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H21" i="419" l="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N22" i="419" l="1"/>
  <c r="Z22" i="419"/>
  <c r="D22" i="419"/>
  <c r="E22" i="419"/>
  <c r="H22" i="419"/>
  <c r="L22" i="419"/>
  <c r="P22" i="419"/>
  <c r="T22" i="419"/>
  <c r="X22" i="419"/>
  <c r="AB22" i="419"/>
  <c r="AF22" i="419"/>
  <c r="F22" i="419"/>
  <c r="R22" i="419"/>
  <c r="AD22" i="419"/>
  <c r="B22" i="419"/>
  <c r="I22" i="419"/>
  <c r="M22" i="419"/>
  <c r="Q22" i="419"/>
  <c r="U22" i="419"/>
  <c r="Y22" i="419"/>
  <c r="AC22" i="419"/>
  <c r="C22" i="419"/>
  <c r="J22" i="419"/>
  <c r="V22" i="419"/>
  <c r="AG22" i="419"/>
  <c r="G22" i="419"/>
  <c r="K22" i="419"/>
  <c r="O22" i="419"/>
  <c r="S22" i="419"/>
  <c r="W22" i="419"/>
  <c r="AA22" i="419"/>
  <c r="AE22" i="419"/>
  <c r="AH22" i="419"/>
  <c r="A20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4" i="383" l="1"/>
  <c r="A11" i="383"/>
  <c r="C13" i="414"/>
  <c r="D13" i="414"/>
  <c r="AH20" i="419" l="1"/>
  <c r="AH23" i="419" s="1"/>
  <c r="AG20" i="419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H18" i="419" s="1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D4" i="414"/>
  <c r="C16" i="414"/>
  <c r="D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<sst xmlns="http://schemas.openxmlformats.org/spreadsheetml/2006/main" count="4314" uniqueCount="1033">
  <si>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</si>
  <si>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</si>
  <si>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</si>
  <si>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</si>
  <si>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</si>
  <si>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</si>
  <si>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</si>
  <si>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</si>
  <si>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</si>
  <si>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</si>
  <si>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</si>
  <si>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</si>
  <si>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</si>
  <si>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</si>
  <si>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</si>
  <si>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</si>
  <si>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</si>
  <si>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</si>
  <si>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</si>
  <si>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</si>
  <si>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</si>
  <si>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</si>
  <si>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</si>
  <si>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</si>
  <si>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</si>
  <si>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</si>
  <si>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</si>
  <si>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</si>
  <si>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</si>
  <si>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</si>
  <si>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</si>
  <si>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</si>
  <si>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</si>
  <si>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</si>
  <si>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</si>
  <si>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</si>
  <si>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</si>
  <si>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</si>
  <si>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</si>
  <si>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</si>
  <si>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</si>
  <si>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</si>
  <si>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</si>
  <si>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</si>
  <si>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</si>
  <si>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</si>
  <si>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</si>
  <si>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</si>
  <si>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</si>
  <si>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</si>
  <si>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</si>
  <si>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</si>
  <si>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</si>
  <si>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</si>
  <si>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</si>
  <si>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</si>
  <si>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</si>
  <si>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</si>
  <si>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</si>
  <si>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</si>
  <si>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</si>
  <si>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</si>
  <si>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</si>
  <si>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</si>
  <si>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</si>
  <si>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</si>
  <si>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</si>
  <si>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</si>
  <si>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</si>
  <si>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</si>
  <si>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</si>
  <si>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</si>
  <si>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</si>
  <si>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</si>
  <si>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</si>
  <si>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</si>
  <si>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</si>
  <si>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</si>
  <si>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</si>
  <si>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</si>
  <si>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</si>
  <si>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</si>
  <si>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</si>
  <si>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</si>
  <si>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</si>
  <si>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</si>
  <si>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</si>
  <si>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</si>
  <si>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</si>
  <si>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</si>
  <si>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</si>
  <si>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</si>
  <si>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</si>
  <si>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</si>
  <si>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</si>
  <si>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</si>
  <si>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</si>
  <si>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</si>
  <si>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</si>
  <si>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</si>
  <si>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</si>
  <si>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</si>
  <si>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</si>
  <si>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</si>
  <si>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</si>
  <si>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</si>
  <si>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</si>
  <si>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</si>
  <si>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</si>
  <si>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</si>
  <si>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</si>
  <si>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</si>
  <si>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</si>
  <si>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</si>
  <si>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</si>
  <si>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</si>
  <si>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</si>
  <si>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</si>
  <si>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</si>
  <si>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</si>
  <si>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</si>
  <si>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</si>
  <si>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</si>
  <si>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</si>
  <si>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</si>
  <si>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</si>
  <si>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</si>
  <si>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</si>
  <si>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</si>
  <si>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</si>
  <si>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</si>
  <si>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</si>
  <si>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</si>
  <si>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</si>
  <si>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</si>
  <si>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</si>
  <si>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</si>
  <si>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</si>
  <si>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</si>
  <si>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</si>
  <si>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</si>
  <si>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</si>
  <si>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</si>
  <si>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</si>
  <si>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</si>
  <si>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</si>
  <si>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</si>
  <si>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</si>
  <si>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</si>
  <si>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</si>
  <si>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</si>
  <si>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</si>
  <si>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</si>
  <si>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</si>
  <si>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</si>
  <si>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</si>
  <si>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</si>
  <si>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</si>
  <si>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</si>
  <si>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</si>
  <si>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</si>
  <si>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</si>
  <si>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</si>
  <si>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</si>
  <si>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</si>
  <si>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</si>
  <si>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</si>
  <si>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</si>
  <si>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</si>
  <si>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</si>
  <si>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</si>
  <si>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</si>
  <si>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</si>
  <si>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</si>
  <si>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</si>
  <si>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</si>
  <si>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</si>
  <si>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</si>
  <si>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</si>
  <si>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</si>
  <si>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</si>
  <si>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</si>
  <si>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</si>
  <si>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</si>
  <si>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</si>
  <si>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</si>
  <si>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</si>
  <si>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</si>
  <si>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</si>
  <si>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</si>
  <si>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</si>
  <si>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</si>
  <si>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</si>
  <si>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</si>
  <si>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</si>
  <si>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</si>
  <si>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</si>
  <si>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</si>
  <si>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</si>
  <si>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</si>
  <si>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</si>
  <si>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</si>
  <si>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</si>
  <si>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</si>
  <si>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</si>
  <si>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</si>
  <si>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</si>
  <si>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</si>
  <si>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</si>
  <si>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</si>
  <si>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</si>
  <si>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</si>
  <si>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</si>
  <si>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</si>
  <si>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</si>
  <si>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</si>
  <si>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</si>
  <si>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</si>
  <si>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</si>
  <si>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</si>
  <si>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</si>
  <si>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</si>
  <si>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</si>
  <si>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</si>
  <si>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</si>
  <si>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</si>
  <si>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</si>
  <si>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</si>
  <si>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</si>
  <si>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</si>
  <si>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</si>
  <si>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</si>
  <si>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</si>
  <si>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</si>
  <si>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</si>
  <si>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</si>
  <si>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</si>
  <si>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</si>
  <si>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</si>
  <si>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</si>
  <si>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</si>
  <si>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</si>
  <si>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</si>
  <si>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</si>
  <si>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</si>
  <si>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</si>
  <si>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</si>
  <si>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</si>
  <si>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</si>
  <si>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</si>
  <si>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</si>
  <si>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</si>
  <si>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</si>
  <si>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</si>
  <si>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</si>
  <si>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</si>
  <si>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</si>
  <si>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</si>
  <si>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</si>
  <si>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</si>
  <si>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</si>
  <si>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</si>
  <si>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</si>
  <si>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</si>
  <si>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</si>
  <si>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</si>
  <si>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</si>
  <si>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</si>
  <si>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</si>
  <si>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</si>
  <si>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</si>
  <si>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</si>
  <si>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</si>
  <si>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</si>
  <si>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</si>
  <si>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</si>
  <si>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</si>
  <si>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</si>
  <si>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</si>
  <si>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</si>
  <si>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</si>
  <si>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</si>
  <si>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</si>
  <si>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</si>
  <si>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</si>
  <si>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</si>
  <si>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</si>
  <si>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</si>
  <si>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</si>
  <si>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</si>
  <si>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</si>
  <si>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</si>
  <si>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</si>
  <si>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</si>
  <si>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</si>
  <si>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</si>
  <si>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</si>
  <si>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</si>
  <si>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</si>
  <si>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</si>
  <si>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</si>
  <si>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</si>
  <si>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</si>
  <si>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</si>
  <si>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</si>
  <si>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</si>
  <si>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</si>
  <si>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</si>
  <si>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</si>
  <si>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</si>
  <si>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</si>
  <si>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</si>
  <si>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</si>
  <si>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</si>
  <si>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</si>
  <si>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</si>
  <si>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</si>
  <si>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</si>
  <si>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</si>
  <si>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</si>
  <si>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</si>
  <si>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</si>
  <si>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</si>
  <si>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</si>
  <si>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</si>
  <si>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</si>
  <si>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</si>
  <si>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</si>
  <si>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</si>
  <si>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</si>
  <si>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</si>
  <si>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</si>
  <si>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</si>
  <si>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</si>
  <si>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</si>
  <si>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</si>
  <si>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</si>
  <si>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</si>
  <si>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</si>
  <si>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</si>
  <si>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</si>
  <si>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</si>
  <si>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</si>
  <si>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</si>
  <si>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</si>
  <si>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</si>
  <si>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</si>
  <si>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</si>
  <si>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</si>
  <si>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</si>
  <si>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</si>
  <si>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</si>
  <si>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</si>
  <si>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</si>
  <si>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</si>
  <si>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</si>
  <si>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</si>
  <si>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</si>
  <si>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</si>
  <si>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</si>
  <si>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</si>
  <si>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</si>
  <si>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</si>
  <si>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</si>
  <si>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</si>
  <si>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</si>
  <si>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</si>
  <si>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</si>
  <si>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</si>
  <si>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</si>
  <si>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</si>
  <si>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</si>
  <si>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</si>
  <si>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</si>
  <si>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</si>
  <si>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</si>
  <si>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</si>
  <si>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</si>
  <si>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55120005     ZC DHM - ostatní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</si>
  <si>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</si>
  <si>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</si>
  <si>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</si>
  <si>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</si>
  <si>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</si>
  <si>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</si>
  <si>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</si>
  <si>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</si>
  <si>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</si>
  <si>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</si>
  <si>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</si>
  <si>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</si>
  <si>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</si>
  <si>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</si>
  <si>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</si>
  <si>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</si>
  <si>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</si>
  <si>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</si>
  <si>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</si>
  <si>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</si>
  <si>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</si>
  <si>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</si>
  <si>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</si>
  <si>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</si>
  <si>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</si>
  <si>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</si>
  <si>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</si>
  <si>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</si>
  <si>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60230     Přepravné pacientů vykázané ZP     OZPI</t>
  </si>
  <si>
    <t>60230002     přepravné pacientů - ostatní ZP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</si>
  <si>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</si>
  <si>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</si>
  <si>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</si>
  <si>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</si>
  <si>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</si>
  <si>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</si>
  <si>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</si>
  <si>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</si>
  <si>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</si>
  <si>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</si>
  <si>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</si>
  <si>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</si>
  <si>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641     Smluvní pokuty a úroky z prodlení</t>
  </si>
  <si>
    <t>64100     Smluvní pokuty a úroky z prodlení</t>
  </si>
  <si>
    <t>64100052     úrok z prodlení - soudní rozh.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</si>
  <si>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</si>
  <si>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</si>
  <si>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</si>
  <si>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</si>
  <si>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</si>
  <si>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</si>
  <si>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</si>
  <si>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</si>
  <si>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</si>
  <si>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</si>
  <si>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</si>
  <si>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</si>
  <si>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</si>
  <si>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</si>
  <si>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</si>
  <si>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</si>
  <si>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</si>
  <si>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</si>
  <si>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</si>
  <si>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</si>
  <si>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</si>
  <si>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</si>
  <si>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</si>
  <si>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</si>
  <si>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</si>
  <si>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</si>
  <si>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</si>
  <si>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</si>
  <si>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</si>
  <si>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</si>
  <si>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</si>
  <si>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</si>
  <si>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</si>
  <si>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</si>
  <si>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</si>
  <si>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</si>
  <si>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</si>
  <si>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</si>
  <si>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</si>
  <si>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</si>
  <si>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38</t>
  </si>
  <si>
    <t>Ústav soudního lékařství a medicínského práva</t>
  </si>
  <si>
    <t/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</si>
  <si>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</si>
  <si>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</si>
  <si>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</si>
  <si>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</si>
  <si>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</si>
  <si>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</si>
  <si>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</si>
  <si>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</si>
  <si>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</si>
  <si>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188219</t>
  </si>
  <si>
    <t>88219</t>
  </si>
  <si>
    <t>LEXAURIN</t>
  </si>
  <si>
    <t>TBL 30X3MG</t>
  </si>
  <si>
    <t>192729</t>
  </si>
  <si>
    <t>92729</t>
  </si>
  <si>
    <t>ACIDUM ASCORBICUM</t>
  </si>
  <si>
    <t>INJ 5X5ML</t>
  </si>
  <si>
    <t>900321</t>
  </si>
  <si>
    <t>KL PRIPRAVEK</t>
  </si>
  <si>
    <t>500565</t>
  </si>
  <si>
    <t>Spofaplast Náplast kusová text.166</t>
  </si>
  <si>
    <t>76x51mm/3ks</t>
  </si>
  <si>
    <t>191583</t>
  </si>
  <si>
    <t>163189</t>
  </si>
  <si>
    <t>DANTROLEN I.V.</t>
  </si>
  <si>
    <t>INF SIC 36X20MG+SOL</t>
  </si>
  <si>
    <t>930224</t>
  </si>
  <si>
    <t>KL BENZINUM 900 ml</t>
  </si>
  <si>
    <t>UN 3295</t>
  </si>
  <si>
    <t>920136</t>
  </si>
  <si>
    <t>KL ETHANOLUM BENZINO DEN. 4 kg</t>
  </si>
  <si>
    <t>UN 1170</t>
  </si>
  <si>
    <t>501319</t>
  </si>
  <si>
    <t>RP PRIPRAVEK</t>
  </si>
  <si>
    <t>pojišťovna nehradí</t>
  </si>
  <si>
    <t>8968</t>
  </si>
  <si>
    <t>FORTRAL</t>
  </si>
  <si>
    <t>POR TBL NOB 100X50MG</t>
  </si>
  <si>
    <t>SOUD, soudní lékařství - laboratoř</t>
  </si>
  <si>
    <t>Lékárna - léčiva</t>
  </si>
  <si>
    <t>38 - Ústav soudního lékařství a medicínského práva</t>
  </si>
  <si>
    <t>3841 - soudní lékařství - laboratoř</t>
  </si>
  <si>
    <t>ZA031</t>
  </si>
  <si>
    <t>Vata obvazová 1000 g nest.vinutá 110710</t>
  </si>
  <si>
    <t>ZA090</t>
  </si>
  <si>
    <t>Vata buničitá přířezy 37 x 57 cm 2730152</t>
  </si>
  <si>
    <t>ZA321</t>
  </si>
  <si>
    <t>Kompresa gáza 7,5 cm x 7,5 cm / 100 ks 17 nití, 8 vrstev 06002</t>
  </si>
  <si>
    <t>ZA446</t>
  </si>
  <si>
    <t>Vata buničitá přířezy 20 x 30 cm 1230200129</t>
  </si>
  <si>
    <t>ZA447</t>
  </si>
  <si>
    <t>Vata obvazová 200 g nesterilní skládaná 1102352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</si>
  <si>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</si>
  <si>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</si>
  <si>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</si>
  <si>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</si>
  <si>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</si>
  <si>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</si>
  <si>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ZL999</t>
  </si>
  <si>
    <t>Rychloobvaz 8 x 4 cm / 3 ks ( pro obj. 1 kus = 3 náplasti) 001445510</t>
  </si>
  <si>
    <t>ZA727</t>
  </si>
  <si>
    <t>Kontejner 30 ml sterilní 331690251750</t>
  </si>
  <si>
    <t>ZA751</t>
  </si>
  <si>
    <t>Papír filtrační archy 50 x 50 cm bal. 12,5 kg 624890805050</t>
  </si>
  <si>
    <t>ZA787</t>
  </si>
  <si>
    <t>Stříkačka injekční 2-dílná 10 ml L Inject Solo 4606108V</t>
  </si>
  <si>
    <t>ZA788</t>
  </si>
  <si>
    <t>Stříkačka injekční 2-dílná 20 ml L Inject Solo 4606205V</t>
  </si>
  <si>
    <t>ZA791</t>
  </si>
  <si>
    <t>Stříkačka janett 3-dílná 140-160 ml sterilní vyplachovací JNP1543 MED114408</t>
  </si>
  <si>
    <t>ZA817</t>
  </si>
  <si>
    <t>Zkumavka PS 10 ml sterilní 400914</t>
  </si>
  <si>
    <t>ZA855</t>
  </si>
  <si>
    <t>Pipeta pasteurova P 223 6,5 ml 204523</t>
  </si>
  <si>
    <t>ZB756</t>
  </si>
  <si>
    <t>Zkumavka 3 ml K3 edta fialová 454086</t>
  </si>
  <si>
    <t>ZB780</t>
  </si>
  <si>
    <t>Kontejner 120 ml sterilní 331690250350</t>
  </si>
  <si>
    <t>ZB830</t>
  </si>
  <si>
    <t>Zrcátko zubní - zvětšovací b397122510020</t>
  </si>
  <si>
    <t>ZC757</t>
  </si>
  <si>
    <t>Čepelka skalpelová 24 BB524</t>
  </si>
  <si>
    <t>ZD903</t>
  </si>
  <si>
    <t>Kontejner+lopatka 30 ml nesterilní 331690251330</t>
  </si>
  <si>
    <t>ZE159</t>
  </si>
  <si>
    <t>Nádoba na kontaminovaný odpad 2 l 15-0003</t>
  </si>
  <si>
    <t>ZE173</t>
  </si>
  <si>
    <t>Nádoba na histologický mat.   200 ml 333 000 041 002</t>
  </si>
  <si>
    <t>Nádoba na histologický mat. 200 ml 333 000 041 002</t>
  </si>
  <si>
    <t>Nádoba na histologický mat. 200 ml 333000041002</t>
  </si>
  <si>
    <t>ZF159</t>
  </si>
  <si>
    <t>Nádoba na kontaminovaný odpad 1 l 15-0002</t>
  </si>
  <si>
    <t>ZF192</t>
  </si>
  <si>
    <t>Nádoba na kontaminovaný odpad 4 l 15-0004</t>
  </si>
  <si>
    <t>ZH614</t>
  </si>
  <si>
    <t>Zátka butyl šedá 20 mm á 100 ks 635220100290</t>
  </si>
  <si>
    <t>ZH615</t>
  </si>
  <si>
    <t>Uzávěr Al krimplovací 20 mm á 1000 ks 635220010408</t>
  </si>
  <si>
    <t>ZI179</t>
  </si>
  <si>
    <t>Zkumavka s mediem+ flovakovaný tampon eSwab růžový 490CE.A</t>
  </si>
  <si>
    <t>ZB936</t>
  </si>
  <si>
    <t>Variant-bond elut lrc-cartify 130MG á 50 ks 12113050</t>
  </si>
  <si>
    <t>ZE174</t>
  </si>
  <si>
    <t>Nádoba na histologický mat. 920 ml 333000041024</t>
  </si>
  <si>
    <t>ZC019</t>
  </si>
  <si>
    <t>Fólie plastická silikag. 20 x 20 cm á 25 ks TLC 1057350001</t>
  </si>
  <si>
    <t>Fólie plastická silikag. 20 x 20 cm bal. á 25 ks TLC 1.057350.001</t>
  </si>
  <si>
    <t>ZF879</t>
  </si>
  <si>
    <t>Papír filtrační skládaný průměr 150 mm bal. á 500 ks 624890800150</t>
  </si>
  <si>
    <t>ZM215</t>
  </si>
  <si>
    <t>Tyčinky leštící pro MS 13 cm Micro-Mesh Sanding Swabs bal. á 12 ks MMSS-3</t>
  </si>
  <si>
    <t>ZM216</t>
  </si>
  <si>
    <t>Utěrky Tork Premium 510 role 400 útržků 38 x 32 cm 510178</t>
  </si>
  <si>
    <t>ZC754</t>
  </si>
  <si>
    <t>Čepelka skalpelová 21 BB521</t>
  </si>
  <si>
    <t>ZF174</t>
  </si>
  <si>
    <t>Nádoba na histologický mat. 400 ml 333000041012</t>
  </si>
  <si>
    <t>ZM214</t>
  </si>
  <si>
    <t>Tyčinky leštící pro MS 6 cm Micro-Mesh Sanding Swabs bal á 12 ks MMSS-1</t>
  </si>
  <si>
    <t>ZM218</t>
  </si>
  <si>
    <t xml:space="preserve">Tyčinky s polyesterem na čištění MS-Long Handle AlphaSwab pk/100 TX761-1EA </t>
  </si>
  <si>
    <t>ZM217</t>
  </si>
  <si>
    <t xml:space="preserve">Tyčinky s polyesterem na čištění MS-Large Alpha Swab 127,5 mm pk/100 TX714A-1EA </t>
  </si>
  <si>
    <t>ZM219</t>
  </si>
  <si>
    <t>Tyčinky leštící pro MS 7,5 cm Micro-Mesh Sanding Swabs bal. á 12 ks MMSS-2</t>
  </si>
  <si>
    <t>ZB973</t>
  </si>
  <si>
    <t>Fólie hliniková 20 x 20 cm 25 HPTLC 1055480001</t>
  </si>
  <si>
    <t>Fólie hliniková 20 x 20 cm bal. á 25 ks HPTLC 1.055480.001</t>
  </si>
  <si>
    <t>ZI381</t>
  </si>
  <si>
    <t>Škrabka okrouhlá rovná ollier 12,0 mm 22,6 cm 397124140050</t>
  </si>
  <si>
    <t>ZB831</t>
  </si>
  <si>
    <t>Držák zubního zrcátka 397122510100</t>
  </si>
  <si>
    <t>ZB935</t>
  </si>
  <si>
    <t>Kolonka accubond evidex 400 mg/ 6 ml 5982-2364 (188-2946)</t>
  </si>
  <si>
    <t>ZH582</t>
  </si>
  <si>
    <t>Štětka na laboratorní sklo pr. 20 mm R200921</t>
  </si>
  <si>
    <t>ZB194</t>
  </si>
  <si>
    <t>Zkumavka Kep AXS reaction vessels á 100 ks 8A7501</t>
  </si>
  <si>
    <t>ZA796</t>
  </si>
  <si>
    <t>Tampon odběrový 1665</t>
  </si>
  <si>
    <t>ZH581</t>
  </si>
  <si>
    <t>Štětka na laboratorní sklo pr. 15 mm R201921</t>
  </si>
  <si>
    <t>ZF709</t>
  </si>
  <si>
    <t>Žiletka mikrotomová á 50 ks JP-BN35</t>
  </si>
  <si>
    <t>ZB426</t>
  </si>
  <si>
    <t>Mikrozkumavka eppendorf 1,5 ml BSA 0220</t>
  </si>
  <si>
    <t>ZC036</t>
  </si>
  <si>
    <t>Baňka erlen 250 ml 632417106250</t>
  </si>
  <si>
    <t>ZC078</t>
  </si>
  <si>
    <t>Válec odměrný vysoký sklo 50 ml 710920</t>
  </si>
  <si>
    <t>ZC716</t>
  </si>
  <si>
    <t>Špička pipetovací žlutá dlouhá manžeta 1123</t>
  </si>
  <si>
    <t>ZC831</t>
  </si>
  <si>
    <t>Sklo podložní mat. okraj 2501</t>
  </si>
  <si>
    <t>ZI560</t>
  </si>
  <si>
    <t>Špička žlutá dlouhá manžeta gilson 1 - 200 ul FLME28063</t>
  </si>
  <si>
    <t>ZD325</t>
  </si>
  <si>
    <t>Válec odměrný vysoký 25 ml d710272</t>
  </si>
  <si>
    <t>ZK459</t>
  </si>
  <si>
    <t>Nálevka s krátkým stonkem pr. 125 mm 632413001125</t>
  </si>
  <si>
    <t>ZC776</t>
  </si>
  <si>
    <t>Sklo podložní mat. MS7625011</t>
  </si>
  <si>
    <t>ZC080</t>
  </si>
  <si>
    <t>Sklo krycí 24 x 24 mm, á 1000 ks BD2424</t>
  </si>
  <si>
    <t>ZC079</t>
  </si>
  <si>
    <t>Sklo mikroskopické SuperFrost plus 9646, bal. á 72 ks 2530</t>
  </si>
  <si>
    <t>ZI130</t>
  </si>
  <si>
    <t>Nálevka s krátkým stonkem pr. 55 mm 632413001055</t>
  </si>
  <si>
    <t>ZB605</t>
  </si>
  <si>
    <t>Špička modrá krátká manžeta 1108</t>
  </si>
  <si>
    <t>ZL385</t>
  </si>
  <si>
    <t>Nálevka s krátkým stonkem pr. 85 mm 632413001085</t>
  </si>
  <si>
    <t>ZD437</t>
  </si>
  <si>
    <t>Nálevka dělící 250 ml s teflonovým kohoutem 636014920204</t>
  </si>
  <si>
    <t>ZG467</t>
  </si>
  <si>
    <t>Baňka widmarkova 100 ml 632445101100</t>
  </si>
  <si>
    <t>ZC041</t>
  </si>
  <si>
    <t>Kádinka 50 ml nízká-sklo 632411010050</t>
  </si>
  <si>
    <t>ZI358</t>
  </si>
  <si>
    <t>Válec odměrný nízký sklo 1645/BH třída přesnosti B 50 ml 632432351125</t>
  </si>
  <si>
    <t>ZL968</t>
  </si>
  <si>
    <t>Špička Insert 0,1 ml 31 x 6 mm 15 mm 2541.0105</t>
  </si>
  <si>
    <t>ZB861</t>
  </si>
  <si>
    <t>Špička pipetovací standard Tips 0,1-10 ul 0030000811</t>
  </si>
  <si>
    <t>ZC606</t>
  </si>
  <si>
    <t>Uzávěr PP pro šroub. vial.ND9 otvor 6 mm bal.100 ks septa Silkon bílý / PTFE červený 2542.0124</t>
  </si>
  <si>
    <t>ZA832</t>
  </si>
  <si>
    <t>Jehla injekční 0,9 x   40 mm žlutá 4657519</t>
  </si>
  <si>
    <t>Jehla injekční 0,9 x 40 mm žlutá 4657519</t>
  </si>
  <si>
    <t>ZA836</t>
  </si>
  <si>
    <t>Jehla injekční 0,9 x   70 mm žlutá</t>
  </si>
  <si>
    <t>ZB556</t>
  </si>
  <si>
    <t>Jehla injekční 1,2 x   40 mm růžová 4665120</t>
  </si>
  <si>
    <t>ZI493</t>
  </si>
  <si>
    <t>Rukavice vinyl bez p. XL 01260-XL (364-XL)</t>
  </si>
  <si>
    <t>ZI759</t>
  </si>
  <si>
    <t>Rukavice vinyl bez p. L á 100 ks EFEKTVR04</t>
  </si>
  <si>
    <t>ZK476</t>
  </si>
  <si>
    <t>Rukavice operační latexové s pudrem ansell medigrip plus vel. 7,5 302925</t>
  </si>
  <si>
    <t>Rukavice operační latexové s pudrem ansell medigrip plus vel. 7,5 303505 (302925)</t>
  </si>
  <si>
    <t>ZK477</t>
  </si>
  <si>
    <t>Rukavice operační latexové s pudrem ansell medigrip plus vel. 8,0 302926</t>
  </si>
  <si>
    <t>Rukavice operační latexové s pudrem ansell medigrip plus vel. 8,0 303506(303366)</t>
  </si>
  <si>
    <t>ZK478</t>
  </si>
  <si>
    <t>Rukavice operační latexové s pudrem ansell medigrip plus vel. 8,5 302927</t>
  </si>
  <si>
    <t>Rukavice operační latexové s pudrem ansell medigrip plus vel. 8,5 303507(302927)</t>
  </si>
  <si>
    <t>ZL074</t>
  </si>
  <si>
    <t>Rukavice operační gammex bez pudru PF EnLite vel. 8,0 353386</t>
  </si>
  <si>
    <t>ZL075</t>
  </si>
  <si>
    <t>Rukavice operační gammex bez pudru PF EnLite vel. 8,5 353387</t>
  </si>
  <si>
    <t>ZL289</t>
  </si>
  <si>
    <t>Rukavice operační latexové s pudrem ansell medigrip plus vel. 9,0 bal. á 50 párů 302929</t>
  </si>
  <si>
    <t>Rukavice operační latexové s pudrem ansell medigrip plus vel. 9,0 bal. á 50 párů 302928 (302768)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</si>
  <si>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</si>
  <si>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</si>
  <si>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</si>
  <si>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</si>
  <si>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</si>
  <si>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</si>
  <si>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</si>
  <si>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</si>
  <si>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</si>
  <si>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</si>
  <si>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</si>
  <si>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</si>
  <si>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</si>
  <si>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</si>
  <si>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</si>
  <si>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801979</t>
  </si>
  <si>
    <t>-KYS.CITRONOVA BEZV. P.A. 1000 G</t>
  </si>
  <si>
    <t>801092</t>
  </si>
  <si>
    <t>-PARAFIN UPRAVENY 56-58, 1 kg PARA009</t>
  </si>
  <si>
    <t>DG382</t>
  </si>
  <si>
    <t>Bactec Plus Aerobic</t>
  </si>
  <si>
    <t>DG383</t>
  </si>
  <si>
    <t>Bactec PEDS</t>
  </si>
  <si>
    <t>DG385</t>
  </si>
  <si>
    <t>Bactec Plus Anaerobic</t>
  </si>
  <si>
    <t>DG145</t>
  </si>
  <si>
    <t>kyselina CHLOROVOD.35% P.A.</t>
  </si>
  <si>
    <t>DG211</t>
  </si>
  <si>
    <t>HEPTAPHAN, DIAG.PROUZKY 50 ks</t>
  </si>
  <si>
    <t>DD341</t>
  </si>
  <si>
    <t>METHANOL  P.A. 1000 ML</t>
  </si>
  <si>
    <t>DF571</t>
  </si>
  <si>
    <t>Formaldehyd 36-38% p.a., 5 L</t>
  </si>
  <si>
    <t>DG184</t>
  </si>
  <si>
    <t>SIRAN SODNY BEZV.,P.A.</t>
  </si>
  <si>
    <t>DD757</t>
  </si>
  <si>
    <t>AXS Cannabinoids Reagent Pack</t>
  </si>
  <si>
    <t>DG393</t>
  </si>
  <si>
    <t>Ethanol 96%</t>
  </si>
  <si>
    <t>DB310</t>
  </si>
  <si>
    <t>Ethanolum benzino den. 4kg</t>
  </si>
  <si>
    <t>DG227</t>
  </si>
  <si>
    <t>BENZEN p.a., 1L</t>
  </si>
  <si>
    <t>DC236</t>
  </si>
  <si>
    <t>DIETHYLETER P.A. NESTAB.</t>
  </si>
  <si>
    <t>DA964</t>
  </si>
  <si>
    <t>Paraffinum solidum pecky</t>
  </si>
  <si>
    <t>DG235</t>
  </si>
  <si>
    <t>CHLOROFORM P.A.</t>
  </si>
  <si>
    <t>DG415</t>
  </si>
  <si>
    <t>1-Naphthylamine</t>
  </si>
  <si>
    <t>DD759</t>
  </si>
  <si>
    <t>Axs Opiates Reagent Pack</t>
  </si>
  <si>
    <t>DG163</t>
  </si>
  <si>
    <t>HYDROXID SODNY P.A.</t>
  </si>
  <si>
    <t>DD756</t>
  </si>
  <si>
    <t>AXS Amph/metamph. reagent Pack</t>
  </si>
  <si>
    <t>DD758</t>
  </si>
  <si>
    <t>Axs Cocaine Metabolite Reagent Pack</t>
  </si>
  <si>
    <t>DB336</t>
  </si>
  <si>
    <t>SOLUTION 4(LINE DILUENTSOLUTION) 10l</t>
  </si>
  <si>
    <t>DE023</t>
  </si>
  <si>
    <t>BIS/TRIMETHYLSILYL/TRIFLUOROACETAMID pro plyn.ch.</t>
  </si>
  <si>
    <t>DG179</t>
  </si>
  <si>
    <t>SIRAN AMONNY P.A.</t>
  </si>
  <si>
    <t>DG190</t>
  </si>
  <si>
    <t>UHLICITAN SOD.BEZV. P.A.</t>
  </si>
  <si>
    <t>DC753</t>
  </si>
  <si>
    <t>ANHYDRID KYS.OCTOVE P.A.</t>
  </si>
  <si>
    <t>DG143</t>
  </si>
  <si>
    <t>kyselina SIROVA P.A.</t>
  </si>
  <si>
    <t>kyselina SÍROVÁ P.A.</t>
  </si>
  <si>
    <t>DG394</t>
  </si>
  <si>
    <t>3,3'-Methylene-bis(4-hydroxycoumarin)</t>
  </si>
  <si>
    <t>DB257</t>
  </si>
  <si>
    <t>CHLOROFORM P.A. - stab. methanolem</t>
  </si>
  <si>
    <t>DG229</t>
  </si>
  <si>
    <t>METHANOL P.A.</t>
  </si>
  <si>
    <t>DC148</t>
  </si>
  <si>
    <t>X-SYS Multiconstituent Control</t>
  </si>
  <si>
    <t>DF908</t>
  </si>
  <si>
    <t>MTD(methadone) test na záchyt drog v moči</t>
  </si>
  <si>
    <t>DC342</t>
  </si>
  <si>
    <t>aceton p.a.</t>
  </si>
  <si>
    <t>DG226</t>
  </si>
  <si>
    <t>ETHYLESTER KYS.OCTOVE P.A.</t>
  </si>
  <si>
    <t>DG191</t>
  </si>
  <si>
    <t>UNIV.INDIK.PAPIRKY pH 0-12</t>
  </si>
  <si>
    <t>DD814</t>
  </si>
  <si>
    <t>AXS Benzodiazepines Reagent Pack</t>
  </si>
  <si>
    <t>DC012</t>
  </si>
  <si>
    <t>X-SYS OPIATES CALIBRATORS</t>
  </si>
  <si>
    <t>DC388</t>
  </si>
  <si>
    <t>X-SYS CANNABOIDS STANDART CAL.</t>
  </si>
  <si>
    <t>DG560</t>
  </si>
  <si>
    <t>alfa-naftylamin 100g</t>
  </si>
  <si>
    <t>DB557</t>
  </si>
  <si>
    <t>STANDARDNI ROZTOK ETHANOLU</t>
  </si>
  <si>
    <t>DF907</t>
  </si>
  <si>
    <t>BUP (buprenorfin)  test na záchyt drog v moči</t>
  </si>
  <si>
    <t>DA368</t>
  </si>
  <si>
    <t>Fencyklidin PCP - rychlý test na záchyt drog</t>
  </si>
  <si>
    <t>DG633</t>
  </si>
  <si>
    <t>Beta-glukuronidáza typ HP2, from Helix Pomatia</t>
  </si>
  <si>
    <t>DD079</t>
  </si>
  <si>
    <t>AMONIAK VODNY ROZTOK 25%</t>
  </si>
  <si>
    <t>DC003</t>
  </si>
  <si>
    <t>X-SYS AM/METAMPHETAMIN ST. CAL.</t>
  </si>
  <si>
    <t>DG673</t>
  </si>
  <si>
    <t>Dusičnan draselný</t>
  </si>
  <si>
    <t>DG228</t>
  </si>
  <si>
    <t>TOLUEN P.A.</t>
  </si>
  <si>
    <t>DB757</t>
  </si>
  <si>
    <t>COCAINE METABOLITE ST.CALIBRAT</t>
  </si>
  <si>
    <t>DB720</t>
  </si>
  <si>
    <t>PENTAFLUOROBENZOYL CHLORIDE 99%</t>
  </si>
  <si>
    <t>DF708</t>
  </si>
  <si>
    <t>Reaction Vessels</t>
  </si>
  <si>
    <t>DG784</t>
  </si>
  <si>
    <t>DRI Primary control Set</t>
  </si>
  <si>
    <t>DG789</t>
  </si>
  <si>
    <t>Ethyl Alcohol Control 50 mg/dl</t>
  </si>
  <si>
    <t>DG765</t>
  </si>
  <si>
    <t>DRI Benzodiazepines</t>
  </si>
  <si>
    <t>DG766</t>
  </si>
  <si>
    <t>DRI Cannabinoids</t>
  </si>
  <si>
    <t>DG768</t>
  </si>
  <si>
    <t>DRI Opiates</t>
  </si>
  <si>
    <t>DG786</t>
  </si>
  <si>
    <t>DRI THC Control 60 ng/ml</t>
  </si>
  <si>
    <t>DG790</t>
  </si>
  <si>
    <t>Ethyl Alcohol Control 300 mg/dl</t>
  </si>
  <si>
    <t>DG764</t>
  </si>
  <si>
    <t>DRI Amphetamine</t>
  </si>
  <si>
    <t>DG745</t>
  </si>
  <si>
    <t>2.Ethyl-beta-D-glucuronide-d5  (1.0 mg/ml in metanol, ampule of 1ml)</t>
  </si>
  <si>
    <t>DG796</t>
  </si>
  <si>
    <t>DRI Ethyl Glucoronide Reagent Kit, 3x17ml R1, 3x17ml R2</t>
  </si>
  <si>
    <t>DG798</t>
  </si>
  <si>
    <t>DRI® EtG Calibrator 100 ng/ml</t>
  </si>
  <si>
    <t>DG800</t>
  </si>
  <si>
    <t>DRI® EtG Calibrator 1000 ng/ml</t>
  </si>
  <si>
    <t>DG799</t>
  </si>
  <si>
    <t>DRI® EtG Calibrator 500 ng/ml</t>
  </si>
  <si>
    <t>DG801</t>
  </si>
  <si>
    <t>DRI® EtG Calibrator 2000 ng/ml</t>
  </si>
  <si>
    <t>DG744</t>
  </si>
  <si>
    <t>Ethyl-beta-D-glucuronide</t>
  </si>
  <si>
    <t>DG777</t>
  </si>
  <si>
    <t>DRI THC Calibrator 20</t>
  </si>
  <si>
    <t>DG778</t>
  </si>
  <si>
    <t>DRI THC Calibrator 50</t>
  </si>
  <si>
    <t>DG771</t>
  </si>
  <si>
    <t>DRI Multi-Drug Negative Calibrator</t>
  </si>
  <si>
    <t>DG794</t>
  </si>
  <si>
    <t>Desetikomorové kyvety (10 800 ks/balení)</t>
  </si>
  <si>
    <t>DG779</t>
  </si>
  <si>
    <t>DRI THC Calibrator 100</t>
  </si>
  <si>
    <t>DG780</t>
  </si>
  <si>
    <t>DRI THC Calibrator 200</t>
  </si>
  <si>
    <t>DG773</t>
  </si>
  <si>
    <t>DRI Multi-Drug Calibrator 1</t>
  </si>
  <si>
    <t>DG774</t>
  </si>
  <si>
    <t>DRI Multi-Drug Calibrator 2</t>
  </si>
  <si>
    <t>DG782</t>
  </si>
  <si>
    <t>DRI Alcohol 100 mg/dL Calibrator</t>
  </si>
  <si>
    <t>DG781</t>
  </si>
  <si>
    <t>DRI Alcohol Negative Calibrator</t>
  </si>
  <si>
    <t>DG776</t>
  </si>
  <si>
    <t>DRI Multi-Drug Calibrator 4</t>
  </si>
  <si>
    <t>DG775</t>
  </si>
  <si>
    <t>DRI Multi-Drug Calibrator 3</t>
  </si>
  <si>
    <t>DG769</t>
  </si>
  <si>
    <t>DRI Ethyl Alcohol</t>
  </si>
  <si>
    <t>DG767</t>
  </si>
  <si>
    <t>DRI Cocaine</t>
  </si>
  <si>
    <t>DG772</t>
  </si>
  <si>
    <t>DRI Low Urine Calibrator</t>
  </si>
  <si>
    <t>DG785</t>
  </si>
  <si>
    <t>DRI THC Control 40 ng/ml</t>
  </si>
  <si>
    <t>805000</t>
  </si>
  <si>
    <t>-Formaldehyd 36-38% p.a., 5 L UN 2209</t>
  </si>
  <si>
    <t>DG803</t>
  </si>
  <si>
    <t>DRI® EtG Controls  375 a 625 ng/ml</t>
  </si>
  <si>
    <t>DD195</t>
  </si>
  <si>
    <t>kyselina CITRONOVA BEZV. P.A.</t>
  </si>
  <si>
    <t>DA409</t>
  </si>
  <si>
    <t>2-Propanol LC-MS CHROMASOLV</t>
  </si>
  <si>
    <t>DC348</t>
  </si>
  <si>
    <t>DICHROMAN DRASELNY P.A.</t>
  </si>
  <si>
    <t>DG758</t>
  </si>
  <si>
    <t>uhličitan sodný bezvodý p.a. 1000g</t>
  </si>
  <si>
    <t>DC347</t>
  </si>
  <si>
    <t>PARAFIN UPRAVENY 56-58, 1 kg</t>
  </si>
  <si>
    <t>DG770</t>
  </si>
  <si>
    <t>DRI Acetaminophen</t>
  </si>
  <si>
    <t>DG795</t>
  </si>
  <si>
    <t>Promývací roztok 4,5% (4 x 20 ml/balení)</t>
  </si>
  <si>
    <t>DG783</t>
  </si>
  <si>
    <t>DRI Acetaminophen Calibrator Kit</t>
  </si>
  <si>
    <t>DB358</t>
  </si>
  <si>
    <t>PYRIDIN P.A.</t>
  </si>
  <si>
    <t>DG891</t>
  </si>
  <si>
    <t>Sample CUP 2.0 ml/1000 PCS</t>
  </si>
  <si>
    <t>DH125</t>
  </si>
  <si>
    <t>Direct red 81 (chlorantinová červeň) 25g</t>
  </si>
  <si>
    <t>DH121</t>
  </si>
  <si>
    <t>O-Desmethylvenlafaxine solution 1ml</t>
  </si>
  <si>
    <t>DH124</t>
  </si>
  <si>
    <t>kys. chromová 25 g</t>
  </si>
  <si>
    <t>DA905</t>
  </si>
  <si>
    <t>hexamethylenetetramine</t>
  </si>
  <si>
    <t>DH131</t>
  </si>
  <si>
    <t>OLANZAPINE 10mg</t>
  </si>
  <si>
    <t>DH133</t>
  </si>
  <si>
    <t>GABAPENTIN 10mg</t>
  </si>
  <si>
    <t>DH130</t>
  </si>
  <si>
    <t>QUETIAPINE HEMIFUMARATE salt 10mg</t>
  </si>
  <si>
    <t>DH129</t>
  </si>
  <si>
    <t>CITALOPRAM HYDROBROMIDE 10mg</t>
  </si>
  <si>
    <t>DH134</t>
  </si>
  <si>
    <t>NIMESULIDE 1g</t>
  </si>
  <si>
    <t>DH132</t>
  </si>
  <si>
    <t>WARFARIN 10g</t>
  </si>
  <si>
    <t>DH128</t>
  </si>
  <si>
    <t>Amisulprid 10mg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</si>
  <si>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</si>
  <si>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</si>
  <si>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</si>
  <si>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</si>
  <si>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</si>
  <si>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</si>
  <si>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</si>
  <si>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</si>
  <si>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</si>
  <si>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</si>
  <si>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</si>
  <si>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</si>
  <si>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</si>
  <si>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</si>
  <si>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</si>
  <si>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</si>
  <si>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808 - Pracoviště soudního lékařství</t>
  </si>
  <si>
    <t>814 - Laboratoř toxikologická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</si>
  <si>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</si>
  <si>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</si>
  <si>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</si>
  <si>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</si>
  <si>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</si>
  <si>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</si>
  <si>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</si>
  <si>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</si>
  <si>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</si>
  <si>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</si>
  <si>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</si>
  <si>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</si>
  <si>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</si>
  <si>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</si>
  <si>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</si>
  <si>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</si>
  <si>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</si>
  <si>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</si>
  <si>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</si>
  <si>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</si>
  <si>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</si>
  <si>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</si>
  <si>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</si>
  <si>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</si>
  <si>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</si>
  <si>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</si>
  <si>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</si>
  <si>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</si>
  <si>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</si>
  <si>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</si>
  <si>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</si>
  <si>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</si>
  <si>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</si>
  <si>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</si>
  <si>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</si>
  <si>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</si>
  <si>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</si>
  <si>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</si>
  <si>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</si>
  <si>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</si>
  <si>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</si>
  <si>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</si>
  <si>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</si>
  <si>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</si>
  <si>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</si>
  <si>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</si>
  <si>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</si>
  <si>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</si>
  <si>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</si>
  <si>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</si>
  <si>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</si>
  <si>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</si>
  <si>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</si>
  <si>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</si>
  <si>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</si>
  <si>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</si>
  <si>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</si>
  <si>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</si>
  <si>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</si>
  <si>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</si>
  <si>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</si>
  <si>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</si>
  <si>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</si>
  <si>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92115</t>
  </si>
  <si>
    <t>MIKROSKOPICKÉ URČENÍ HUB A ROSTLIN - STATIM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</si>
  <si>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</si>
  <si>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</si>
  <si>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</si>
  <si>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</si>
  <si>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</si>
  <si>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</si>
  <si>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</si>
  <si>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</si>
  <si>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</si>
  <si>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</si>
  <si>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</si>
  <si>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12 - Urologická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</si>
  <si>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</si>
  <si>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</si>
  <si>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</si>
  <si>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</si>
  <si>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</si>
  <si>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29 - Oddělení plastické a estetické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</si>
  <si>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</si>
  <si>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</si>
  <si>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</si>
  <si>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</si>
  <si>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</si>
  <si>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</si>
  <si>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</si>
  <si>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</si>
  <si>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</si>
  <si>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</si>
  <si>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</si>
  <si>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</si>
  <si>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</si>
  <si>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</si>
  <si>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</si>
  <si>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</si>
  <si>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17</t>
  </si>
  <si>
    <t>18</t>
  </si>
  <si>
    <t>21</t>
  </si>
  <si>
    <t>25</t>
  </si>
  <si>
    <t>29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</si>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</sst>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5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4" fontId="39" fillId="4" borderId="70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4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6" xfId="0" applyNumberFormat="1" applyFont="1" applyBorder="1"/>
    <xf numFmtId="174" fontId="32" fillId="0" borderId="74" xfId="0" applyNumberFormat="1" applyFont="1" applyBorder="1"/>
    <xf numFmtId="174" fontId="39" fillId="0" borderId="83" xfId="0" applyNumberFormat="1" applyFont="1" applyBorder="1"/>
    <xf numFmtId="174" fontId="32" fillId="0" borderId="84" xfId="0" applyNumberFormat="1" applyFont="1" applyBorder="1"/>
    <xf numFmtId="174" fontId="32" fillId="0" borderId="67" xfId="0" applyNumberFormat="1" applyFont="1" applyBorder="1"/>
    <xf numFmtId="174" fontId="39" fillId="2" borderId="85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2" borderId="64" xfId="0" applyNumberFormat="1" applyFont="1" applyFill="1" applyBorder="1" applyAlignment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70" xfId="0" applyNumberFormat="1" applyFont="1" applyBorder="1"/>
    <xf numFmtId="174" fontId="32" fillId="0" borderId="86" xfId="0" applyNumberFormat="1" applyFont="1" applyBorder="1"/>
    <xf numFmtId="174" fontId="32" fillId="0" borderId="64" xfId="0" applyNumberFormat="1" applyFont="1" applyBorder="1"/>
    <xf numFmtId="175" fontId="39" fillId="2" borderId="70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2" fillId="2" borderId="64" xfId="0" applyNumberFormat="1" applyFont="1" applyFill="1" applyBorder="1" applyAlignment="1"/>
    <xf numFmtId="175" fontId="39" fillId="0" borderId="72" xfId="0" applyNumberFormat="1" applyFont="1" applyBorder="1"/>
    <xf numFmtId="175" fontId="32" fillId="0" borderId="73" xfId="0" applyNumberFormat="1" applyFont="1" applyBorder="1"/>
    <xf numFmtId="175" fontId="32" fillId="0" borderId="74" xfId="0" applyNumberFormat="1" applyFont="1" applyBorder="1"/>
    <xf numFmtId="175" fontId="32" fillId="0" borderId="76" xfId="0" applyNumberFormat="1" applyFont="1" applyBorder="1"/>
    <xf numFmtId="175" fontId="39" fillId="0" borderId="78" xfId="0" applyNumberFormat="1" applyFont="1" applyBorder="1"/>
    <xf numFmtId="175" fontId="32" fillId="0" borderId="79" xfId="0" applyNumberFormat="1" applyFont="1" applyBorder="1"/>
    <xf numFmtId="175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0" xfId="0" applyNumberFormat="1" applyFont="1" applyFill="1" applyBorder="1" applyAlignment="1">
      <alignment horizontal="center"/>
    </xf>
    <xf numFmtId="176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70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7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7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177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7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1" xfId="53" applyNumberFormat="1" applyFont="1" applyFill="1" applyBorder="1" applyAlignment="1">
      <alignment horizontal="left"/>
    </xf>
    <xf numFmtId="165" fontId="31" fillId="2" borderId="112" xfId="53" applyNumberFormat="1" applyFont="1" applyFill="1" applyBorder="1" applyAlignment="1">
      <alignment horizontal="left"/>
    </xf>
    <xf numFmtId="165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5" fontId="32" fillId="0" borderId="64" xfId="0" applyNumberFormat="1" applyFont="1" applyFill="1" applyBorder="1"/>
    <xf numFmtId="165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5" fontId="32" fillId="0" borderId="74" xfId="0" applyNumberFormat="1" applyFont="1" applyFill="1" applyBorder="1"/>
    <xf numFmtId="165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4" fontId="39" fillId="4" borderId="113" xfId="0" applyNumberFormat="1" applyFont="1" applyFill="1" applyBorder="1" applyAlignment="1">
      <alignment horizontal="center"/>
    </xf>
    <xf numFmtId="174" fontId="39" fillId="4" borderId="114" xfId="0" applyNumberFormat="1" applyFont="1" applyFill="1" applyBorder="1" applyAlignment="1">
      <alignment horizontal="center"/>
    </xf>
    <xf numFmtId="174" fontId="32" fillId="0" borderId="115" xfId="0" applyNumberFormat="1" applyFont="1" applyBorder="1" applyAlignment="1">
      <alignment horizontal="right"/>
    </xf>
    <xf numFmtId="174" fontId="32" fillId="0" borderId="116" xfId="0" applyNumberFormat="1" applyFont="1" applyBorder="1" applyAlignment="1">
      <alignment horizontal="right"/>
    </xf>
    <xf numFmtId="174" fontId="32" fillId="0" borderId="116" xfId="0" applyNumberFormat="1" applyFont="1" applyBorder="1" applyAlignment="1">
      <alignment horizontal="right" wrapText="1"/>
    </xf>
    <xf numFmtId="176" fontId="32" fillId="0" borderId="115" xfId="0" applyNumberFormat="1" applyFont="1" applyBorder="1" applyAlignment="1">
      <alignment horizontal="right"/>
    </xf>
    <xf numFmtId="176" fontId="32" fillId="0" borderId="116" xfId="0" applyNumberFormat="1" applyFont="1" applyBorder="1" applyAlignment="1">
      <alignment horizontal="right"/>
    </xf>
    <xf numFmtId="174" fontId="32" fillId="0" borderId="117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5" fontId="32" fillId="2" borderId="90" xfId="0" applyNumberFormat="1" applyFont="1" applyFill="1" applyBorder="1" applyAlignment="1"/>
    <xf numFmtId="175" fontId="32" fillId="0" borderId="88" xfId="0" applyNumberFormat="1" applyFont="1" applyBorder="1"/>
    <xf numFmtId="175" fontId="32" fillId="0" borderId="120" xfId="0" applyNumberFormat="1" applyFont="1" applyBorder="1"/>
    <xf numFmtId="174" fontId="39" fillId="4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89" xfId="0" applyNumberFormat="1" applyFont="1" applyBorder="1"/>
    <xf numFmtId="174" fontId="39" fillId="2" borderId="90" xfId="0" applyNumberFormat="1" applyFont="1" applyFill="1" applyBorder="1" applyAlignment="1"/>
    <xf numFmtId="174" fontId="32" fillId="0" borderId="120" xfId="0" applyNumberFormat="1" applyFont="1" applyBorder="1"/>
    <xf numFmtId="174" fontId="32" fillId="0" borderId="90" xfId="0" applyNumberFormat="1" applyFont="1" applyBorder="1"/>
    <xf numFmtId="9" fontId="32" fillId="0" borderId="88" xfId="0" applyNumberFormat="1" applyFont="1" applyBorder="1"/>
    <xf numFmtId="174" fontId="39" fillId="4" borderId="121" xfId="0" applyNumberFormat="1" applyFont="1" applyFill="1" applyBorder="1" applyAlignment="1">
      <alignment horizontal="center"/>
    </xf>
    <xf numFmtId="0" fontId="0" fillId="0" borderId="122" xfId="0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176" fontId="32" fillId="0" borderId="122" xfId="0" applyNumberFormat="1" applyFont="1" applyBorder="1" applyAlignment="1">
      <alignment horizontal="right"/>
    </xf>
    <xf numFmtId="174" fontId="32" fillId="0" borderId="123" xfId="0" applyNumberFormat="1" applyFont="1" applyBorder="1" applyAlignment="1">
      <alignment horizontal="right"/>
    </xf>
    <xf numFmtId="0" fontId="0" fillId="0" borderId="119" xfId="0" applyBorder="1"/>
    <xf numFmtId="174" fontId="39" fillId="4" borderId="69" xfId="0" applyNumberFormat="1" applyFont="1" applyFill="1" applyBorder="1" applyAlignment="1">
      <alignment horizontal="center"/>
    </xf>
    <xf numFmtId="174" fontId="32" fillId="0" borderId="71" xfId="0" applyNumberFormat="1" applyFont="1" applyBorder="1" applyAlignment="1">
      <alignment horizontal="right"/>
    </xf>
    <xf numFmtId="176" fontId="32" fillId="0" borderId="71" xfId="0" applyNumberFormat="1" applyFont="1" applyBorder="1" applyAlignment="1">
      <alignment horizontal="right"/>
    </xf>
    <xf numFmtId="174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64" xfId="0" applyNumberFormat="1" applyFont="1" applyFill="1" applyBorder="1"/>
    <xf numFmtId="170" fontId="32" fillId="0" borderId="67" xfId="0" applyNumberFormat="1" applyFont="1" applyFill="1" applyBorder="1"/>
    <xf numFmtId="0" fontId="39" fillId="0" borderId="6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70" fontId="32" fillId="0" borderId="27" xfId="0" applyNumberFormat="1" applyFont="1" applyFill="1" applyBorder="1"/>
    <xf numFmtId="170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70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0.93661120421142741</c:v>
                </c:pt>
                <c:pt idx="1">
                  <c:v>0.8899780045640272</c:v>
                </c:pt>
                <c:pt idx="2">
                  <c:v>0.88541075748931009</c:v>
                </c:pt>
                <c:pt idx="3">
                  <c:v>0.85990335546873353</c:v>
                </c:pt>
                <c:pt idx="4">
                  <c:v>0.85329497384736785</c:v>
                </c:pt>
                <c:pt idx="5">
                  <c:v>0.85179577830200726</c:v>
                </c:pt>
                <c:pt idx="6">
                  <c:v>0.81237451292725871</c:v>
                </c:pt>
                <c:pt idx="7">
                  <c:v>0.81273267026042817</c:v>
                </c:pt>
                <c:pt idx="8">
                  <c:v>0.85859080455359016</c:v>
                </c:pt>
                <c:pt idx="9">
                  <c:v>0.87993441894931834</c:v>
                </c:pt>
                <c:pt idx="10">
                  <c:v>0.83796776286954455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277952"/>
        <c:axId val="13252806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0.76959310972959594</c:v>
                </c:pt>
                <c:pt idx="1">
                  <c:v>0.76959310972959594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413504"/>
        <c:axId val="1325415040"/>
      </c:scatterChart>
      <c:catAx>
        <c:axId val="132527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528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280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5277952"/>
        <c:crosses val="autoZero"/>
        <c:crossBetween val="between"/>
      </c:valAx>
      <c:valAx>
        <c:axId val="13254135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5415040"/>
        <c:crosses val="max"/>
        <c:crossBetween val="midCat"/>
      </c:valAx>
      <c:valAx>
        <c:axId val="1325415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54135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95</v>
      </c>
      <c r="B1" s="293"/>
    </row>
    <row r="2" spans="1:3" ht="14.4" customHeight="1" thickBot="1" x14ac:dyDescent="0.35">
      <c r="A2" s="203" t="s">
        <v>247</v>
      </c>
      <c r="B2" s="41"/>
    </row>
    <row r="3" spans="1:3" ht="14.4" customHeight="1" thickBot="1" x14ac:dyDescent="0.35">
      <c r="A3" s="289" t="s">
        <v>118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115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249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96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116</v>
      </c>
      <c r="C11" s="42" t="s">
        <v>101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133</v>
      </c>
      <c r="C12" s="42" t="s">
        <v>102</v>
      </c>
    </row>
    <row r="13" spans="1:3" ht="14.4" customHeight="1" x14ac:dyDescent="0.3">
      <c r="A13" s="120" t="str">
        <f t="shared" si="2"/>
        <v>LŽ Statim</v>
      </c>
      <c r="B13" s="277" t="s">
        <v>233</v>
      </c>
      <c r="C13" s="42" t="s">
        <v>243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117</v>
      </c>
      <c r="C14" s="42" t="s">
        <v>103</v>
      </c>
    </row>
    <row r="15" spans="1:3" ht="14.4" customHeight="1" x14ac:dyDescent="0.3">
      <c r="A15" s="120" t="str">
        <f t="shared" si="2"/>
        <v>MŽ Detail</v>
      </c>
      <c r="B15" s="66" t="s">
        <v>920</v>
      </c>
      <c r="C15" s="42" t="s">
        <v>104</v>
      </c>
    </row>
    <row r="16" spans="1:3" ht="14.4" customHeight="1" thickBot="1" x14ac:dyDescent="0.35">
      <c r="A16" s="122" t="str">
        <f t="shared" si="2"/>
        <v>Osobní náklady</v>
      </c>
      <c r="B16" s="66" t="s">
        <v>93</v>
      </c>
      <c r="C16" s="42" t="s">
        <v>105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97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927</v>
      </c>
      <c r="C19" s="42" t="s">
        <v>108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929</v>
      </c>
      <c r="C20" s="42" t="s">
        <v>246</v>
      </c>
    </row>
    <row r="21" spans="1:3" ht="14.4" customHeight="1" x14ac:dyDescent="0.3">
      <c r="A21" s="120" t="str">
        <f t="shared" si="4"/>
        <v>ZV Vykáz.-A Detail</v>
      </c>
      <c r="B21" s="66" t="s">
        <v>989</v>
      </c>
      <c r="C21" s="42" t="s">
        <v>109</v>
      </c>
    </row>
    <row r="22" spans="1:3" ht="14.4" customHeight="1" x14ac:dyDescent="0.3">
      <c r="A22" s="120" t="str">
        <f t="shared" si="4"/>
        <v>ZV Vykáz.-H</v>
      </c>
      <c r="B22" s="66" t="s">
        <v>112</v>
      </c>
      <c r="C22" s="42" t="s">
        <v>110</v>
      </c>
    </row>
    <row r="23" spans="1:3" ht="14.4" customHeight="1" x14ac:dyDescent="0.3">
      <c r="A23" s="120" t="str">
        <f t="shared" si="4"/>
        <v>ZV Vykáz.-H Detail</v>
      </c>
      <c r="B23" s="66" t="s">
        <v>1032</v>
      </c>
      <c r="C23" s="42" t="s">
        <v>111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117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247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7">
        <v>2014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232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464</v>
      </c>
      <c r="B5" s="390" t="s">
        <v>465</v>
      </c>
      <c r="C5" s="391" t="s">
        <v>466</v>
      </c>
      <c r="D5" s="391" t="s">
        <v>466</v>
      </c>
      <c r="E5" s="391"/>
      <c r="F5" s="391" t="s">
        <v>466</v>
      </c>
      <c r="G5" s="391" t="s">
        <v>466</v>
      </c>
      <c r="H5" s="391" t="s">
        <v>466</v>
      </c>
      <c r="I5" s="392" t="s">
        <v>466</v>
      </c>
      <c r="J5" s="393" t="s">
        <v>55</v>
      </c>
    </row>
    <row r="6" spans="1:10" ht="14.4" customHeight="1" x14ac:dyDescent="0.3">
      <c r="A6" s="389" t="s">
        <v>464</v>
      </c>
      <c r="B6" s="390" t="s">
        <v>262</v>
      </c>
      <c r="C6" s="391">
        <v>686.54229999999995</v>
      </c>
      <c r="D6" s="391">
        <v>856.73335999999995</v>
      </c>
      <c r="E6" s="391"/>
      <c r="F6" s="391">
        <v>795.57606999999996</v>
      </c>
      <c r="G6" s="391">
        <v>877.04438532161839</v>
      </c>
      <c r="H6" s="391">
        <v>-81.468315321618434</v>
      </c>
      <c r="I6" s="392">
        <v>0.90711038496444685</v>
      </c>
      <c r="J6" s="393" t="s">
        <v>1</v>
      </c>
    </row>
    <row r="7" spans="1:10" ht="14.4" customHeight="1" x14ac:dyDescent="0.3">
      <c r="A7" s="389" t="s">
        <v>464</v>
      </c>
      <c r="B7" s="390" t="s">
        <v>263</v>
      </c>
      <c r="C7" s="391">
        <v>26.484580000000001</v>
      </c>
      <c r="D7" s="391">
        <v>24.413740000000001</v>
      </c>
      <c r="E7" s="391"/>
      <c r="F7" s="391">
        <v>36.367820000000002</v>
      </c>
      <c r="G7" s="391">
        <v>31.168405167778083</v>
      </c>
      <c r="H7" s="391">
        <v>5.1994148322219189</v>
      </c>
      <c r="I7" s="392">
        <v>1.1668168391752387</v>
      </c>
      <c r="J7" s="393" t="s">
        <v>1</v>
      </c>
    </row>
    <row r="8" spans="1:10" ht="14.4" customHeight="1" x14ac:dyDescent="0.3">
      <c r="A8" s="389" t="s">
        <v>464</v>
      </c>
      <c r="B8" s="390" t="s">
        <v>264</v>
      </c>
      <c r="C8" s="391">
        <v>22.657810000000001</v>
      </c>
      <c r="D8" s="391">
        <v>30.799320000000002</v>
      </c>
      <c r="E8" s="391"/>
      <c r="F8" s="391">
        <v>28.466699999999999</v>
      </c>
      <c r="G8" s="391">
        <v>29.406222501222416</v>
      </c>
      <c r="H8" s="391">
        <v>-0.93952250122241665</v>
      </c>
      <c r="I8" s="392">
        <v>0.9680502145019354</v>
      </c>
      <c r="J8" s="393" t="s">
        <v>1</v>
      </c>
    </row>
    <row r="9" spans="1:10" ht="14.4" customHeight="1" x14ac:dyDescent="0.3">
      <c r="A9" s="389" t="s">
        <v>464</v>
      </c>
      <c r="B9" s="390" t="s">
        <v>265</v>
      </c>
      <c r="C9" s="391">
        <v>110.22341999999999</v>
      </c>
      <c r="D9" s="391">
        <v>101.10704999999901</v>
      </c>
      <c r="E9" s="391"/>
      <c r="F9" s="391">
        <v>139.36122999999998</v>
      </c>
      <c r="G9" s="391">
        <v>115.32364135977299</v>
      </c>
      <c r="H9" s="391">
        <v>24.037588640226986</v>
      </c>
      <c r="I9" s="392">
        <v>1.2084359144127037</v>
      </c>
      <c r="J9" s="393" t="s">
        <v>1</v>
      </c>
    </row>
    <row r="10" spans="1:10" ht="14.4" customHeight="1" x14ac:dyDescent="0.3">
      <c r="A10" s="389" t="s">
        <v>464</v>
      </c>
      <c r="B10" s="390" t="s">
        <v>266</v>
      </c>
      <c r="C10" s="391">
        <v>0.03</v>
      </c>
      <c r="D10" s="391">
        <v>0.06</v>
      </c>
      <c r="E10" s="391"/>
      <c r="F10" s="391">
        <v>0.49299999999999999</v>
      </c>
      <c r="G10" s="391">
        <v>5.6419867096083334E-2</v>
      </c>
      <c r="H10" s="391">
        <v>0.43658013290391667</v>
      </c>
      <c r="I10" s="392">
        <v>8.7380567409068579</v>
      </c>
      <c r="J10" s="393" t="s">
        <v>1</v>
      </c>
    </row>
    <row r="11" spans="1:10" ht="14.4" customHeight="1" x14ac:dyDescent="0.3">
      <c r="A11" s="389" t="s">
        <v>464</v>
      </c>
      <c r="B11" s="390" t="s">
        <v>267</v>
      </c>
      <c r="C11" s="391">
        <v>27.320699999999999</v>
      </c>
      <c r="D11" s="391">
        <v>38.178329999999001</v>
      </c>
      <c r="E11" s="391"/>
      <c r="F11" s="391">
        <v>36.238260000000004</v>
      </c>
      <c r="G11" s="391">
        <v>38.260258281723502</v>
      </c>
      <c r="H11" s="391">
        <v>-2.0219982817234978</v>
      </c>
      <c r="I11" s="392">
        <v>0.94715147329025262</v>
      </c>
      <c r="J11" s="393" t="s">
        <v>1</v>
      </c>
    </row>
    <row r="12" spans="1:10" ht="14.4" customHeight="1" x14ac:dyDescent="0.3">
      <c r="A12" s="389" t="s">
        <v>464</v>
      </c>
      <c r="B12" s="390" t="s">
        <v>467</v>
      </c>
      <c r="C12" s="391">
        <v>873.25881000000004</v>
      </c>
      <c r="D12" s="391">
        <v>1051.2917999999979</v>
      </c>
      <c r="E12" s="391"/>
      <c r="F12" s="391">
        <v>1036.50308</v>
      </c>
      <c r="G12" s="391">
        <v>1091.2593324992115</v>
      </c>
      <c r="H12" s="391">
        <v>-54.756252499211541</v>
      </c>
      <c r="I12" s="392">
        <v>0.9498228781477559</v>
      </c>
      <c r="J12" s="393" t="s">
        <v>468</v>
      </c>
    </row>
    <row r="14" spans="1:10" ht="14.4" customHeight="1" x14ac:dyDescent="0.3">
      <c r="A14" s="389" t="s">
        <v>464</v>
      </c>
      <c r="B14" s="390" t="s">
        <v>465</v>
      </c>
      <c r="C14" s="391" t="s">
        <v>466</v>
      </c>
      <c r="D14" s="391" t="s">
        <v>466</v>
      </c>
      <c r="E14" s="391"/>
      <c r="F14" s="391" t="s">
        <v>466</v>
      </c>
      <c r="G14" s="391" t="s">
        <v>466</v>
      </c>
      <c r="H14" s="391" t="s">
        <v>466</v>
      </c>
      <c r="I14" s="392" t="s">
        <v>466</v>
      </c>
      <c r="J14" s="393" t="s">
        <v>55</v>
      </c>
    </row>
    <row r="15" spans="1:10" ht="14.4" customHeight="1" x14ac:dyDescent="0.3">
      <c r="A15" s="389" t="s">
        <v>469</v>
      </c>
      <c r="B15" s="390" t="s">
        <v>470</v>
      </c>
      <c r="C15" s="391" t="s">
        <v>466</v>
      </c>
      <c r="D15" s="391" t="s">
        <v>466</v>
      </c>
      <c r="E15" s="391"/>
      <c r="F15" s="391" t="s">
        <v>466</v>
      </c>
      <c r="G15" s="391" t="s">
        <v>466</v>
      </c>
      <c r="H15" s="391" t="s">
        <v>466</v>
      </c>
      <c r="I15" s="392" t="s">
        <v>466</v>
      </c>
      <c r="J15" s="393" t="s">
        <v>0</v>
      </c>
    </row>
    <row r="16" spans="1:10" ht="14.4" customHeight="1" x14ac:dyDescent="0.3">
      <c r="A16" s="389" t="s">
        <v>469</v>
      </c>
      <c r="B16" s="390" t="s">
        <v>262</v>
      </c>
      <c r="C16" s="391">
        <v>686.54229999999995</v>
      </c>
      <c r="D16" s="391">
        <v>856.73335999999995</v>
      </c>
      <c r="E16" s="391"/>
      <c r="F16" s="391">
        <v>795.57606999999996</v>
      </c>
      <c r="G16" s="391">
        <v>877.04438532161839</v>
      </c>
      <c r="H16" s="391">
        <v>-81.468315321618434</v>
      </c>
      <c r="I16" s="392">
        <v>0.90711038496444685</v>
      </c>
      <c r="J16" s="393" t="s">
        <v>1</v>
      </c>
    </row>
    <row r="17" spans="1:10" ht="14.4" customHeight="1" x14ac:dyDescent="0.3">
      <c r="A17" s="389" t="s">
        <v>469</v>
      </c>
      <c r="B17" s="390" t="s">
        <v>263</v>
      </c>
      <c r="C17" s="391">
        <v>26.484580000000001</v>
      </c>
      <c r="D17" s="391">
        <v>24.413740000000001</v>
      </c>
      <c r="E17" s="391"/>
      <c r="F17" s="391">
        <v>36.367820000000002</v>
      </c>
      <c r="G17" s="391">
        <v>31.168405167778083</v>
      </c>
      <c r="H17" s="391">
        <v>5.1994148322219189</v>
      </c>
      <c r="I17" s="392">
        <v>1.1668168391752387</v>
      </c>
      <c r="J17" s="393" t="s">
        <v>1</v>
      </c>
    </row>
    <row r="18" spans="1:10" ht="14.4" customHeight="1" x14ac:dyDescent="0.3">
      <c r="A18" s="389" t="s">
        <v>469</v>
      </c>
      <c r="B18" s="390" t="s">
        <v>264</v>
      </c>
      <c r="C18" s="391">
        <v>22.657810000000001</v>
      </c>
      <c r="D18" s="391">
        <v>30.799320000000002</v>
      </c>
      <c r="E18" s="391"/>
      <c r="F18" s="391">
        <v>28.466699999999999</v>
      </c>
      <c r="G18" s="391">
        <v>29.406222501222416</v>
      </c>
      <c r="H18" s="391">
        <v>-0.93952250122241665</v>
      </c>
      <c r="I18" s="392">
        <v>0.9680502145019354</v>
      </c>
      <c r="J18" s="393" t="s">
        <v>1</v>
      </c>
    </row>
    <row r="19" spans="1:10" ht="14.4" customHeight="1" x14ac:dyDescent="0.3">
      <c r="A19" s="389" t="s">
        <v>469</v>
      </c>
      <c r="B19" s="390" t="s">
        <v>265</v>
      </c>
      <c r="C19" s="391">
        <v>110.22341999999999</v>
      </c>
      <c r="D19" s="391">
        <v>101.10704999999901</v>
      </c>
      <c r="E19" s="391"/>
      <c r="F19" s="391">
        <v>139.36122999999998</v>
      </c>
      <c r="G19" s="391">
        <v>115.32364135977299</v>
      </c>
      <c r="H19" s="391">
        <v>24.037588640226986</v>
      </c>
      <c r="I19" s="392">
        <v>1.2084359144127037</v>
      </c>
      <c r="J19" s="393" t="s">
        <v>1</v>
      </c>
    </row>
    <row r="20" spans="1:10" ht="14.4" customHeight="1" x14ac:dyDescent="0.3">
      <c r="A20" s="389" t="s">
        <v>469</v>
      </c>
      <c r="B20" s="390" t="s">
        <v>266</v>
      </c>
      <c r="C20" s="391">
        <v>0.03</v>
      </c>
      <c r="D20" s="391">
        <v>0.06</v>
      </c>
      <c r="E20" s="391"/>
      <c r="F20" s="391">
        <v>0.49299999999999999</v>
      </c>
      <c r="G20" s="391">
        <v>5.6419867096083334E-2</v>
      </c>
      <c r="H20" s="391">
        <v>0.43658013290391667</v>
      </c>
      <c r="I20" s="392">
        <v>8.7380567409068579</v>
      </c>
      <c r="J20" s="393" t="s">
        <v>1</v>
      </c>
    </row>
    <row r="21" spans="1:10" ht="14.4" customHeight="1" x14ac:dyDescent="0.3">
      <c r="A21" s="389" t="s">
        <v>469</v>
      </c>
      <c r="B21" s="390" t="s">
        <v>267</v>
      </c>
      <c r="C21" s="391">
        <v>27.320699999999999</v>
      </c>
      <c r="D21" s="391">
        <v>38.178329999999001</v>
      </c>
      <c r="E21" s="391"/>
      <c r="F21" s="391">
        <v>36.238260000000004</v>
      </c>
      <c r="G21" s="391">
        <v>38.260258281723502</v>
      </c>
      <c r="H21" s="391">
        <v>-2.0219982817234978</v>
      </c>
      <c r="I21" s="392">
        <v>0.94715147329025262</v>
      </c>
      <c r="J21" s="393" t="s">
        <v>1</v>
      </c>
    </row>
    <row r="22" spans="1:10" ht="14.4" customHeight="1" x14ac:dyDescent="0.3">
      <c r="A22" s="389" t="s">
        <v>469</v>
      </c>
      <c r="B22" s="390" t="s">
        <v>471</v>
      </c>
      <c r="C22" s="391">
        <v>873.25881000000004</v>
      </c>
      <c r="D22" s="391">
        <v>1051.2917999999979</v>
      </c>
      <c r="E22" s="391"/>
      <c r="F22" s="391">
        <v>1036.50308</v>
      </c>
      <c r="G22" s="391">
        <v>1091.2593324992115</v>
      </c>
      <c r="H22" s="391">
        <v>-54.756252499211541</v>
      </c>
      <c r="I22" s="392">
        <v>0.9498228781477559</v>
      </c>
      <c r="J22" s="393" t="s">
        <v>472</v>
      </c>
    </row>
    <row r="23" spans="1:10" ht="14.4" customHeight="1" x14ac:dyDescent="0.3">
      <c r="A23" s="389" t="s">
        <v>466</v>
      </c>
      <c r="B23" s="390" t="s">
        <v>466</v>
      </c>
      <c r="C23" s="391" t="s">
        <v>466</v>
      </c>
      <c r="D23" s="391" t="s">
        <v>466</v>
      </c>
      <c r="E23" s="391"/>
      <c r="F23" s="391" t="s">
        <v>466</v>
      </c>
      <c r="G23" s="391" t="s">
        <v>466</v>
      </c>
      <c r="H23" s="391" t="s">
        <v>466</v>
      </c>
      <c r="I23" s="392" t="s">
        <v>466</v>
      </c>
      <c r="J23" s="393" t="s">
        <v>473</v>
      </c>
    </row>
    <row r="24" spans="1:10" ht="14.4" customHeight="1" x14ac:dyDescent="0.3">
      <c r="A24" s="389" t="s">
        <v>464</v>
      </c>
      <c r="B24" s="390" t="s">
        <v>467</v>
      </c>
      <c r="C24" s="391">
        <v>873.25881000000004</v>
      </c>
      <c r="D24" s="391">
        <v>1051.2917999999979</v>
      </c>
      <c r="E24" s="391"/>
      <c r="F24" s="391">
        <v>1036.50308</v>
      </c>
      <c r="G24" s="391">
        <v>1091.2593324992115</v>
      </c>
      <c r="H24" s="391">
        <v>-54.756252499211541</v>
      </c>
      <c r="I24" s="392">
        <v>0.9498228781477559</v>
      </c>
      <c r="J24" s="393" t="s">
        <v>468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9" t="s">
        <v>920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247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113</v>
      </c>
      <c r="I3" s="74">
        <f>IF(J3&lt;&gt;0,K3/J3,0)</f>
        <v>6.8392908637305352</v>
      </c>
      <c r="J3" s="74">
        <f>SUBTOTAL(9,J5:J1048576)</f>
        <v>151599.5</v>
      </c>
      <c r="K3" s="75">
        <f>SUBTOTAL(9,K5:K1048576)</f>
        <v>1036833.0752961172</v>
      </c>
    </row>
    <row r="4" spans="1:11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120</v>
      </c>
      <c r="J4" s="397" t="s">
        <v>13</v>
      </c>
      <c r="K4" s="398" t="s">
        <v>128</v>
      </c>
    </row>
    <row r="5" spans="1:11" ht="14.4" customHeight="1" x14ac:dyDescent="0.3">
      <c r="A5" s="399" t="s">
        <v>464</v>
      </c>
      <c r="B5" s="400" t="s">
        <v>465</v>
      </c>
      <c r="C5" s="401" t="s">
        <v>469</v>
      </c>
      <c r="D5" s="402" t="s">
        <v>505</v>
      </c>
      <c r="E5" s="401" t="s">
        <v>908</v>
      </c>
      <c r="F5" s="402" t="s">
        <v>909</v>
      </c>
      <c r="G5" s="401" t="s">
        <v>509</v>
      </c>
      <c r="H5" s="401" t="s">
        <v>510</v>
      </c>
      <c r="I5" s="403">
        <v>129.26</v>
      </c>
      <c r="J5" s="403">
        <v>2</v>
      </c>
      <c r="K5" s="404">
        <v>258.52</v>
      </c>
    </row>
    <row r="6" spans="1:11" ht="14.4" customHeight="1" x14ac:dyDescent="0.3">
      <c r="A6" s="405" t="s">
        <v>464</v>
      </c>
      <c r="B6" s="406" t="s">
        <v>465</v>
      </c>
      <c r="C6" s="407" t="s">
        <v>469</v>
      </c>
      <c r="D6" s="408" t="s">
        <v>505</v>
      </c>
      <c r="E6" s="407" t="s">
        <v>908</v>
      </c>
      <c r="F6" s="408" t="s">
        <v>909</v>
      </c>
      <c r="G6" s="407" t="s">
        <v>511</v>
      </c>
      <c r="H6" s="407" t="s">
        <v>512</v>
      </c>
      <c r="I6" s="409">
        <v>260.30000000000007</v>
      </c>
      <c r="J6" s="409">
        <v>92</v>
      </c>
      <c r="K6" s="410">
        <v>23947.580000000005</v>
      </c>
    </row>
    <row r="7" spans="1:11" ht="14.4" customHeight="1" x14ac:dyDescent="0.3">
      <c r="A7" s="405" t="s">
        <v>464</v>
      </c>
      <c r="B7" s="406" t="s">
        <v>465</v>
      </c>
      <c r="C7" s="407" t="s">
        <v>469</v>
      </c>
      <c r="D7" s="408" t="s">
        <v>505</v>
      </c>
      <c r="E7" s="407" t="s">
        <v>908</v>
      </c>
      <c r="F7" s="408" t="s">
        <v>909</v>
      </c>
      <c r="G7" s="407" t="s">
        <v>513</v>
      </c>
      <c r="H7" s="407" t="s">
        <v>514</v>
      </c>
      <c r="I7" s="409">
        <v>0.31</v>
      </c>
      <c r="J7" s="409">
        <v>400</v>
      </c>
      <c r="K7" s="410">
        <v>126</v>
      </c>
    </row>
    <row r="8" spans="1:11" ht="14.4" customHeight="1" x14ac:dyDescent="0.3">
      <c r="A8" s="405" t="s">
        <v>464</v>
      </c>
      <c r="B8" s="406" t="s">
        <v>465</v>
      </c>
      <c r="C8" s="407" t="s">
        <v>469</v>
      </c>
      <c r="D8" s="408" t="s">
        <v>505</v>
      </c>
      <c r="E8" s="407" t="s">
        <v>908</v>
      </c>
      <c r="F8" s="408" t="s">
        <v>909</v>
      </c>
      <c r="G8" s="407" t="s">
        <v>515</v>
      </c>
      <c r="H8" s="407" t="s">
        <v>516</v>
      </c>
      <c r="I8" s="409">
        <v>27.480833333333337</v>
      </c>
      <c r="J8" s="409">
        <v>141</v>
      </c>
      <c r="K8" s="410">
        <v>3872.2500000000005</v>
      </c>
    </row>
    <row r="9" spans="1:11" ht="14.4" customHeight="1" x14ac:dyDescent="0.3">
      <c r="A9" s="405" t="s">
        <v>464</v>
      </c>
      <c r="B9" s="406" t="s">
        <v>465</v>
      </c>
      <c r="C9" s="407" t="s">
        <v>469</v>
      </c>
      <c r="D9" s="408" t="s">
        <v>505</v>
      </c>
      <c r="E9" s="407" t="s">
        <v>908</v>
      </c>
      <c r="F9" s="408" t="s">
        <v>909</v>
      </c>
      <c r="G9" s="407" t="s">
        <v>517</v>
      </c>
      <c r="H9" s="407" t="s">
        <v>518</v>
      </c>
      <c r="I9" s="409">
        <v>27.21</v>
      </c>
      <c r="J9" s="409">
        <v>3</v>
      </c>
      <c r="K9" s="410">
        <v>81.63</v>
      </c>
    </row>
    <row r="10" spans="1:11" ht="14.4" customHeight="1" x14ac:dyDescent="0.3">
      <c r="A10" s="405" t="s">
        <v>464</v>
      </c>
      <c r="B10" s="406" t="s">
        <v>465</v>
      </c>
      <c r="C10" s="407" t="s">
        <v>469</v>
      </c>
      <c r="D10" s="408" t="s">
        <v>505</v>
      </c>
      <c r="E10" s="407" t="s">
        <v>908</v>
      </c>
      <c r="F10" s="408" t="s">
        <v>909</v>
      </c>
      <c r="G10" s="407" t="s">
        <v>519</v>
      </c>
      <c r="H10" s="407" t="s">
        <v>520</v>
      </c>
      <c r="I10" s="409">
        <v>0.31</v>
      </c>
      <c r="J10" s="409">
        <v>100</v>
      </c>
      <c r="K10" s="410">
        <v>31</v>
      </c>
    </row>
    <row r="11" spans="1:11" ht="14.4" customHeight="1" x14ac:dyDescent="0.3">
      <c r="A11" s="405" t="s">
        <v>464</v>
      </c>
      <c r="B11" s="406" t="s">
        <v>465</v>
      </c>
      <c r="C11" s="407" t="s">
        <v>469</v>
      </c>
      <c r="D11" s="408" t="s">
        <v>505</v>
      </c>
      <c r="E11" s="407" t="s">
        <v>908</v>
      </c>
      <c r="F11" s="408" t="s">
        <v>909</v>
      </c>
      <c r="G11" s="407" t="s">
        <v>521</v>
      </c>
      <c r="H11" s="407" t="s">
        <v>522</v>
      </c>
      <c r="I11" s="409">
        <v>11.74</v>
      </c>
      <c r="J11" s="409">
        <v>5</v>
      </c>
      <c r="K11" s="410">
        <v>58.7</v>
      </c>
    </row>
    <row r="12" spans="1:11" ht="14.4" customHeight="1" x14ac:dyDescent="0.3">
      <c r="A12" s="405" t="s">
        <v>464</v>
      </c>
      <c r="B12" s="406" t="s">
        <v>465</v>
      </c>
      <c r="C12" s="407" t="s">
        <v>469</v>
      </c>
      <c r="D12" s="408" t="s">
        <v>505</v>
      </c>
      <c r="E12" s="407" t="s">
        <v>908</v>
      </c>
      <c r="F12" s="408" t="s">
        <v>909</v>
      </c>
      <c r="G12" s="407" t="s">
        <v>523</v>
      </c>
      <c r="H12" s="407" t="s">
        <v>524</v>
      </c>
      <c r="I12" s="409">
        <v>14.09</v>
      </c>
      <c r="J12" s="409">
        <v>5</v>
      </c>
      <c r="K12" s="410">
        <v>70.45</v>
      </c>
    </row>
    <row r="13" spans="1:11" ht="14.4" customHeight="1" x14ac:dyDescent="0.3">
      <c r="A13" s="405" t="s">
        <v>464</v>
      </c>
      <c r="B13" s="406" t="s">
        <v>465</v>
      </c>
      <c r="C13" s="407" t="s">
        <v>469</v>
      </c>
      <c r="D13" s="408" t="s">
        <v>505</v>
      </c>
      <c r="E13" s="407" t="s">
        <v>908</v>
      </c>
      <c r="F13" s="408" t="s">
        <v>909</v>
      </c>
      <c r="G13" s="407" t="s">
        <v>525</v>
      </c>
      <c r="H13" s="407" t="s">
        <v>526</v>
      </c>
      <c r="I13" s="409">
        <v>2.29</v>
      </c>
      <c r="J13" s="409">
        <v>9</v>
      </c>
      <c r="K13" s="410">
        <v>20.57</v>
      </c>
    </row>
    <row r="14" spans="1:11" ht="14.4" customHeight="1" x14ac:dyDescent="0.3">
      <c r="A14" s="405" t="s">
        <v>464</v>
      </c>
      <c r="B14" s="406" t="s">
        <v>465</v>
      </c>
      <c r="C14" s="407" t="s">
        <v>469</v>
      </c>
      <c r="D14" s="408" t="s">
        <v>505</v>
      </c>
      <c r="E14" s="407" t="s">
        <v>910</v>
      </c>
      <c r="F14" s="408" t="s">
        <v>911</v>
      </c>
      <c r="G14" s="407" t="s">
        <v>527</v>
      </c>
      <c r="H14" s="407" t="s">
        <v>528</v>
      </c>
      <c r="I14" s="409">
        <v>2.9749999999999996</v>
      </c>
      <c r="J14" s="409">
        <v>230</v>
      </c>
      <c r="K14" s="410">
        <v>662.8</v>
      </c>
    </row>
    <row r="15" spans="1:11" ht="14.4" customHeight="1" x14ac:dyDescent="0.3">
      <c r="A15" s="405" t="s">
        <v>464</v>
      </c>
      <c r="B15" s="406" t="s">
        <v>465</v>
      </c>
      <c r="C15" s="407" t="s">
        <v>469</v>
      </c>
      <c r="D15" s="408" t="s">
        <v>505</v>
      </c>
      <c r="E15" s="407" t="s">
        <v>910</v>
      </c>
      <c r="F15" s="408" t="s">
        <v>911</v>
      </c>
      <c r="G15" s="407" t="s">
        <v>529</v>
      </c>
      <c r="H15" s="407" t="s">
        <v>530</v>
      </c>
      <c r="I15" s="409">
        <v>107.05500000000001</v>
      </c>
      <c r="J15" s="409">
        <v>49.5</v>
      </c>
      <c r="K15" s="410">
        <v>5296.17</v>
      </c>
    </row>
    <row r="16" spans="1:11" ht="14.4" customHeight="1" x14ac:dyDescent="0.3">
      <c r="A16" s="405" t="s">
        <v>464</v>
      </c>
      <c r="B16" s="406" t="s">
        <v>465</v>
      </c>
      <c r="C16" s="407" t="s">
        <v>469</v>
      </c>
      <c r="D16" s="408" t="s">
        <v>505</v>
      </c>
      <c r="E16" s="407" t="s">
        <v>910</v>
      </c>
      <c r="F16" s="408" t="s">
        <v>911</v>
      </c>
      <c r="G16" s="407" t="s">
        <v>531</v>
      </c>
      <c r="H16" s="407" t="s">
        <v>532</v>
      </c>
      <c r="I16" s="409">
        <v>1.03</v>
      </c>
      <c r="J16" s="409">
        <v>300</v>
      </c>
      <c r="K16" s="410">
        <v>309</v>
      </c>
    </row>
    <row r="17" spans="1:11" ht="14.4" customHeight="1" x14ac:dyDescent="0.3">
      <c r="A17" s="405" t="s">
        <v>464</v>
      </c>
      <c r="B17" s="406" t="s">
        <v>465</v>
      </c>
      <c r="C17" s="407" t="s">
        <v>469</v>
      </c>
      <c r="D17" s="408" t="s">
        <v>505</v>
      </c>
      <c r="E17" s="407" t="s">
        <v>910</v>
      </c>
      <c r="F17" s="408" t="s">
        <v>911</v>
      </c>
      <c r="G17" s="407" t="s">
        <v>533</v>
      </c>
      <c r="H17" s="407" t="s">
        <v>534</v>
      </c>
      <c r="I17" s="409">
        <v>1.615</v>
      </c>
      <c r="J17" s="409">
        <v>700</v>
      </c>
      <c r="K17" s="410">
        <v>1126</v>
      </c>
    </row>
    <row r="18" spans="1:11" ht="14.4" customHeight="1" x14ac:dyDescent="0.3">
      <c r="A18" s="405" t="s">
        <v>464</v>
      </c>
      <c r="B18" s="406" t="s">
        <v>465</v>
      </c>
      <c r="C18" s="407" t="s">
        <v>469</v>
      </c>
      <c r="D18" s="408" t="s">
        <v>505</v>
      </c>
      <c r="E18" s="407" t="s">
        <v>910</v>
      </c>
      <c r="F18" s="408" t="s">
        <v>911</v>
      </c>
      <c r="G18" s="407" t="s">
        <v>535</v>
      </c>
      <c r="H18" s="407" t="s">
        <v>536</v>
      </c>
      <c r="I18" s="409">
        <v>22.53</v>
      </c>
      <c r="J18" s="409">
        <v>2</v>
      </c>
      <c r="K18" s="410">
        <v>45.06</v>
      </c>
    </row>
    <row r="19" spans="1:11" ht="14.4" customHeight="1" x14ac:dyDescent="0.3">
      <c r="A19" s="405" t="s">
        <v>464</v>
      </c>
      <c r="B19" s="406" t="s">
        <v>465</v>
      </c>
      <c r="C19" s="407" t="s">
        <v>469</v>
      </c>
      <c r="D19" s="408" t="s">
        <v>505</v>
      </c>
      <c r="E19" s="407" t="s">
        <v>910</v>
      </c>
      <c r="F19" s="408" t="s">
        <v>911</v>
      </c>
      <c r="G19" s="407" t="s">
        <v>537</v>
      </c>
      <c r="H19" s="407" t="s">
        <v>538</v>
      </c>
      <c r="I19" s="409">
        <v>1.8409090909090908</v>
      </c>
      <c r="J19" s="409">
        <v>3300</v>
      </c>
      <c r="K19" s="410">
        <v>6075</v>
      </c>
    </row>
    <row r="20" spans="1:11" ht="14.4" customHeight="1" x14ac:dyDescent="0.3">
      <c r="A20" s="405" t="s">
        <v>464</v>
      </c>
      <c r="B20" s="406" t="s">
        <v>465</v>
      </c>
      <c r="C20" s="407" t="s">
        <v>469</v>
      </c>
      <c r="D20" s="408" t="s">
        <v>505</v>
      </c>
      <c r="E20" s="407" t="s">
        <v>910</v>
      </c>
      <c r="F20" s="408" t="s">
        <v>911</v>
      </c>
      <c r="G20" s="407" t="s">
        <v>539</v>
      </c>
      <c r="H20" s="407" t="s">
        <v>540</v>
      </c>
      <c r="I20" s="409">
        <v>0.58333333333333337</v>
      </c>
      <c r="J20" s="409">
        <v>2000</v>
      </c>
      <c r="K20" s="410">
        <v>1172</v>
      </c>
    </row>
    <row r="21" spans="1:11" ht="14.4" customHeight="1" x14ac:dyDescent="0.3">
      <c r="A21" s="405" t="s">
        <v>464</v>
      </c>
      <c r="B21" s="406" t="s">
        <v>465</v>
      </c>
      <c r="C21" s="407" t="s">
        <v>469</v>
      </c>
      <c r="D21" s="408" t="s">
        <v>505</v>
      </c>
      <c r="E21" s="407" t="s">
        <v>910</v>
      </c>
      <c r="F21" s="408" t="s">
        <v>911</v>
      </c>
      <c r="G21" s="407" t="s">
        <v>541</v>
      </c>
      <c r="H21" s="407" t="s">
        <v>542</v>
      </c>
      <c r="I21" s="409">
        <v>1.9</v>
      </c>
      <c r="J21" s="409">
        <v>50</v>
      </c>
      <c r="K21" s="410">
        <v>95</v>
      </c>
    </row>
    <row r="22" spans="1:11" ht="14.4" customHeight="1" x14ac:dyDescent="0.3">
      <c r="A22" s="405" t="s">
        <v>464</v>
      </c>
      <c r="B22" s="406" t="s">
        <v>465</v>
      </c>
      <c r="C22" s="407" t="s">
        <v>469</v>
      </c>
      <c r="D22" s="408" t="s">
        <v>505</v>
      </c>
      <c r="E22" s="407" t="s">
        <v>910</v>
      </c>
      <c r="F22" s="408" t="s">
        <v>911</v>
      </c>
      <c r="G22" s="407" t="s">
        <v>543</v>
      </c>
      <c r="H22" s="407" t="s">
        <v>544</v>
      </c>
      <c r="I22" s="409">
        <v>4.24</v>
      </c>
      <c r="J22" s="409">
        <v>225</v>
      </c>
      <c r="K22" s="410">
        <v>954</v>
      </c>
    </row>
    <row r="23" spans="1:11" ht="14.4" customHeight="1" x14ac:dyDescent="0.3">
      <c r="A23" s="405" t="s">
        <v>464</v>
      </c>
      <c r="B23" s="406" t="s">
        <v>465</v>
      </c>
      <c r="C23" s="407" t="s">
        <v>469</v>
      </c>
      <c r="D23" s="408" t="s">
        <v>505</v>
      </c>
      <c r="E23" s="407" t="s">
        <v>910</v>
      </c>
      <c r="F23" s="408" t="s">
        <v>911</v>
      </c>
      <c r="G23" s="407" t="s">
        <v>545</v>
      </c>
      <c r="H23" s="407" t="s">
        <v>546</v>
      </c>
      <c r="I23" s="409">
        <v>38.72</v>
      </c>
      <c r="J23" s="409">
        <v>1</v>
      </c>
      <c r="K23" s="410">
        <v>38.72</v>
      </c>
    </row>
    <row r="24" spans="1:11" ht="14.4" customHeight="1" x14ac:dyDescent="0.3">
      <c r="A24" s="405" t="s">
        <v>464</v>
      </c>
      <c r="B24" s="406" t="s">
        <v>465</v>
      </c>
      <c r="C24" s="407" t="s">
        <v>469</v>
      </c>
      <c r="D24" s="408" t="s">
        <v>505</v>
      </c>
      <c r="E24" s="407" t="s">
        <v>910</v>
      </c>
      <c r="F24" s="408" t="s">
        <v>911</v>
      </c>
      <c r="G24" s="407" t="s">
        <v>547</v>
      </c>
      <c r="H24" s="407" t="s">
        <v>548</v>
      </c>
      <c r="I24" s="409">
        <v>2.9</v>
      </c>
      <c r="J24" s="409">
        <v>300</v>
      </c>
      <c r="K24" s="410">
        <v>870</v>
      </c>
    </row>
    <row r="25" spans="1:11" ht="14.4" customHeight="1" x14ac:dyDescent="0.3">
      <c r="A25" s="405" t="s">
        <v>464</v>
      </c>
      <c r="B25" s="406" t="s">
        <v>465</v>
      </c>
      <c r="C25" s="407" t="s">
        <v>469</v>
      </c>
      <c r="D25" s="408" t="s">
        <v>505</v>
      </c>
      <c r="E25" s="407" t="s">
        <v>910</v>
      </c>
      <c r="F25" s="408" t="s">
        <v>911</v>
      </c>
      <c r="G25" s="407" t="s">
        <v>549</v>
      </c>
      <c r="H25" s="407" t="s">
        <v>550</v>
      </c>
      <c r="I25" s="409">
        <v>1.68</v>
      </c>
      <c r="J25" s="409">
        <v>100</v>
      </c>
      <c r="K25" s="410">
        <v>168</v>
      </c>
    </row>
    <row r="26" spans="1:11" ht="14.4" customHeight="1" x14ac:dyDescent="0.3">
      <c r="A26" s="405" t="s">
        <v>464</v>
      </c>
      <c r="B26" s="406" t="s">
        <v>465</v>
      </c>
      <c r="C26" s="407" t="s">
        <v>469</v>
      </c>
      <c r="D26" s="408" t="s">
        <v>505</v>
      </c>
      <c r="E26" s="407" t="s">
        <v>910</v>
      </c>
      <c r="F26" s="408" t="s">
        <v>911</v>
      </c>
      <c r="G26" s="407" t="s">
        <v>551</v>
      </c>
      <c r="H26" s="407" t="s">
        <v>552</v>
      </c>
      <c r="I26" s="409">
        <v>15.004999999999999</v>
      </c>
      <c r="J26" s="409">
        <v>36</v>
      </c>
      <c r="K26" s="410">
        <v>540.16</v>
      </c>
    </row>
    <row r="27" spans="1:11" ht="14.4" customHeight="1" x14ac:dyDescent="0.3">
      <c r="A27" s="405" t="s">
        <v>464</v>
      </c>
      <c r="B27" s="406" t="s">
        <v>465</v>
      </c>
      <c r="C27" s="407" t="s">
        <v>469</v>
      </c>
      <c r="D27" s="408" t="s">
        <v>505</v>
      </c>
      <c r="E27" s="407" t="s">
        <v>910</v>
      </c>
      <c r="F27" s="408" t="s">
        <v>911</v>
      </c>
      <c r="G27" s="407" t="s">
        <v>553</v>
      </c>
      <c r="H27" s="407" t="s">
        <v>554</v>
      </c>
      <c r="I27" s="409">
        <v>5.19</v>
      </c>
      <c r="J27" s="409">
        <v>40</v>
      </c>
      <c r="K27" s="410">
        <v>207.66</v>
      </c>
    </row>
    <row r="28" spans="1:11" ht="14.4" customHeight="1" x14ac:dyDescent="0.3">
      <c r="A28" s="405" t="s">
        <v>464</v>
      </c>
      <c r="B28" s="406" t="s">
        <v>465</v>
      </c>
      <c r="C28" s="407" t="s">
        <v>469</v>
      </c>
      <c r="D28" s="408" t="s">
        <v>505</v>
      </c>
      <c r="E28" s="407" t="s">
        <v>910</v>
      </c>
      <c r="F28" s="408" t="s">
        <v>911</v>
      </c>
      <c r="G28" s="407" t="s">
        <v>553</v>
      </c>
      <c r="H28" s="407" t="s">
        <v>555</v>
      </c>
      <c r="I28" s="409">
        <v>4.84</v>
      </c>
      <c r="J28" s="409">
        <v>100</v>
      </c>
      <c r="K28" s="410">
        <v>484</v>
      </c>
    </row>
    <row r="29" spans="1:11" ht="14.4" customHeight="1" x14ac:dyDescent="0.3">
      <c r="A29" s="405" t="s">
        <v>464</v>
      </c>
      <c r="B29" s="406" t="s">
        <v>465</v>
      </c>
      <c r="C29" s="407" t="s">
        <v>469</v>
      </c>
      <c r="D29" s="408" t="s">
        <v>505</v>
      </c>
      <c r="E29" s="407" t="s">
        <v>910</v>
      </c>
      <c r="F29" s="408" t="s">
        <v>911</v>
      </c>
      <c r="G29" s="407" t="s">
        <v>553</v>
      </c>
      <c r="H29" s="407" t="s">
        <v>556</v>
      </c>
      <c r="I29" s="409">
        <v>4.84</v>
      </c>
      <c r="J29" s="409">
        <v>50</v>
      </c>
      <c r="K29" s="410">
        <v>242</v>
      </c>
    </row>
    <row r="30" spans="1:11" ht="14.4" customHeight="1" x14ac:dyDescent="0.3">
      <c r="A30" s="405" t="s">
        <v>464</v>
      </c>
      <c r="B30" s="406" t="s">
        <v>465</v>
      </c>
      <c r="C30" s="407" t="s">
        <v>469</v>
      </c>
      <c r="D30" s="408" t="s">
        <v>505</v>
      </c>
      <c r="E30" s="407" t="s">
        <v>910</v>
      </c>
      <c r="F30" s="408" t="s">
        <v>911</v>
      </c>
      <c r="G30" s="407" t="s">
        <v>557</v>
      </c>
      <c r="H30" s="407" t="s">
        <v>558</v>
      </c>
      <c r="I30" s="409">
        <v>12.1</v>
      </c>
      <c r="J30" s="409">
        <v>20</v>
      </c>
      <c r="K30" s="410">
        <v>242</v>
      </c>
    </row>
    <row r="31" spans="1:11" ht="14.4" customHeight="1" x14ac:dyDescent="0.3">
      <c r="A31" s="405" t="s">
        <v>464</v>
      </c>
      <c r="B31" s="406" t="s">
        <v>465</v>
      </c>
      <c r="C31" s="407" t="s">
        <v>469</v>
      </c>
      <c r="D31" s="408" t="s">
        <v>505</v>
      </c>
      <c r="E31" s="407" t="s">
        <v>910</v>
      </c>
      <c r="F31" s="408" t="s">
        <v>911</v>
      </c>
      <c r="G31" s="407" t="s">
        <v>559</v>
      </c>
      <c r="H31" s="407" t="s">
        <v>560</v>
      </c>
      <c r="I31" s="409">
        <v>25.53</v>
      </c>
      <c r="J31" s="409">
        <v>36</v>
      </c>
      <c r="K31" s="410">
        <v>919.08000000000015</v>
      </c>
    </row>
    <row r="32" spans="1:11" ht="14.4" customHeight="1" x14ac:dyDescent="0.3">
      <c r="A32" s="405" t="s">
        <v>464</v>
      </c>
      <c r="B32" s="406" t="s">
        <v>465</v>
      </c>
      <c r="C32" s="407" t="s">
        <v>469</v>
      </c>
      <c r="D32" s="408" t="s">
        <v>505</v>
      </c>
      <c r="E32" s="407" t="s">
        <v>910</v>
      </c>
      <c r="F32" s="408" t="s">
        <v>911</v>
      </c>
      <c r="G32" s="407" t="s">
        <v>561</v>
      </c>
      <c r="H32" s="407" t="s">
        <v>562</v>
      </c>
      <c r="I32" s="409">
        <v>1.8100000000000003</v>
      </c>
      <c r="J32" s="409">
        <v>8800</v>
      </c>
      <c r="K32" s="410">
        <v>15950.699999999999</v>
      </c>
    </row>
    <row r="33" spans="1:11" ht="14.4" customHeight="1" x14ac:dyDescent="0.3">
      <c r="A33" s="405" t="s">
        <v>464</v>
      </c>
      <c r="B33" s="406" t="s">
        <v>465</v>
      </c>
      <c r="C33" s="407" t="s">
        <v>469</v>
      </c>
      <c r="D33" s="408" t="s">
        <v>505</v>
      </c>
      <c r="E33" s="407" t="s">
        <v>910</v>
      </c>
      <c r="F33" s="408" t="s">
        <v>911</v>
      </c>
      <c r="G33" s="407" t="s">
        <v>563</v>
      </c>
      <c r="H33" s="407" t="s">
        <v>564</v>
      </c>
      <c r="I33" s="409">
        <v>1.3930000000000002</v>
      </c>
      <c r="J33" s="409">
        <v>9600</v>
      </c>
      <c r="K33" s="410">
        <v>13417.69</v>
      </c>
    </row>
    <row r="34" spans="1:11" ht="14.4" customHeight="1" x14ac:dyDescent="0.3">
      <c r="A34" s="405" t="s">
        <v>464</v>
      </c>
      <c r="B34" s="406" t="s">
        <v>465</v>
      </c>
      <c r="C34" s="407" t="s">
        <v>469</v>
      </c>
      <c r="D34" s="408" t="s">
        <v>505</v>
      </c>
      <c r="E34" s="407" t="s">
        <v>910</v>
      </c>
      <c r="F34" s="408" t="s">
        <v>911</v>
      </c>
      <c r="G34" s="407" t="s">
        <v>565</v>
      </c>
      <c r="H34" s="407" t="s">
        <v>566</v>
      </c>
      <c r="I34" s="409">
        <v>21.221999999999998</v>
      </c>
      <c r="J34" s="409">
        <v>100</v>
      </c>
      <c r="K34" s="410">
        <v>2121.8500000000004</v>
      </c>
    </row>
    <row r="35" spans="1:11" ht="14.4" customHeight="1" x14ac:dyDescent="0.3">
      <c r="A35" s="405" t="s">
        <v>464</v>
      </c>
      <c r="B35" s="406" t="s">
        <v>465</v>
      </c>
      <c r="C35" s="407" t="s">
        <v>469</v>
      </c>
      <c r="D35" s="408" t="s">
        <v>505</v>
      </c>
      <c r="E35" s="407" t="s">
        <v>910</v>
      </c>
      <c r="F35" s="408" t="s">
        <v>911</v>
      </c>
      <c r="G35" s="407" t="s">
        <v>567</v>
      </c>
      <c r="H35" s="407" t="s">
        <v>568</v>
      </c>
      <c r="I35" s="409">
        <v>106.08999999999999</v>
      </c>
      <c r="J35" s="409">
        <v>150</v>
      </c>
      <c r="K35" s="410">
        <v>15913.920000000002</v>
      </c>
    </row>
    <row r="36" spans="1:11" ht="14.4" customHeight="1" x14ac:dyDescent="0.3">
      <c r="A36" s="405" t="s">
        <v>464</v>
      </c>
      <c r="B36" s="406" t="s">
        <v>465</v>
      </c>
      <c r="C36" s="407" t="s">
        <v>469</v>
      </c>
      <c r="D36" s="408" t="s">
        <v>505</v>
      </c>
      <c r="E36" s="407" t="s">
        <v>910</v>
      </c>
      <c r="F36" s="408" t="s">
        <v>911</v>
      </c>
      <c r="G36" s="407" t="s">
        <v>569</v>
      </c>
      <c r="H36" s="407" t="s">
        <v>570</v>
      </c>
      <c r="I36" s="409">
        <v>23.5</v>
      </c>
      <c r="J36" s="409">
        <v>25</v>
      </c>
      <c r="K36" s="410">
        <v>587.44000000000005</v>
      </c>
    </row>
    <row r="37" spans="1:11" ht="14.4" customHeight="1" x14ac:dyDescent="0.3">
      <c r="A37" s="405" t="s">
        <v>464</v>
      </c>
      <c r="B37" s="406" t="s">
        <v>465</v>
      </c>
      <c r="C37" s="407" t="s">
        <v>469</v>
      </c>
      <c r="D37" s="408" t="s">
        <v>505</v>
      </c>
      <c r="E37" s="407" t="s">
        <v>910</v>
      </c>
      <c r="F37" s="408" t="s">
        <v>911</v>
      </c>
      <c r="G37" s="407" t="s">
        <v>571</v>
      </c>
      <c r="H37" s="407" t="s">
        <v>572</v>
      </c>
      <c r="I37" s="409">
        <v>153.13999999999999</v>
      </c>
      <c r="J37" s="409">
        <v>150</v>
      </c>
      <c r="K37" s="410">
        <v>22970.639999999999</v>
      </c>
    </row>
    <row r="38" spans="1:11" ht="14.4" customHeight="1" x14ac:dyDescent="0.3">
      <c r="A38" s="405" t="s">
        <v>464</v>
      </c>
      <c r="B38" s="406" t="s">
        <v>465</v>
      </c>
      <c r="C38" s="407" t="s">
        <v>469</v>
      </c>
      <c r="D38" s="408" t="s">
        <v>505</v>
      </c>
      <c r="E38" s="407" t="s">
        <v>910</v>
      </c>
      <c r="F38" s="408" t="s">
        <v>911</v>
      </c>
      <c r="G38" s="407" t="s">
        <v>571</v>
      </c>
      <c r="H38" s="407" t="s">
        <v>573</v>
      </c>
      <c r="I38" s="409">
        <v>153.13999999999999</v>
      </c>
      <c r="J38" s="409">
        <v>100</v>
      </c>
      <c r="K38" s="410">
        <v>15313.76</v>
      </c>
    </row>
    <row r="39" spans="1:11" ht="14.4" customHeight="1" x14ac:dyDescent="0.3">
      <c r="A39" s="405" t="s">
        <v>464</v>
      </c>
      <c r="B39" s="406" t="s">
        <v>465</v>
      </c>
      <c r="C39" s="407" t="s">
        <v>469</v>
      </c>
      <c r="D39" s="408" t="s">
        <v>505</v>
      </c>
      <c r="E39" s="407" t="s">
        <v>910</v>
      </c>
      <c r="F39" s="408" t="s">
        <v>911</v>
      </c>
      <c r="G39" s="407" t="s">
        <v>574</v>
      </c>
      <c r="H39" s="407" t="s">
        <v>575</v>
      </c>
      <c r="I39" s="409">
        <v>2.19</v>
      </c>
      <c r="J39" s="409">
        <v>500</v>
      </c>
      <c r="K39" s="410">
        <v>1093.8399999999999</v>
      </c>
    </row>
    <row r="40" spans="1:11" ht="14.4" customHeight="1" x14ac:dyDescent="0.3">
      <c r="A40" s="405" t="s">
        <v>464</v>
      </c>
      <c r="B40" s="406" t="s">
        <v>465</v>
      </c>
      <c r="C40" s="407" t="s">
        <v>469</v>
      </c>
      <c r="D40" s="408" t="s">
        <v>505</v>
      </c>
      <c r="E40" s="407" t="s">
        <v>910</v>
      </c>
      <c r="F40" s="408" t="s">
        <v>911</v>
      </c>
      <c r="G40" s="407" t="s">
        <v>576</v>
      </c>
      <c r="H40" s="407" t="s">
        <v>577</v>
      </c>
      <c r="I40" s="409">
        <v>51.25</v>
      </c>
      <c r="J40" s="409">
        <v>12</v>
      </c>
      <c r="K40" s="410">
        <v>614.96</v>
      </c>
    </row>
    <row r="41" spans="1:11" ht="14.4" customHeight="1" x14ac:dyDescent="0.3">
      <c r="A41" s="405" t="s">
        <v>464</v>
      </c>
      <c r="B41" s="406" t="s">
        <v>465</v>
      </c>
      <c r="C41" s="407" t="s">
        <v>469</v>
      </c>
      <c r="D41" s="408" t="s">
        <v>505</v>
      </c>
      <c r="E41" s="407" t="s">
        <v>910</v>
      </c>
      <c r="F41" s="408" t="s">
        <v>911</v>
      </c>
      <c r="G41" s="407" t="s">
        <v>578</v>
      </c>
      <c r="H41" s="407" t="s">
        <v>579</v>
      </c>
      <c r="I41" s="409">
        <v>1242.54</v>
      </c>
      <c r="J41" s="409">
        <v>1</v>
      </c>
      <c r="K41" s="410">
        <v>1242.54</v>
      </c>
    </row>
    <row r="42" spans="1:11" ht="14.4" customHeight="1" x14ac:dyDescent="0.3">
      <c r="A42" s="405" t="s">
        <v>464</v>
      </c>
      <c r="B42" s="406" t="s">
        <v>465</v>
      </c>
      <c r="C42" s="407" t="s">
        <v>469</v>
      </c>
      <c r="D42" s="408" t="s">
        <v>505</v>
      </c>
      <c r="E42" s="407" t="s">
        <v>910</v>
      </c>
      <c r="F42" s="408" t="s">
        <v>911</v>
      </c>
      <c r="G42" s="407" t="s">
        <v>580</v>
      </c>
      <c r="H42" s="407" t="s">
        <v>581</v>
      </c>
      <c r="I42" s="409">
        <v>2.84</v>
      </c>
      <c r="J42" s="409">
        <v>200</v>
      </c>
      <c r="K42" s="410">
        <v>568</v>
      </c>
    </row>
    <row r="43" spans="1:11" ht="14.4" customHeight="1" x14ac:dyDescent="0.3">
      <c r="A43" s="405" t="s">
        <v>464</v>
      </c>
      <c r="B43" s="406" t="s">
        <v>465</v>
      </c>
      <c r="C43" s="407" t="s">
        <v>469</v>
      </c>
      <c r="D43" s="408" t="s">
        <v>505</v>
      </c>
      <c r="E43" s="407" t="s">
        <v>910</v>
      </c>
      <c r="F43" s="408" t="s">
        <v>911</v>
      </c>
      <c r="G43" s="407" t="s">
        <v>582</v>
      </c>
      <c r="H43" s="407" t="s">
        <v>583</v>
      </c>
      <c r="I43" s="409">
        <v>8.35</v>
      </c>
      <c r="J43" s="409">
        <v>50</v>
      </c>
      <c r="K43" s="410">
        <v>417.45</v>
      </c>
    </row>
    <row r="44" spans="1:11" ht="14.4" customHeight="1" x14ac:dyDescent="0.3">
      <c r="A44" s="405" t="s">
        <v>464</v>
      </c>
      <c r="B44" s="406" t="s">
        <v>465</v>
      </c>
      <c r="C44" s="407" t="s">
        <v>469</v>
      </c>
      <c r="D44" s="408" t="s">
        <v>505</v>
      </c>
      <c r="E44" s="407" t="s">
        <v>910</v>
      </c>
      <c r="F44" s="408" t="s">
        <v>911</v>
      </c>
      <c r="G44" s="407" t="s">
        <v>584</v>
      </c>
      <c r="H44" s="407" t="s">
        <v>585</v>
      </c>
      <c r="I44" s="409">
        <v>34.79</v>
      </c>
      <c r="J44" s="409">
        <v>12</v>
      </c>
      <c r="K44" s="410">
        <v>417.5</v>
      </c>
    </row>
    <row r="45" spans="1:11" ht="14.4" customHeight="1" x14ac:dyDescent="0.3">
      <c r="A45" s="405" t="s">
        <v>464</v>
      </c>
      <c r="B45" s="406" t="s">
        <v>465</v>
      </c>
      <c r="C45" s="407" t="s">
        <v>469</v>
      </c>
      <c r="D45" s="408" t="s">
        <v>505</v>
      </c>
      <c r="E45" s="407" t="s">
        <v>910</v>
      </c>
      <c r="F45" s="408" t="s">
        <v>911</v>
      </c>
      <c r="G45" s="407" t="s">
        <v>586</v>
      </c>
      <c r="H45" s="407" t="s">
        <v>587</v>
      </c>
      <c r="I45" s="409">
        <v>14.04</v>
      </c>
      <c r="J45" s="409">
        <v>100</v>
      </c>
      <c r="K45" s="410">
        <v>1403.6</v>
      </c>
    </row>
    <row r="46" spans="1:11" ht="14.4" customHeight="1" x14ac:dyDescent="0.3">
      <c r="A46" s="405" t="s">
        <v>464</v>
      </c>
      <c r="B46" s="406" t="s">
        <v>465</v>
      </c>
      <c r="C46" s="407" t="s">
        <v>469</v>
      </c>
      <c r="D46" s="408" t="s">
        <v>505</v>
      </c>
      <c r="E46" s="407" t="s">
        <v>910</v>
      </c>
      <c r="F46" s="408" t="s">
        <v>911</v>
      </c>
      <c r="G46" s="407" t="s">
        <v>588</v>
      </c>
      <c r="H46" s="407" t="s">
        <v>589</v>
      </c>
      <c r="I46" s="409">
        <v>20.329999999999998</v>
      </c>
      <c r="J46" s="409">
        <v>100</v>
      </c>
      <c r="K46" s="410">
        <v>2032.8</v>
      </c>
    </row>
    <row r="47" spans="1:11" ht="14.4" customHeight="1" x14ac:dyDescent="0.3">
      <c r="A47" s="405" t="s">
        <v>464</v>
      </c>
      <c r="B47" s="406" t="s">
        <v>465</v>
      </c>
      <c r="C47" s="407" t="s">
        <v>469</v>
      </c>
      <c r="D47" s="408" t="s">
        <v>505</v>
      </c>
      <c r="E47" s="407" t="s">
        <v>910</v>
      </c>
      <c r="F47" s="408" t="s">
        <v>911</v>
      </c>
      <c r="G47" s="407" t="s">
        <v>590</v>
      </c>
      <c r="H47" s="407" t="s">
        <v>591</v>
      </c>
      <c r="I47" s="409">
        <v>44.37</v>
      </c>
      <c r="J47" s="409">
        <v>12</v>
      </c>
      <c r="K47" s="410">
        <v>532.4</v>
      </c>
    </row>
    <row r="48" spans="1:11" ht="14.4" customHeight="1" x14ac:dyDescent="0.3">
      <c r="A48" s="405" t="s">
        <v>464</v>
      </c>
      <c r="B48" s="406" t="s">
        <v>465</v>
      </c>
      <c r="C48" s="407" t="s">
        <v>469</v>
      </c>
      <c r="D48" s="408" t="s">
        <v>505</v>
      </c>
      <c r="E48" s="407" t="s">
        <v>910</v>
      </c>
      <c r="F48" s="408" t="s">
        <v>911</v>
      </c>
      <c r="G48" s="407" t="s">
        <v>592</v>
      </c>
      <c r="H48" s="407" t="s">
        <v>593</v>
      </c>
      <c r="I48" s="409">
        <v>220.9</v>
      </c>
      <c r="J48" s="409">
        <v>50</v>
      </c>
      <c r="K48" s="410">
        <v>11044.88</v>
      </c>
    </row>
    <row r="49" spans="1:11" ht="14.4" customHeight="1" x14ac:dyDescent="0.3">
      <c r="A49" s="405" t="s">
        <v>464</v>
      </c>
      <c r="B49" s="406" t="s">
        <v>465</v>
      </c>
      <c r="C49" s="407" t="s">
        <v>469</v>
      </c>
      <c r="D49" s="408" t="s">
        <v>505</v>
      </c>
      <c r="E49" s="407" t="s">
        <v>910</v>
      </c>
      <c r="F49" s="408" t="s">
        <v>911</v>
      </c>
      <c r="G49" s="407" t="s">
        <v>592</v>
      </c>
      <c r="H49" s="407" t="s">
        <v>594</v>
      </c>
      <c r="I49" s="409">
        <v>220.9</v>
      </c>
      <c r="J49" s="409">
        <v>25</v>
      </c>
      <c r="K49" s="410">
        <v>5522.44</v>
      </c>
    </row>
    <row r="50" spans="1:11" ht="14.4" customHeight="1" x14ac:dyDescent="0.3">
      <c r="A50" s="405" t="s">
        <v>464</v>
      </c>
      <c r="B50" s="406" t="s">
        <v>465</v>
      </c>
      <c r="C50" s="407" t="s">
        <v>469</v>
      </c>
      <c r="D50" s="408" t="s">
        <v>505</v>
      </c>
      <c r="E50" s="407" t="s">
        <v>910</v>
      </c>
      <c r="F50" s="408" t="s">
        <v>911</v>
      </c>
      <c r="G50" s="407" t="s">
        <v>595</v>
      </c>
      <c r="H50" s="407" t="s">
        <v>596</v>
      </c>
      <c r="I50" s="409">
        <v>762.3</v>
      </c>
      <c r="J50" s="409">
        <v>1</v>
      </c>
      <c r="K50" s="410">
        <v>762.3</v>
      </c>
    </row>
    <row r="51" spans="1:11" ht="14.4" customHeight="1" x14ac:dyDescent="0.3">
      <c r="A51" s="405" t="s">
        <v>464</v>
      </c>
      <c r="B51" s="406" t="s">
        <v>465</v>
      </c>
      <c r="C51" s="407" t="s">
        <v>469</v>
      </c>
      <c r="D51" s="408" t="s">
        <v>505</v>
      </c>
      <c r="E51" s="407" t="s">
        <v>910</v>
      </c>
      <c r="F51" s="408" t="s">
        <v>911</v>
      </c>
      <c r="G51" s="407" t="s">
        <v>597</v>
      </c>
      <c r="H51" s="407" t="s">
        <v>598</v>
      </c>
      <c r="I51" s="409">
        <v>107.69</v>
      </c>
      <c r="J51" s="409">
        <v>1</v>
      </c>
      <c r="K51" s="410">
        <v>107.69</v>
      </c>
    </row>
    <row r="52" spans="1:11" ht="14.4" customHeight="1" x14ac:dyDescent="0.3">
      <c r="A52" s="405" t="s">
        <v>464</v>
      </c>
      <c r="B52" s="406" t="s">
        <v>465</v>
      </c>
      <c r="C52" s="407" t="s">
        <v>469</v>
      </c>
      <c r="D52" s="408" t="s">
        <v>505</v>
      </c>
      <c r="E52" s="407" t="s">
        <v>910</v>
      </c>
      <c r="F52" s="408" t="s">
        <v>911</v>
      </c>
      <c r="G52" s="407" t="s">
        <v>599</v>
      </c>
      <c r="H52" s="407" t="s">
        <v>600</v>
      </c>
      <c r="I52" s="409">
        <v>99.35</v>
      </c>
      <c r="J52" s="409">
        <v>30</v>
      </c>
      <c r="K52" s="410">
        <v>2980.61</v>
      </c>
    </row>
    <row r="53" spans="1:11" ht="14.4" customHeight="1" x14ac:dyDescent="0.3">
      <c r="A53" s="405" t="s">
        <v>464</v>
      </c>
      <c r="B53" s="406" t="s">
        <v>465</v>
      </c>
      <c r="C53" s="407" t="s">
        <v>469</v>
      </c>
      <c r="D53" s="408" t="s">
        <v>505</v>
      </c>
      <c r="E53" s="407" t="s">
        <v>910</v>
      </c>
      <c r="F53" s="408" t="s">
        <v>911</v>
      </c>
      <c r="G53" s="407" t="s">
        <v>601</v>
      </c>
      <c r="H53" s="407" t="s">
        <v>602</v>
      </c>
      <c r="I53" s="409">
        <v>52.15</v>
      </c>
      <c r="J53" s="409">
        <v>8</v>
      </c>
      <c r="K53" s="410">
        <v>417.21</v>
      </c>
    </row>
    <row r="54" spans="1:11" ht="14.4" customHeight="1" x14ac:dyDescent="0.3">
      <c r="A54" s="405" t="s">
        <v>464</v>
      </c>
      <c r="B54" s="406" t="s">
        <v>465</v>
      </c>
      <c r="C54" s="407" t="s">
        <v>469</v>
      </c>
      <c r="D54" s="408" t="s">
        <v>505</v>
      </c>
      <c r="E54" s="407" t="s">
        <v>910</v>
      </c>
      <c r="F54" s="408" t="s">
        <v>911</v>
      </c>
      <c r="G54" s="407" t="s">
        <v>603</v>
      </c>
      <c r="H54" s="407" t="s">
        <v>604</v>
      </c>
      <c r="I54" s="409">
        <v>5.36</v>
      </c>
      <c r="J54" s="409">
        <v>200</v>
      </c>
      <c r="K54" s="410">
        <v>1072.06</v>
      </c>
    </row>
    <row r="55" spans="1:11" ht="14.4" customHeight="1" x14ac:dyDescent="0.3">
      <c r="A55" s="405" t="s">
        <v>464</v>
      </c>
      <c r="B55" s="406" t="s">
        <v>465</v>
      </c>
      <c r="C55" s="407" t="s">
        <v>469</v>
      </c>
      <c r="D55" s="408" t="s">
        <v>505</v>
      </c>
      <c r="E55" s="407" t="s">
        <v>910</v>
      </c>
      <c r="F55" s="408" t="s">
        <v>911</v>
      </c>
      <c r="G55" s="407" t="s">
        <v>605</v>
      </c>
      <c r="H55" s="407" t="s">
        <v>606</v>
      </c>
      <c r="I55" s="409">
        <v>2.9</v>
      </c>
      <c r="J55" s="409">
        <v>100</v>
      </c>
      <c r="K55" s="410">
        <v>290.39999999999998</v>
      </c>
    </row>
    <row r="56" spans="1:11" ht="14.4" customHeight="1" x14ac:dyDescent="0.3">
      <c r="A56" s="405" t="s">
        <v>464</v>
      </c>
      <c r="B56" s="406" t="s">
        <v>465</v>
      </c>
      <c r="C56" s="407" t="s">
        <v>469</v>
      </c>
      <c r="D56" s="408" t="s">
        <v>505</v>
      </c>
      <c r="E56" s="407" t="s">
        <v>910</v>
      </c>
      <c r="F56" s="408" t="s">
        <v>911</v>
      </c>
      <c r="G56" s="407" t="s">
        <v>607</v>
      </c>
      <c r="H56" s="407" t="s">
        <v>608</v>
      </c>
      <c r="I56" s="409">
        <v>52.27</v>
      </c>
      <c r="J56" s="409">
        <v>5</v>
      </c>
      <c r="K56" s="410">
        <v>261.35000000000002</v>
      </c>
    </row>
    <row r="57" spans="1:11" ht="14.4" customHeight="1" x14ac:dyDescent="0.3">
      <c r="A57" s="405" t="s">
        <v>464</v>
      </c>
      <c r="B57" s="406" t="s">
        <v>465</v>
      </c>
      <c r="C57" s="407" t="s">
        <v>469</v>
      </c>
      <c r="D57" s="408" t="s">
        <v>505</v>
      </c>
      <c r="E57" s="407" t="s">
        <v>910</v>
      </c>
      <c r="F57" s="408" t="s">
        <v>911</v>
      </c>
      <c r="G57" s="407" t="s">
        <v>609</v>
      </c>
      <c r="H57" s="407" t="s">
        <v>610</v>
      </c>
      <c r="I57" s="409">
        <v>57.13</v>
      </c>
      <c r="J57" s="409">
        <v>50</v>
      </c>
      <c r="K57" s="410">
        <v>2856.55</v>
      </c>
    </row>
    <row r="58" spans="1:11" ht="14.4" customHeight="1" x14ac:dyDescent="0.3">
      <c r="A58" s="405" t="s">
        <v>464</v>
      </c>
      <c r="B58" s="406" t="s">
        <v>465</v>
      </c>
      <c r="C58" s="407" t="s">
        <v>469</v>
      </c>
      <c r="D58" s="408" t="s">
        <v>505</v>
      </c>
      <c r="E58" s="407" t="s">
        <v>912</v>
      </c>
      <c r="F58" s="408" t="s">
        <v>913</v>
      </c>
      <c r="G58" s="407" t="s">
        <v>611</v>
      </c>
      <c r="H58" s="407" t="s">
        <v>612</v>
      </c>
      <c r="I58" s="409">
        <v>0.27</v>
      </c>
      <c r="J58" s="409">
        <v>2500</v>
      </c>
      <c r="K58" s="410">
        <v>671.15</v>
      </c>
    </row>
    <row r="59" spans="1:11" ht="14.4" customHeight="1" x14ac:dyDescent="0.3">
      <c r="A59" s="405" t="s">
        <v>464</v>
      </c>
      <c r="B59" s="406" t="s">
        <v>465</v>
      </c>
      <c r="C59" s="407" t="s">
        <v>469</v>
      </c>
      <c r="D59" s="408" t="s">
        <v>505</v>
      </c>
      <c r="E59" s="407" t="s">
        <v>912</v>
      </c>
      <c r="F59" s="408" t="s">
        <v>913</v>
      </c>
      <c r="G59" s="407" t="s">
        <v>613</v>
      </c>
      <c r="H59" s="407" t="s">
        <v>614</v>
      </c>
      <c r="I59" s="409">
        <v>50.82</v>
      </c>
      <c r="J59" s="409">
        <v>30</v>
      </c>
      <c r="K59" s="410">
        <v>1524.6</v>
      </c>
    </row>
    <row r="60" spans="1:11" ht="14.4" customHeight="1" x14ac:dyDescent="0.3">
      <c r="A60" s="405" t="s">
        <v>464</v>
      </c>
      <c r="B60" s="406" t="s">
        <v>465</v>
      </c>
      <c r="C60" s="407" t="s">
        <v>469</v>
      </c>
      <c r="D60" s="408" t="s">
        <v>505</v>
      </c>
      <c r="E60" s="407" t="s">
        <v>912</v>
      </c>
      <c r="F60" s="408" t="s">
        <v>913</v>
      </c>
      <c r="G60" s="407" t="s">
        <v>615</v>
      </c>
      <c r="H60" s="407" t="s">
        <v>616</v>
      </c>
      <c r="I60" s="409">
        <v>95.027999999999992</v>
      </c>
      <c r="J60" s="409">
        <v>11</v>
      </c>
      <c r="K60" s="410">
        <v>1045.26</v>
      </c>
    </row>
    <row r="61" spans="1:11" ht="14.4" customHeight="1" x14ac:dyDescent="0.3">
      <c r="A61" s="405" t="s">
        <v>464</v>
      </c>
      <c r="B61" s="406" t="s">
        <v>465</v>
      </c>
      <c r="C61" s="407" t="s">
        <v>469</v>
      </c>
      <c r="D61" s="408" t="s">
        <v>505</v>
      </c>
      <c r="E61" s="407" t="s">
        <v>912</v>
      </c>
      <c r="F61" s="408" t="s">
        <v>913</v>
      </c>
      <c r="G61" s="407" t="s">
        <v>617</v>
      </c>
      <c r="H61" s="407" t="s">
        <v>618</v>
      </c>
      <c r="I61" s="409">
        <v>0.27166666666666667</v>
      </c>
      <c r="J61" s="409">
        <v>6000</v>
      </c>
      <c r="K61" s="410">
        <v>1613.1000000000001</v>
      </c>
    </row>
    <row r="62" spans="1:11" ht="14.4" customHeight="1" x14ac:dyDescent="0.3">
      <c r="A62" s="405" t="s">
        <v>464</v>
      </c>
      <c r="B62" s="406" t="s">
        <v>465</v>
      </c>
      <c r="C62" s="407" t="s">
        <v>469</v>
      </c>
      <c r="D62" s="408" t="s">
        <v>505</v>
      </c>
      <c r="E62" s="407" t="s">
        <v>912</v>
      </c>
      <c r="F62" s="408" t="s">
        <v>913</v>
      </c>
      <c r="G62" s="407" t="s">
        <v>619</v>
      </c>
      <c r="H62" s="407" t="s">
        <v>620</v>
      </c>
      <c r="I62" s="409">
        <v>1.3999999999999997</v>
      </c>
      <c r="J62" s="409">
        <v>2100</v>
      </c>
      <c r="K62" s="410">
        <v>2940</v>
      </c>
    </row>
    <row r="63" spans="1:11" ht="14.4" customHeight="1" x14ac:dyDescent="0.3">
      <c r="A63" s="405" t="s">
        <v>464</v>
      </c>
      <c r="B63" s="406" t="s">
        <v>465</v>
      </c>
      <c r="C63" s="407" t="s">
        <v>469</v>
      </c>
      <c r="D63" s="408" t="s">
        <v>505</v>
      </c>
      <c r="E63" s="407" t="s">
        <v>912</v>
      </c>
      <c r="F63" s="408" t="s">
        <v>913</v>
      </c>
      <c r="G63" s="407" t="s">
        <v>621</v>
      </c>
      <c r="H63" s="407" t="s">
        <v>622</v>
      </c>
      <c r="I63" s="409">
        <v>0.14000000000000001</v>
      </c>
      <c r="J63" s="409">
        <v>8000</v>
      </c>
      <c r="K63" s="410">
        <v>1120</v>
      </c>
    </row>
    <row r="64" spans="1:11" ht="14.4" customHeight="1" x14ac:dyDescent="0.3">
      <c r="A64" s="405" t="s">
        <v>464</v>
      </c>
      <c r="B64" s="406" t="s">
        <v>465</v>
      </c>
      <c r="C64" s="407" t="s">
        <v>469</v>
      </c>
      <c r="D64" s="408" t="s">
        <v>505</v>
      </c>
      <c r="E64" s="407" t="s">
        <v>912</v>
      </c>
      <c r="F64" s="408" t="s">
        <v>913</v>
      </c>
      <c r="G64" s="407" t="s">
        <v>623</v>
      </c>
      <c r="H64" s="407" t="s">
        <v>624</v>
      </c>
      <c r="I64" s="409">
        <v>95.05</v>
      </c>
      <c r="J64" s="409">
        <v>4</v>
      </c>
      <c r="K64" s="410">
        <v>380.2</v>
      </c>
    </row>
    <row r="65" spans="1:11" ht="14.4" customHeight="1" x14ac:dyDescent="0.3">
      <c r="A65" s="405" t="s">
        <v>464</v>
      </c>
      <c r="B65" s="406" t="s">
        <v>465</v>
      </c>
      <c r="C65" s="407" t="s">
        <v>469</v>
      </c>
      <c r="D65" s="408" t="s">
        <v>505</v>
      </c>
      <c r="E65" s="407" t="s">
        <v>912</v>
      </c>
      <c r="F65" s="408" t="s">
        <v>913</v>
      </c>
      <c r="G65" s="407" t="s">
        <v>625</v>
      </c>
      <c r="H65" s="407" t="s">
        <v>626</v>
      </c>
      <c r="I65" s="409">
        <v>269.83</v>
      </c>
      <c r="J65" s="409">
        <v>1</v>
      </c>
      <c r="K65" s="410">
        <v>269.83</v>
      </c>
    </row>
    <row r="66" spans="1:11" ht="14.4" customHeight="1" x14ac:dyDescent="0.3">
      <c r="A66" s="405" t="s">
        <v>464</v>
      </c>
      <c r="B66" s="406" t="s">
        <v>465</v>
      </c>
      <c r="C66" s="407" t="s">
        <v>469</v>
      </c>
      <c r="D66" s="408" t="s">
        <v>505</v>
      </c>
      <c r="E66" s="407" t="s">
        <v>912</v>
      </c>
      <c r="F66" s="408" t="s">
        <v>913</v>
      </c>
      <c r="G66" s="407" t="s">
        <v>627</v>
      </c>
      <c r="H66" s="407" t="s">
        <v>628</v>
      </c>
      <c r="I66" s="409">
        <v>0.66</v>
      </c>
      <c r="J66" s="409">
        <v>1000</v>
      </c>
      <c r="K66" s="410">
        <v>660</v>
      </c>
    </row>
    <row r="67" spans="1:11" ht="14.4" customHeight="1" x14ac:dyDescent="0.3">
      <c r="A67" s="405" t="s">
        <v>464</v>
      </c>
      <c r="B67" s="406" t="s">
        <v>465</v>
      </c>
      <c r="C67" s="407" t="s">
        <v>469</v>
      </c>
      <c r="D67" s="408" t="s">
        <v>505</v>
      </c>
      <c r="E67" s="407" t="s">
        <v>912</v>
      </c>
      <c r="F67" s="408" t="s">
        <v>913</v>
      </c>
      <c r="G67" s="407" t="s">
        <v>629</v>
      </c>
      <c r="H67" s="407" t="s">
        <v>630</v>
      </c>
      <c r="I67" s="409">
        <v>0.16333333333333333</v>
      </c>
      <c r="J67" s="409">
        <v>3000</v>
      </c>
      <c r="K67" s="410">
        <v>491.96</v>
      </c>
    </row>
    <row r="68" spans="1:11" ht="14.4" customHeight="1" x14ac:dyDescent="0.3">
      <c r="A68" s="405" t="s">
        <v>464</v>
      </c>
      <c r="B68" s="406" t="s">
        <v>465</v>
      </c>
      <c r="C68" s="407" t="s">
        <v>469</v>
      </c>
      <c r="D68" s="408" t="s">
        <v>505</v>
      </c>
      <c r="E68" s="407" t="s">
        <v>912</v>
      </c>
      <c r="F68" s="408" t="s">
        <v>913</v>
      </c>
      <c r="G68" s="407" t="s">
        <v>631</v>
      </c>
      <c r="H68" s="407" t="s">
        <v>632</v>
      </c>
      <c r="I68" s="409">
        <v>7.6950000000000003</v>
      </c>
      <c r="J68" s="409">
        <v>360</v>
      </c>
      <c r="K68" s="410">
        <v>2761.4700000000003</v>
      </c>
    </row>
    <row r="69" spans="1:11" ht="14.4" customHeight="1" x14ac:dyDescent="0.3">
      <c r="A69" s="405" t="s">
        <v>464</v>
      </c>
      <c r="B69" s="406" t="s">
        <v>465</v>
      </c>
      <c r="C69" s="407" t="s">
        <v>469</v>
      </c>
      <c r="D69" s="408" t="s">
        <v>505</v>
      </c>
      <c r="E69" s="407" t="s">
        <v>912</v>
      </c>
      <c r="F69" s="408" t="s">
        <v>913</v>
      </c>
      <c r="G69" s="407" t="s">
        <v>633</v>
      </c>
      <c r="H69" s="407" t="s">
        <v>634</v>
      </c>
      <c r="I69" s="409">
        <v>36.18</v>
      </c>
      <c r="J69" s="409">
        <v>4</v>
      </c>
      <c r="K69" s="410">
        <v>144.72</v>
      </c>
    </row>
    <row r="70" spans="1:11" ht="14.4" customHeight="1" x14ac:dyDescent="0.3">
      <c r="A70" s="405" t="s">
        <v>464</v>
      </c>
      <c r="B70" s="406" t="s">
        <v>465</v>
      </c>
      <c r="C70" s="407" t="s">
        <v>469</v>
      </c>
      <c r="D70" s="408" t="s">
        <v>505</v>
      </c>
      <c r="E70" s="407" t="s">
        <v>912</v>
      </c>
      <c r="F70" s="408" t="s">
        <v>913</v>
      </c>
      <c r="G70" s="407" t="s">
        <v>635</v>
      </c>
      <c r="H70" s="407" t="s">
        <v>636</v>
      </c>
      <c r="I70" s="409">
        <v>0.28000000000000003</v>
      </c>
      <c r="J70" s="409">
        <v>14000</v>
      </c>
      <c r="K70" s="410">
        <v>3896.2000000000003</v>
      </c>
    </row>
    <row r="71" spans="1:11" ht="14.4" customHeight="1" x14ac:dyDescent="0.3">
      <c r="A71" s="405" t="s">
        <v>464</v>
      </c>
      <c r="B71" s="406" t="s">
        <v>465</v>
      </c>
      <c r="C71" s="407" t="s">
        <v>469</v>
      </c>
      <c r="D71" s="408" t="s">
        <v>505</v>
      </c>
      <c r="E71" s="407" t="s">
        <v>912</v>
      </c>
      <c r="F71" s="408" t="s">
        <v>913</v>
      </c>
      <c r="G71" s="407" t="s">
        <v>637</v>
      </c>
      <c r="H71" s="407" t="s">
        <v>638</v>
      </c>
      <c r="I71" s="409">
        <v>130.68</v>
      </c>
      <c r="J71" s="409">
        <v>1</v>
      </c>
      <c r="K71" s="410">
        <v>130.68</v>
      </c>
    </row>
    <row r="72" spans="1:11" ht="14.4" customHeight="1" x14ac:dyDescent="0.3">
      <c r="A72" s="405" t="s">
        <v>464</v>
      </c>
      <c r="B72" s="406" t="s">
        <v>465</v>
      </c>
      <c r="C72" s="407" t="s">
        <v>469</v>
      </c>
      <c r="D72" s="408" t="s">
        <v>505</v>
      </c>
      <c r="E72" s="407" t="s">
        <v>912</v>
      </c>
      <c r="F72" s="408" t="s">
        <v>913</v>
      </c>
      <c r="G72" s="407" t="s">
        <v>639</v>
      </c>
      <c r="H72" s="407" t="s">
        <v>640</v>
      </c>
      <c r="I72" s="409">
        <v>887.33333333333337</v>
      </c>
      <c r="J72" s="409">
        <v>3</v>
      </c>
      <c r="K72" s="410">
        <v>2662</v>
      </c>
    </row>
    <row r="73" spans="1:11" ht="14.4" customHeight="1" x14ac:dyDescent="0.3">
      <c r="A73" s="405" t="s">
        <v>464</v>
      </c>
      <c r="B73" s="406" t="s">
        <v>465</v>
      </c>
      <c r="C73" s="407" t="s">
        <v>469</v>
      </c>
      <c r="D73" s="408" t="s">
        <v>505</v>
      </c>
      <c r="E73" s="407" t="s">
        <v>912</v>
      </c>
      <c r="F73" s="408" t="s">
        <v>913</v>
      </c>
      <c r="G73" s="407" t="s">
        <v>641</v>
      </c>
      <c r="H73" s="407" t="s">
        <v>642</v>
      </c>
      <c r="I73" s="409">
        <v>269.02333333333331</v>
      </c>
      <c r="J73" s="409">
        <v>40</v>
      </c>
      <c r="K73" s="410">
        <v>10769</v>
      </c>
    </row>
    <row r="74" spans="1:11" ht="14.4" customHeight="1" x14ac:dyDescent="0.3">
      <c r="A74" s="405" t="s">
        <v>464</v>
      </c>
      <c r="B74" s="406" t="s">
        <v>465</v>
      </c>
      <c r="C74" s="407" t="s">
        <v>469</v>
      </c>
      <c r="D74" s="408" t="s">
        <v>505</v>
      </c>
      <c r="E74" s="407" t="s">
        <v>912</v>
      </c>
      <c r="F74" s="408" t="s">
        <v>913</v>
      </c>
      <c r="G74" s="407" t="s">
        <v>643</v>
      </c>
      <c r="H74" s="407" t="s">
        <v>644</v>
      </c>
      <c r="I74" s="409">
        <v>35.090000000000003</v>
      </c>
      <c r="J74" s="409">
        <v>10</v>
      </c>
      <c r="K74" s="410">
        <v>350.9</v>
      </c>
    </row>
    <row r="75" spans="1:11" ht="14.4" customHeight="1" x14ac:dyDescent="0.3">
      <c r="A75" s="405" t="s">
        <v>464</v>
      </c>
      <c r="B75" s="406" t="s">
        <v>465</v>
      </c>
      <c r="C75" s="407" t="s">
        <v>469</v>
      </c>
      <c r="D75" s="408" t="s">
        <v>505</v>
      </c>
      <c r="E75" s="407" t="s">
        <v>912</v>
      </c>
      <c r="F75" s="408" t="s">
        <v>913</v>
      </c>
      <c r="G75" s="407" t="s">
        <v>645</v>
      </c>
      <c r="H75" s="407" t="s">
        <v>646</v>
      </c>
      <c r="I75" s="409">
        <v>81.069999999999993</v>
      </c>
      <c r="J75" s="409">
        <v>3</v>
      </c>
      <c r="K75" s="410">
        <v>243.21</v>
      </c>
    </row>
    <row r="76" spans="1:11" ht="14.4" customHeight="1" x14ac:dyDescent="0.3">
      <c r="A76" s="405" t="s">
        <v>464</v>
      </c>
      <c r="B76" s="406" t="s">
        <v>465</v>
      </c>
      <c r="C76" s="407" t="s">
        <v>469</v>
      </c>
      <c r="D76" s="408" t="s">
        <v>505</v>
      </c>
      <c r="E76" s="407" t="s">
        <v>912</v>
      </c>
      <c r="F76" s="408" t="s">
        <v>913</v>
      </c>
      <c r="G76" s="407" t="s">
        <v>647</v>
      </c>
      <c r="H76" s="407" t="s">
        <v>648</v>
      </c>
      <c r="I76" s="409">
        <v>6.1</v>
      </c>
      <c r="J76" s="409">
        <v>400</v>
      </c>
      <c r="K76" s="410">
        <v>2439.4</v>
      </c>
    </row>
    <row r="77" spans="1:11" ht="14.4" customHeight="1" x14ac:dyDescent="0.3">
      <c r="A77" s="405" t="s">
        <v>464</v>
      </c>
      <c r="B77" s="406" t="s">
        <v>465</v>
      </c>
      <c r="C77" s="407" t="s">
        <v>469</v>
      </c>
      <c r="D77" s="408" t="s">
        <v>505</v>
      </c>
      <c r="E77" s="407" t="s">
        <v>912</v>
      </c>
      <c r="F77" s="408" t="s">
        <v>913</v>
      </c>
      <c r="G77" s="407" t="s">
        <v>649</v>
      </c>
      <c r="H77" s="407" t="s">
        <v>650</v>
      </c>
      <c r="I77" s="409">
        <v>1.37</v>
      </c>
      <c r="J77" s="409">
        <v>1000</v>
      </c>
      <c r="K77" s="410">
        <v>1369.24</v>
      </c>
    </row>
    <row r="78" spans="1:11" ht="14.4" customHeight="1" x14ac:dyDescent="0.3">
      <c r="A78" s="405" t="s">
        <v>464</v>
      </c>
      <c r="B78" s="406" t="s">
        <v>465</v>
      </c>
      <c r="C78" s="407" t="s">
        <v>469</v>
      </c>
      <c r="D78" s="408" t="s">
        <v>505</v>
      </c>
      <c r="E78" s="407" t="s">
        <v>912</v>
      </c>
      <c r="F78" s="408" t="s">
        <v>913</v>
      </c>
      <c r="G78" s="407" t="s">
        <v>651</v>
      </c>
      <c r="H78" s="407" t="s">
        <v>652</v>
      </c>
      <c r="I78" s="409">
        <v>6.07</v>
      </c>
      <c r="J78" s="409">
        <v>200</v>
      </c>
      <c r="K78" s="410">
        <v>1214.9000000000001</v>
      </c>
    </row>
    <row r="79" spans="1:11" ht="14.4" customHeight="1" x14ac:dyDescent="0.3">
      <c r="A79" s="405" t="s">
        <v>464</v>
      </c>
      <c r="B79" s="406" t="s">
        <v>465</v>
      </c>
      <c r="C79" s="407" t="s">
        <v>469</v>
      </c>
      <c r="D79" s="408" t="s">
        <v>505</v>
      </c>
      <c r="E79" s="407" t="s">
        <v>914</v>
      </c>
      <c r="F79" s="408" t="s">
        <v>915</v>
      </c>
      <c r="G79" s="407" t="s">
        <v>653</v>
      </c>
      <c r="H79" s="407" t="s">
        <v>654</v>
      </c>
      <c r="I79" s="409">
        <v>0.31</v>
      </c>
      <c r="J79" s="409">
        <v>200</v>
      </c>
      <c r="K79" s="410">
        <v>62</v>
      </c>
    </row>
    <row r="80" spans="1:11" ht="14.4" customHeight="1" x14ac:dyDescent="0.3">
      <c r="A80" s="405" t="s">
        <v>464</v>
      </c>
      <c r="B80" s="406" t="s">
        <v>465</v>
      </c>
      <c r="C80" s="407" t="s">
        <v>469</v>
      </c>
      <c r="D80" s="408" t="s">
        <v>505</v>
      </c>
      <c r="E80" s="407" t="s">
        <v>914</v>
      </c>
      <c r="F80" s="408" t="s">
        <v>915</v>
      </c>
      <c r="G80" s="407" t="s">
        <v>653</v>
      </c>
      <c r="H80" s="407" t="s">
        <v>655</v>
      </c>
      <c r="I80" s="409">
        <v>0.31</v>
      </c>
      <c r="J80" s="409">
        <v>100</v>
      </c>
      <c r="K80" s="410">
        <v>31</v>
      </c>
    </row>
    <row r="81" spans="1:11" ht="14.4" customHeight="1" x14ac:dyDescent="0.3">
      <c r="A81" s="405" t="s">
        <v>464</v>
      </c>
      <c r="B81" s="406" t="s">
        <v>465</v>
      </c>
      <c r="C81" s="407" t="s">
        <v>469</v>
      </c>
      <c r="D81" s="408" t="s">
        <v>505</v>
      </c>
      <c r="E81" s="407" t="s">
        <v>914</v>
      </c>
      <c r="F81" s="408" t="s">
        <v>915</v>
      </c>
      <c r="G81" s="407" t="s">
        <v>656</v>
      </c>
      <c r="H81" s="407" t="s">
        <v>657</v>
      </c>
      <c r="I81" s="409">
        <v>0.67</v>
      </c>
      <c r="J81" s="409">
        <v>300</v>
      </c>
      <c r="K81" s="410">
        <v>201</v>
      </c>
    </row>
    <row r="82" spans="1:11" ht="14.4" customHeight="1" x14ac:dyDescent="0.3">
      <c r="A82" s="405" t="s">
        <v>464</v>
      </c>
      <c r="B82" s="406" t="s">
        <v>465</v>
      </c>
      <c r="C82" s="407" t="s">
        <v>469</v>
      </c>
      <c r="D82" s="408" t="s">
        <v>505</v>
      </c>
      <c r="E82" s="407" t="s">
        <v>914</v>
      </c>
      <c r="F82" s="408" t="s">
        <v>915</v>
      </c>
      <c r="G82" s="407" t="s">
        <v>658</v>
      </c>
      <c r="H82" s="407" t="s">
        <v>659</v>
      </c>
      <c r="I82" s="409">
        <v>0.39500000000000002</v>
      </c>
      <c r="J82" s="409">
        <v>600</v>
      </c>
      <c r="K82" s="410">
        <v>199</v>
      </c>
    </row>
    <row r="83" spans="1:11" ht="14.4" customHeight="1" x14ac:dyDescent="0.3">
      <c r="A83" s="405" t="s">
        <v>464</v>
      </c>
      <c r="B83" s="406" t="s">
        <v>465</v>
      </c>
      <c r="C83" s="407" t="s">
        <v>469</v>
      </c>
      <c r="D83" s="408" t="s">
        <v>505</v>
      </c>
      <c r="E83" s="407" t="s">
        <v>916</v>
      </c>
      <c r="F83" s="408" t="s">
        <v>917</v>
      </c>
      <c r="G83" s="407" t="s">
        <v>660</v>
      </c>
      <c r="H83" s="407" t="s">
        <v>661</v>
      </c>
      <c r="I83" s="409">
        <v>0.59</v>
      </c>
      <c r="J83" s="409">
        <v>100</v>
      </c>
      <c r="K83" s="410">
        <v>59.29</v>
      </c>
    </row>
    <row r="84" spans="1:11" ht="14.4" customHeight="1" x14ac:dyDescent="0.3">
      <c r="A84" s="405" t="s">
        <v>464</v>
      </c>
      <c r="B84" s="406" t="s">
        <v>465</v>
      </c>
      <c r="C84" s="407" t="s">
        <v>469</v>
      </c>
      <c r="D84" s="408" t="s">
        <v>505</v>
      </c>
      <c r="E84" s="407" t="s">
        <v>916</v>
      </c>
      <c r="F84" s="408" t="s">
        <v>917</v>
      </c>
      <c r="G84" s="407" t="s">
        <v>662</v>
      </c>
      <c r="H84" s="407" t="s">
        <v>663</v>
      </c>
      <c r="I84" s="409">
        <v>0.73</v>
      </c>
      <c r="J84" s="409">
        <v>400</v>
      </c>
      <c r="K84" s="410">
        <v>290.87</v>
      </c>
    </row>
    <row r="85" spans="1:11" ht="14.4" customHeight="1" x14ac:dyDescent="0.3">
      <c r="A85" s="405" t="s">
        <v>464</v>
      </c>
      <c r="B85" s="406" t="s">
        <v>465</v>
      </c>
      <c r="C85" s="407" t="s">
        <v>469</v>
      </c>
      <c r="D85" s="408" t="s">
        <v>505</v>
      </c>
      <c r="E85" s="407" t="s">
        <v>916</v>
      </c>
      <c r="F85" s="408" t="s">
        <v>917</v>
      </c>
      <c r="G85" s="407" t="s">
        <v>664</v>
      </c>
      <c r="H85" s="407" t="s">
        <v>665</v>
      </c>
      <c r="I85" s="409">
        <v>7.5</v>
      </c>
      <c r="J85" s="409">
        <v>50</v>
      </c>
      <c r="K85" s="410">
        <v>375</v>
      </c>
    </row>
    <row r="86" spans="1:11" ht="14.4" customHeight="1" x14ac:dyDescent="0.3">
      <c r="A86" s="405" t="s">
        <v>464</v>
      </c>
      <c r="B86" s="406" t="s">
        <v>465</v>
      </c>
      <c r="C86" s="407" t="s">
        <v>469</v>
      </c>
      <c r="D86" s="408" t="s">
        <v>505</v>
      </c>
      <c r="E86" s="407" t="s">
        <v>916</v>
      </c>
      <c r="F86" s="408" t="s">
        <v>917</v>
      </c>
      <c r="G86" s="407" t="s">
        <v>664</v>
      </c>
      <c r="H86" s="407" t="s">
        <v>666</v>
      </c>
      <c r="I86" s="409">
        <v>7.5</v>
      </c>
      <c r="J86" s="409">
        <v>250</v>
      </c>
      <c r="K86" s="410">
        <v>1875</v>
      </c>
    </row>
    <row r="87" spans="1:11" ht="14.4" customHeight="1" x14ac:dyDescent="0.3">
      <c r="A87" s="405" t="s">
        <v>464</v>
      </c>
      <c r="B87" s="406" t="s">
        <v>465</v>
      </c>
      <c r="C87" s="407" t="s">
        <v>469</v>
      </c>
      <c r="D87" s="408" t="s">
        <v>505</v>
      </c>
      <c r="E87" s="407" t="s">
        <v>916</v>
      </c>
      <c r="F87" s="408" t="s">
        <v>917</v>
      </c>
      <c r="G87" s="407" t="s">
        <v>667</v>
      </c>
      <c r="H87" s="407" t="s">
        <v>668</v>
      </c>
      <c r="I87" s="409">
        <v>7.5</v>
      </c>
      <c r="J87" s="409">
        <v>100</v>
      </c>
      <c r="K87" s="410">
        <v>750</v>
      </c>
    </row>
    <row r="88" spans="1:11" ht="14.4" customHeight="1" x14ac:dyDescent="0.3">
      <c r="A88" s="405" t="s">
        <v>464</v>
      </c>
      <c r="B88" s="406" t="s">
        <v>465</v>
      </c>
      <c r="C88" s="407" t="s">
        <v>469</v>
      </c>
      <c r="D88" s="408" t="s">
        <v>505</v>
      </c>
      <c r="E88" s="407" t="s">
        <v>916</v>
      </c>
      <c r="F88" s="408" t="s">
        <v>917</v>
      </c>
      <c r="G88" s="407" t="s">
        <v>667</v>
      </c>
      <c r="H88" s="407" t="s">
        <v>669</v>
      </c>
      <c r="I88" s="409">
        <v>7.5049999999999999</v>
      </c>
      <c r="J88" s="409">
        <v>100</v>
      </c>
      <c r="K88" s="410">
        <v>750.5</v>
      </c>
    </row>
    <row r="89" spans="1:11" ht="14.4" customHeight="1" x14ac:dyDescent="0.3">
      <c r="A89" s="405" t="s">
        <v>464</v>
      </c>
      <c r="B89" s="406" t="s">
        <v>465</v>
      </c>
      <c r="C89" s="407" t="s">
        <v>469</v>
      </c>
      <c r="D89" s="408" t="s">
        <v>505</v>
      </c>
      <c r="E89" s="407" t="s">
        <v>916</v>
      </c>
      <c r="F89" s="408" t="s">
        <v>917</v>
      </c>
      <c r="G89" s="407" t="s">
        <v>670</v>
      </c>
      <c r="H89" s="407" t="s">
        <v>671</v>
      </c>
      <c r="I89" s="409">
        <v>7.5</v>
      </c>
      <c r="J89" s="409">
        <v>100</v>
      </c>
      <c r="K89" s="410">
        <v>750</v>
      </c>
    </row>
    <row r="90" spans="1:11" ht="14.4" customHeight="1" x14ac:dyDescent="0.3">
      <c r="A90" s="405" t="s">
        <v>464</v>
      </c>
      <c r="B90" s="406" t="s">
        <v>465</v>
      </c>
      <c r="C90" s="407" t="s">
        <v>469</v>
      </c>
      <c r="D90" s="408" t="s">
        <v>505</v>
      </c>
      <c r="E90" s="407" t="s">
        <v>916</v>
      </c>
      <c r="F90" s="408" t="s">
        <v>917</v>
      </c>
      <c r="G90" s="407" t="s">
        <v>670</v>
      </c>
      <c r="H90" s="407" t="s">
        <v>672</v>
      </c>
      <c r="I90" s="409">
        <v>7.5</v>
      </c>
      <c r="J90" s="409">
        <v>50</v>
      </c>
      <c r="K90" s="410">
        <v>375</v>
      </c>
    </row>
    <row r="91" spans="1:11" ht="14.4" customHeight="1" x14ac:dyDescent="0.3">
      <c r="A91" s="405" t="s">
        <v>464</v>
      </c>
      <c r="B91" s="406" t="s">
        <v>465</v>
      </c>
      <c r="C91" s="407" t="s">
        <v>469</v>
      </c>
      <c r="D91" s="408" t="s">
        <v>505</v>
      </c>
      <c r="E91" s="407" t="s">
        <v>916</v>
      </c>
      <c r="F91" s="408" t="s">
        <v>917</v>
      </c>
      <c r="G91" s="407" t="s">
        <v>673</v>
      </c>
      <c r="H91" s="407" t="s">
        <v>674</v>
      </c>
      <c r="I91" s="409">
        <v>11.01</v>
      </c>
      <c r="J91" s="409">
        <v>100</v>
      </c>
      <c r="K91" s="410">
        <v>1101</v>
      </c>
    </row>
    <row r="92" spans="1:11" ht="14.4" customHeight="1" x14ac:dyDescent="0.3">
      <c r="A92" s="405" t="s">
        <v>464</v>
      </c>
      <c r="B92" s="406" t="s">
        <v>465</v>
      </c>
      <c r="C92" s="407" t="s">
        <v>469</v>
      </c>
      <c r="D92" s="408" t="s">
        <v>505</v>
      </c>
      <c r="E92" s="407" t="s">
        <v>916</v>
      </c>
      <c r="F92" s="408" t="s">
        <v>917</v>
      </c>
      <c r="G92" s="407" t="s">
        <v>675</v>
      </c>
      <c r="H92" s="407" t="s">
        <v>676</v>
      </c>
      <c r="I92" s="409">
        <v>11</v>
      </c>
      <c r="J92" s="409">
        <v>100</v>
      </c>
      <c r="K92" s="410">
        <v>1100</v>
      </c>
    </row>
    <row r="93" spans="1:11" ht="14.4" customHeight="1" x14ac:dyDescent="0.3">
      <c r="A93" s="405" t="s">
        <v>464</v>
      </c>
      <c r="B93" s="406" t="s">
        <v>465</v>
      </c>
      <c r="C93" s="407" t="s">
        <v>469</v>
      </c>
      <c r="D93" s="408" t="s">
        <v>505</v>
      </c>
      <c r="E93" s="407" t="s">
        <v>916</v>
      </c>
      <c r="F93" s="408" t="s">
        <v>917</v>
      </c>
      <c r="G93" s="407" t="s">
        <v>677</v>
      </c>
      <c r="H93" s="407" t="s">
        <v>678</v>
      </c>
      <c r="I93" s="409">
        <v>7.5</v>
      </c>
      <c r="J93" s="409">
        <v>150</v>
      </c>
      <c r="K93" s="410">
        <v>1125.3000000000002</v>
      </c>
    </row>
    <row r="94" spans="1:11" ht="14.4" customHeight="1" x14ac:dyDescent="0.3">
      <c r="A94" s="405" t="s">
        <v>464</v>
      </c>
      <c r="B94" s="406" t="s">
        <v>465</v>
      </c>
      <c r="C94" s="407" t="s">
        <v>469</v>
      </c>
      <c r="D94" s="408" t="s">
        <v>505</v>
      </c>
      <c r="E94" s="407" t="s">
        <v>916</v>
      </c>
      <c r="F94" s="408" t="s">
        <v>917</v>
      </c>
      <c r="G94" s="407" t="s">
        <v>677</v>
      </c>
      <c r="H94" s="407" t="s">
        <v>679</v>
      </c>
      <c r="I94" s="409">
        <v>7.5</v>
      </c>
      <c r="J94" s="409">
        <v>250</v>
      </c>
      <c r="K94" s="410">
        <v>1875.3000000000002</v>
      </c>
    </row>
    <row r="95" spans="1:11" ht="14.4" customHeight="1" x14ac:dyDescent="0.3">
      <c r="A95" s="405" t="s">
        <v>464</v>
      </c>
      <c r="B95" s="406" t="s">
        <v>465</v>
      </c>
      <c r="C95" s="407" t="s">
        <v>469</v>
      </c>
      <c r="D95" s="408" t="s">
        <v>505</v>
      </c>
      <c r="E95" s="407" t="s">
        <v>916</v>
      </c>
      <c r="F95" s="408" t="s">
        <v>917</v>
      </c>
      <c r="G95" s="407" t="s">
        <v>680</v>
      </c>
      <c r="H95" s="407" t="s">
        <v>681</v>
      </c>
      <c r="I95" s="409">
        <v>0.77400000000000013</v>
      </c>
      <c r="J95" s="409">
        <v>3900</v>
      </c>
      <c r="K95" s="410">
        <v>3018</v>
      </c>
    </row>
    <row r="96" spans="1:11" ht="14.4" customHeight="1" x14ac:dyDescent="0.3">
      <c r="A96" s="405" t="s">
        <v>464</v>
      </c>
      <c r="B96" s="406" t="s">
        <v>465</v>
      </c>
      <c r="C96" s="407" t="s">
        <v>469</v>
      </c>
      <c r="D96" s="408" t="s">
        <v>505</v>
      </c>
      <c r="E96" s="407" t="s">
        <v>916</v>
      </c>
      <c r="F96" s="408" t="s">
        <v>917</v>
      </c>
      <c r="G96" s="407" t="s">
        <v>682</v>
      </c>
      <c r="H96" s="407" t="s">
        <v>683</v>
      </c>
      <c r="I96" s="409">
        <v>0.77250000000000008</v>
      </c>
      <c r="J96" s="409">
        <v>2900</v>
      </c>
      <c r="K96" s="410">
        <v>2238</v>
      </c>
    </row>
    <row r="97" spans="1:11" ht="14.4" customHeight="1" x14ac:dyDescent="0.3">
      <c r="A97" s="405" t="s">
        <v>464</v>
      </c>
      <c r="B97" s="406" t="s">
        <v>465</v>
      </c>
      <c r="C97" s="407" t="s">
        <v>469</v>
      </c>
      <c r="D97" s="408" t="s">
        <v>505</v>
      </c>
      <c r="E97" s="407" t="s">
        <v>916</v>
      </c>
      <c r="F97" s="408" t="s">
        <v>917</v>
      </c>
      <c r="G97" s="407" t="s">
        <v>684</v>
      </c>
      <c r="H97" s="407" t="s">
        <v>685</v>
      </c>
      <c r="I97" s="409">
        <v>0.77666666666666673</v>
      </c>
      <c r="J97" s="409">
        <v>1600</v>
      </c>
      <c r="K97" s="410">
        <v>1243</v>
      </c>
    </row>
    <row r="98" spans="1:11" ht="14.4" customHeight="1" x14ac:dyDescent="0.3">
      <c r="A98" s="405" t="s">
        <v>464</v>
      </c>
      <c r="B98" s="406" t="s">
        <v>465</v>
      </c>
      <c r="C98" s="407" t="s">
        <v>469</v>
      </c>
      <c r="D98" s="408" t="s">
        <v>505</v>
      </c>
      <c r="E98" s="407" t="s">
        <v>916</v>
      </c>
      <c r="F98" s="408" t="s">
        <v>917</v>
      </c>
      <c r="G98" s="407" t="s">
        <v>686</v>
      </c>
      <c r="H98" s="407" t="s">
        <v>687</v>
      </c>
      <c r="I98" s="409">
        <v>0.71</v>
      </c>
      <c r="J98" s="409">
        <v>3000</v>
      </c>
      <c r="K98" s="410">
        <v>2130</v>
      </c>
    </row>
    <row r="99" spans="1:11" ht="14.4" customHeight="1" x14ac:dyDescent="0.3">
      <c r="A99" s="405" t="s">
        <v>464</v>
      </c>
      <c r="B99" s="406" t="s">
        <v>465</v>
      </c>
      <c r="C99" s="407" t="s">
        <v>469</v>
      </c>
      <c r="D99" s="408" t="s">
        <v>505</v>
      </c>
      <c r="E99" s="407" t="s">
        <v>916</v>
      </c>
      <c r="F99" s="408" t="s">
        <v>917</v>
      </c>
      <c r="G99" s="407" t="s">
        <v>686</v>
      </c>
      <c r="H99" s="407" t="s">
        <v>688</v>
      </c>
      <c r="I99" s="409">
        <v>0.71</v>
      </c>
      <c r="J99" s="409">
        <v>5200</v>
      </c>
      <c r="K99" s="410">
        <v>3692</v>
      </c>
    </row>
    <row r="100" spans="1:11" ht="14.4" customHeight="1" x14ac:dyDescent="0.3">
      <c r="A100" s="405" t="s">
        <v>464</v>
      </c>
      <c r="B100" s="406" t="s">
        <v>465</v>
      </c>
      <c r="C100" s="407" t="s">
        <v>469</v>
      </c>
      <c r="D100" s="408" t="s">
        <v>505</v>
      </c>
      <c r="E100" s="407" t="s">
        <v>916</v>
      </c>
      <c r="F100" s="408" t="s">
        <v>917</v>
      </c>
      <c r="G100" s="407" t="s">
        <v>689</v>
      </c>
      <c r="H100" s="407" t="s">
        <v>690</v>
      </c>
      <c r="I100" s="409">
        <v>0.71</v>
      </c>
      <c r="J100" s="409">
        <v>1600</v>
      </c>
      <c r="K100" s="410">
        <v>1136</v>
      </c>
    </row>
    <row r="101" spans="1:11" ht="14.4" customHeight="1" x14ac:dyDescent="0.3">
      <c r="A101" s="405" t="s">
        <v>464</v>
      </c>
      <c r="B101" s="406" t="s">
        <v>465</v>
      </c>
      <c r="C101" s="407" t="s">
        <v>469</v>
      </c>
      <c r="D101" s="408" t="s">
        <v>505</v>
      </c>
      <c r="E101" s="407" t="s">
        <v>916</v>
      </c>
      <c r="F101" s="408" t="s">
        <v>917</v>
      </c>
      <c r="G101" s="407" t="s">
        <v>689</v>
      </c>
      <c r="H101" s="407" t="s">
        <v>691</v>
      </c>
      <c r="I101" s="409">
        <v>0.71</v>
      </c>
      <c r="J101" s="409">
        <v>4200</v>
      </c>
      <c r="K101" s="410">
        <v>2982</v>
      </c>
    </row>
    <row r="102" spans="1:11" ht="14.4" customHeight="1" x14ac:dyDescent="0.3">
      <c r="A102" s="405" t="s">
        <v>464</v>
      </c>
      <c r="B102" s="406" t="s">
        <v>465</v>
      </c>
      <c r="C102" s="407" t="s">
        <v>469</v>
      </c>
      <c r="D102" s="408" t="s">
        <v>505</v>
      </c>
      <c r="E102" s="407" t="s">
        <v>916</v>
      </c>
      <c r="F102" s="408" t="s">
        <v>917</v>
      </c>
      <c r="G102" s="407" t="s">
        <v>692</v>
      </c>
      <c r="H102" s="407" t="s">
        <v>693</v>
      </c>
      <c r="I102" s="409">
        <v>0.71</v>
      </c>
      <c r="J102" s="409">
        <v>4800</v>
      </c>
      <c r="K102" s="410">
        <v>3408</v>
      </c>
    </row>
    <row r="103" spans="1:11" ht="14.4" customHeight="1" x14ac:dyDescent="0.3">
      <c r="A103" s="405" t="s">
        <v>464</v>
      </c>
      <c r="B103" s="406" t="s">
        <v>465</v>
      </c>
      <c r="C103" s="407" t="s">
        <v>469</v>
      </c>
      <c r="D103" s="408" t="s">
        <v>505</v>
      </c>
      <c r="E103" s="407" t="s">
        <v>916</v>
      </c>
      <c r="F103" s="408" t="s">
        <v>917</v>
      </c>
      <c r="G103" s="407" t="s">
        <v>692</v>
      </c>
      <c r="H103" s="407" t="s">
        <v>694</v>
      </c>
      <c r="I103" s="409">
        <v>0.71</v>
      </c>
      <c r="J103" s="409">
        <v>8400</v>
      </c>
      <c r="K103" s="410">
        <v>5964</v>
      </c>
    </row>
    <row r="104" spans="1:11" ht="14.4" customHeight="1" x14ac:dyDescent="0.3">
      <c r="A104" s="405" t="s">
        <v>464</v>
      </c>
      <c r="B104" s="406" t="s">
        <v>465</v>
      </c>
      <c r="C104" s="407" t="s">
        <v>469</v>
      </c>
      <c r="D104" s="408" t="s">
        <v>505</v>
      </c>
      <c r="E104" s="407" t="s">
        <v>918</v>
      </c>
      <c r="F104" s="408" t="s">
        <v>919</v>
      </c>
      <c r="G104" s="407" t="s">
        <v>695</v>
      </c>
      <c r="H104" s="407" t="s">
        <v>696</v>
      </c>
      <c r="I104" s="409">
        <v>159.72</v>
      </c>
      <c r="J104" s="409">
        <v>1</v>
      </c>
      <c r="K104" s="410">
        <v>159.72</v>
      </c>
    </row>
    <row r="105" spans="1:11" ht="14.4" customHeight="1" x14ac:dyDescent="0.3">
      <c r="A105" s="405" t="s">
        <v>464</v>
      </c>
      <c r="B105" s="406" t="s">
        <v>465</v>
      </c>
      <c r="C105" s="407" t="s">
        <v>469</v>
      </c>
      <c r="D105" s="408" t="s">
        <v>505</v>
      </c>
      <c r="E105" s="407" t="s">
        <v>918</v>
      </c>
      <c r="F105" s="408" t="s">
        <v>919</v>
      </c>
      <c r="G105" s="407" t="s">
        <v>697</v>
      </c>
      <c r="H105" s="407" t="s">
        <v>698</v>
      </c>
      <c r="I105" s="409">
        <v>83.49</v>
      </c>
      <c r="J105" s="409">
        <v>30</v>
      </c>
      <c r="K105" s="410">
        <v>2504.6999999999998</v>
      </c>
    </row>
    <row r="106" spans="1:11" ht="14.4" customHeight="1" x14ac:dyDescent="0.3">
      <c r="A106" s="405" t="s">
        <v>464</v>
      </c>
      <c r="B106" s="406" t="s">
        <v>465</v>
      </c>
      <c r="C106" s="407" t="s">
        <v>469</v>
      </c>
      <c r="D106" s="408" t="s">
        <v>505</v>
      </c>
      <c r="E106" s="407" t="s">
        <v>918</v>
      </c>
      <c r="F106" s="408" t="s">
        <v>919</v>
      </c>
      <c r="G106" s="407" t="s">
        <v>699</v>
      </c>
      <c r="H106" s="407" t="s">
        <v>700</v>
      </c>
      <c r="I106" s="409">
        <v>139.44</v>
      </c>
      <c r="J106" s="409">
        <v>1</v>
      </c>
      <c r="K106" s="410">
        <v>139.44</v>
      </c>
    </row>
    <row r="107" spans="1:11" ht="14.4" customHeight="1" x14ac:dyDescent="0.3">
      <c r="A107" s="405" t="s">
        <v>464</v>
      </c>
      <c r="B107" s="406" t="s">
        <v>465</v>
      </c>
      <c r="C107" s="407" t="s">
        <v>469</v>
      </c>
      <c r="D107" s="408" t="s">
        <v>505</v>
      </c>
      <c r="E107" s="407" t="s">
        <v>918</v>
      </c>
      <c r="F107" s="408" t="s">
        <v>919</v>
      </c>
      <c r="G107" s="407" t="s">
        <v>701</v>
      </c>
      <c r="H107" s="407" t="s">
        <v>702</v>
      </c>
      <c r="I107" s="409">
        <v>139.44</v>
      </c>
      <c r="J107" s="409">
        <v>4</v>
      </c>
      <c r="K107" s="410">
        <v>557.76</v>
      </c>
    </row>
    <row r="108" spans="1:11" ht="14.4" customHeight="1" x14ac:dyDescent="0.3">
      <c r="A108" s="405" t="s">
        <v>464</v>
      </c>
      <c r="B108" s="406" t="s">
        <v>465</v>
      </c>
      <c r="C108" s="407" t="s">
        <v>469</v>
      </c>
      <c r="D108" s="408" t="s">
        <v>505</v>
      </c>
      <c r="E108" s="407" t="s">
        <v>918</v>
      </c>
      <c r="F108" s="408" t="s">
        <v>919</v>
      </c>
      <c r="G108" s="407" t="s">
        <v>703</v>
      </c>
      <c r="H108" s="407" t="s">
        <v>704</v>
      </c>
      <c r="I108" s="409">
        <v>139.44</v>
      </c>
      <c r="J108" s="409">
        <v>1</v>
      </c>
      <c r="K108" s="410">
        <v>139.44</v>
      </c>
    </row>
    <row r="109" spans="1:11" ht="14.4" customHeight="1" x14ac:dyDescent="0.3">
      <c r="A109" s="405" t="s">
        <v>464</v>
      </c>
      <c r="B109" s="406" t="s">
        <v>465</v>
      </c>
      <c r="C109" s="407" t="s">
        <v>469</v>
      </c>
      <c r="D109" s="408" t="s">
        <v>505</v>
      </c>
      <c r="E109" s="407" t="s">
        <v>918</v>
      </c>
      <c r="F109" s="408" t="s">
        <v>919</v>
      </c>
      <c r="G109" s="407" t="s">
        <v>705</v>
      </c>
      <c r="H109" s="407" t="s">
        <v>706</v>
      </c>
      <c r="I109" s="409">
        <v>62.92</v>
      </c>
      <c r="J109" s="409">
        <v>3</v>
      </c>
      <c r="K109" s="410">
        <v>188.76</v>
      </c>
    </row>
    <row r="110" spans="1:11" ht="14.4" customHeight="1" x14ac:dyDescent="0.3">
      <c r="A110" s="405" t="s">
        <v>464</v>
      </c>
      <c r="B110" s="406" t="s">
        <v>465</v>
      </c>
      <c r="C110" s="407" t="s">
        <v>469</v>
      </c>
      <c r="D110" s="408" t="s">
        <v>505</v>
      </c>
      <c r="E110" s="407" t="s">
        <v>918</v>
      </c>
      <c r="F110" s="408" t="s">
        <v>919</v>
      </c>
      <c r="G110" s="407" t="s">
        <v>707</v>
      </c>
      <c r="H110" s="407" t="s">
        <v>708</v>
      </c>
      <c r="I110" s="409">
        <v>192.39</v>
      </c>
      <c r="J110" s="409">
        <v>10</v>
      </c>
      <c r="K110" s="410">
        <v>1923.9</v>
      </c>
    </row>
    <row r="111" spans="1:11" ht="14.4" customHeight="1" x14ac:dyDescent="0.3">
      <c r="A111" s="405" t="s">
        <v>464</v>
      </c>
      <c r="B111" s="406" t="s">
        <v>465</v>
      </c>
      <c r="C111" s="407" t="s">
        <v>469</v>
      </c>
      <c r="D111" s="408" t="s">
        <v>505</v>
      </c>
      <c r="E111" s="407" t="s">
        <v>918</v>
      </c>
      <c r="F111" s="408" t="s">
        <v>919</v>
      </c>
      <c r="G111" s="407" t="s">
        <v>709</v>
      </c>
      <c r="H111" s="407" t="s">
        <v>710</v>
      </c>
      <c r="I111" s="409">
        <v>93.17</v>
      </c>
      <c r="J111" s="409">
        <v>4</v>
      </c>
      <c r="K111" s="410">
        <v>372.68</v>
      </c>
    </row>
    <row r="112" spans="1:11" ht="14.4" customHeight="1" x14ac:dyDescent="0.3">
      <c r="A112" s="405" t="s">
        <v>464</v>
      </c>
      <c r="B112" s="406" t="s">
        <v>465</v>
      </c>
      <c r="C112" s="407" t="s">
        <v>469</v>
      </c>
      <c r="D112" s="408" t="s">
        <v>505</v>
      </c>
      <c r="E112" s="407" t="s">
        <v>918</v>
      </c>
      <c r="F112" s="408" t="s">
        <v>919</v>
      </c>
      <c r="G112" s="407" t="s">
        <v>711</v>
      </c>
      <c r="H112" s="407" t="s">
        <v>712</v>
      </c>
      <c r="I112" s="409">
        <v>570.55399999999997</v>
      </c>
      <c r="J112" s="409">
        <v>32</v>
      </c>
      <c r="K112" s="410">
        <v>16943.080000000002</v>
      </c>
    </row>
    <row r="113" spans="1:11" ht="14.4" customHeight="1" x14ac:dyDescent="0.3">
      <c r="A113" s="405" t="s">
        <v>464</v>
      </c>
      <c r="B113" s="406" t="s">
        <v>465</v>
      </c>
      <c r="C113" s="407" t="s">
        <v>469</v>
      </c>
      <c r="D113" s="408" t="s">
        <v>505</v>
      </c>
      <c r="E113" s="407" t="s">
        <v>918</v>
      </c>
      <c r="F113" s="408" t="s">
        <v>919</v>
      </c>
      <c r="G113" s="407" t="s">
        <v>713</v>
      </c>
      <c r="H113" s="407" t="s">
        <v>714</v>
      </c>
      <c r="I113" s="409">
        <v>0.12000000000000001</v>
      </c>
      <c r="J113" s="409">
        <v>37000</v>
      </c>
      <c r="K113" s="410">
        <v>4408.619999999999</v>
      </c>
    </row>
    <row r="114" spans="1:11" ht="14.4" customHeight="1" x14ac:dyDescent="0.3">
      <c r="A114" s="405" t="s">
        <v>464</v>
      </c>
      <c r="B114" s="406" t="s">
        <v>465</v>
      </c>
      <c r="C114" s="407" t="s">
        <v>469</v>
      </c>
      <c r="D114" s="408" t="s">
        <v>505</v>
      </c>
      <c r="E114" s="407" t="s">
        <v>918</v>
      </c>
      <c r="F114" s="408" t="s">
        <v>919</v>
      </c>
      <c r="G114" s="407" t="s">
        <v>715</v>
      </c>
      <c r="H114" s="407" t="s">
        <v>716</v>
      </c>
      <c r="I114" s="409">
        <v>13652.43</v>
      </c>
      <c r="J114" s="409">
        <v>3</v>
      </c>
      <c r="K114" s="410">
        <v>40957.29</v>
      </c>
    </row>
    <row r="115" spans="1:11" ht="14.4" customHeight="1" x14ac:dyDescent="0.3">
      <c r="A115" s="405" t="s">
        <v>464</v>
      </c>
      <c r="B115" s="406" t="s">
        <v>465</v>
      </c>
      <c r="C115" s="407" t="s">
        <v>469</v>
      </c>
      <c r="D115" s="408" t="s">
        <v>505</v>
      </c>
      <c r="E115" s="407" t="s">
        <v>918</v>
      </c>
      <c r="F115" s="408" t="s">
        <v>919</v>
      </c>
      <c r="G115" s="407" t="s">
        <v>717</v>
      </c>
      <c r="H115" s="407" t="s">
        <v>718</v>
      </c>
      <c r="I115" s="409">
        <v>588.54333333333341</v>
      </c>
      <c r="J115" s="409">
        <v>7</v>
      </c>
      <c r="K115" s="410">
        <v>4119.8</v>
      </c>
    </row>
    <row r="116" spans="1:11" ht="14.4" customHeight="1" x14ac:dyDescent="0.3">
      <c r="A116" s="405" t="s">
        <v>464</v>
      </c>
      <c r="B116" s="406" t="s">
        <v>465</v>
      </c>
      <c r="C116" s="407" t="s">
        <v>469</v>
      </c>
      <c r="D116" s="408" t="s">
        <v>505</v>
      </c>
      <c r="E116" s="407" t="s">
        <v>918</v>
      </c>
      <c r="F116" s="408" t="s">
        <v>919</v>
      </c>
      <c r="G116" s="407" t="s">
        <v>719</v>
      </c>
      <c r="H116" s="407" t="s">
        <v>720</v>
      </c>
      <c r="I116" s="409">
        <v>344.83</v>
      </c>
      <c r="J116" s="409">
        <v>6</v>
      </c>
      <c r="K116" s="410">
        <v>2069</v>
      </c>
    </row>
    <row r="117" spans="1:11" ht="14.4" customHeight="1" x14ac:dyDescent="0.3">
      <c r="A117" s="405" t="s">
        <v>464</v>
      </c>
      <c r="B117" s="406" t="s">
        <v>465</v>
      </c>
      <c r="C117" s="407" t="s">
        <v>469</v>
      </c>
      <c r="D117" s="408" t="s">
        <v>505</v>
      </c>
      <c r="E117" s="407" t="s">
        <v>918</v>
      </c>
      <c r="F117" s="408" t="s">
        <v>919</v>
      </c>
      <c r="G117" s="407" t="s">
        <v>721</v>
      </c>
      <c r="H117" s="407" t="s">
        <v>722</v>
      </c>
      <c r="I117" s="409">
        <v>139.15</v>
      </c>
      <c r="J117" s="409">
        <v>1</v>
      </c>
      <c r="K117" s="410">
        <v>139.15</v>
      </c>
    </row>
    <row r="118" spans="1:11" ht="14.4" customHeight="1" x14ac:dyDescent="0.3">
      <c r="A118" s="405" t="s">
        <v>464</v>
      </c>
      <c r="B118" s="406" t="s">
        <v>465</v>
      </c>
      <c r="C118" s="407" t="s">
        <v>469</v>
      </c>
      <c r="D118" s="408" t="s">
        <v>505</v>
      </c>
      <c r="E118" s="407" t="s">
        <v>918</v>
      </c>
      <c r="F118" s="408" t="s">
        <v>919</v>
      </c>
      <c r="G118" s="407" t="s">
        <v>723</v>
      </c>
      <c r="H118" s="407" t="s">
        <v>724</v>
      </c>
      <c r="I118" s="409">
        <v>232.96533333333343</v>
      </c>
      <c r="J118" s="409">
        <v>246</v>
      </c>
      <c r="K118" s="410">
        <v>55843.92</v>
      </c>
    </row>
    <row r="119" spans="1:11" ht="14.4" customHeight="1" x14ac:dyDescent="0.3">
      <c r="A119" s="405" t="s">
        <v>464</v>
      </c>
      <c r="B119" s="406" t="s">
        <v>465</v>
      </c>
      <c r="C119" s="407" t="s">
        <v>469</v>
      </c>
      <c r="D119" s="408" t="s">
        <v>505</v>
      </c>
      <c r="E119" s="407" t="s">
        <v>918</v>
      </c>
      <c r="F119" s="408" t="s">
        <v>919</v>
      </c>
      <c r="G119" s="407" t="s">
        <v>725</v>
      </c>
      <c r="H119" s="407" t="s">
        <v>726</v>
      </c>
      <c r="I119" s="409">
        <v>617</v>
      </c>
      <c r="J119" s="409">
        <v>2</v>
      </c>
      <c r="K119" s="410">
        <v>1234</v>
      </c>
    </row>
    <row r="120" spans="1:11" ht="14.4" customHeight="1" x14ac:dyDescent="0.3">
      <c r="A120" s="405" t="s">
        <v>464</v>
      </c>
      <c r="B120" s="406" t="s">
        <v>465</v>
      </c>
      <c r="C120" s="407" t="s">
        <v>469</v>
      </c>
      <c r="D120" s="408" t="s">
        <v>505</v>
      </c>
      <c r="E120" s="407" t="s">
        <v>918</v>
      </c>
      <c r="F120" s="408" t="s">
        <v>919</v>
      </c>
      <c r="G120" s="407" t="s">
        <v>727</v>
      </c>
      <c r="H120" s="407" t="s">
        <v>728</v>
      </c>
      <c r="I120" s="409">
        <v>183.92</v>
      </c>
      <c r="J120" s="409">
        <v>1</v>
      </c>
      <c r="K120" s="410">
        <v>183.92</v>
      </c>
    </row>
    <row r="121" spans="1:11" ht="14.4" customHeight="1" x14ac:dyDescent="0.3">
      <c r="A121" s="405" t="s">
        <v>464</v>
      </c>
      <c r="B121" s="406" t="s">
        <v>465</v>
      </c>
      <c r="C121" s="407" t="s">
        <v>469</v>
      </c>
      <c r="D121" s="408" t="s">
        <v>505</v>
      </c>
      <c r="E121" s="407" t="s">
        <v>918</v>
      </c>
      <c r="F121" s="408" t="s">
        <v>919</v>
      </c>
      <c r="G121" s="407" t="s">
        <v>729</v>
      </c>
      <c r="H121" s="407" t="s">
        <v>730</v>
      </c>
      <c r="I121" s="409">
        <v>2529.4</v>
      </c>
      <c r="J121" s="409">
        <v>1</v>
      </c>
      <c r="K121" s="410">
        <v>2529.4</v>
      </c>
    </row>
    <row r="122" spans="1:11" ht="14.4" customHeight="1" x14ac:dyDescent="0.3">
      <c r="A122" s="405" t="s">
        <v>464</v>
      </c>
      <c r="B122" s="406" t="s">
        <v>465</v>
      </c>
      <c r="C122" s="407" t="s">
        <v>469</v>
      </c>
      <c r="D122" s="408" t="s">
        <v>505</v>
      </c>
      <c r="E122" s="407" t="s">
        <v>918</v>
      </c>
      <c r="F122" s="408" t="s">
        <v>919</v>
      </c>
      <c r="G122" s="407" t="s">
        <v>731</v>
      </c>
      <c r="H122" s="407" t="s">
        <v>732</v>
      </c>
      <c r="I122" s="409">
        <v>13652.43</v>
      </c>
      <c r="J122" s="409">
        <v>4</v>
      </c>
      <c r="K122" s="410">
        <v>54609.72</v>
      </c>
    </row>
    <row r="123" spans="1:11" ht="14.4" customHeight="1" x14ac:dyDescent="0.3">
      <c r="A123" s="405" t="s">
        <v>464</v>
      </c>
      <c r="B123" s="406" t="s">
        <v>465</v>
      </c>
      <c r="C123" s="407" t="s">
        <v>469</v>
      </c>
      <c r="D123" s="408" t="s">
        <v>505</v>
      </c>
      <c r="E123" s="407" t="s">
        <v>918</v>
      </c>
      <c r="F123" s="408" t="s">
        <v>919</v>
      </c>
      <c r="G123" s="407" t="s">
        <v>733</v>
      </c>
      <c r="H123" s="407" t="s">
        <v>734</v>
      </c>
      <c r="I123" s="409">
        <v>113.74</v>
      </c>
      <c r="J123" s="409">
        <v>4</v>
      </c>
      <c r="K123" s="410">
        <v>454.96</v>
      </c>
    </row>
    <row r="124" spans="1:11" ht="14.4" customHeight="1" x14ac:dyDescent="0.3">
      <c r="A124" s="405" t="s">
        <v>464</v>
      </c>
      <c r="B124" s="406" t="s">
        <v>465</v>
      </c>
      <c r="C124" s="407" t="s">
        <v>469</v>
      </c>
      <c r="D124" s="408" t="s">
        <v>505</v>
      </c>
      <c r="E124" s="407" t="s">
        <v>918</v>
      </c>
      <c r="F124" s="408" t="s">
        <v>919</v>
      </c>
      <c r="G124" s="407" t="s">
        <v>735</v>
      </c>
      <c r="H124" s="407" t="s">
        <v>736</v>
      </c>
      <c r="I124" s="409">
        <v>13652.429999999998</v>
      </c>
      <c r="J124" s="409">
        <v>5</v>
      </c>
      <c r="K124" s="410">
        <v>68262.149999999994</v>
      </c>
    </row>
    <row r="125" spans="1:11" ht="14.4" customHeight="1" x14ac:dyDescent="0.3">
      <c r="A125" s="405" t="s">
        <v>464</v>
      </c>
      <c r="B125" s="406" t="s">
        <v>465</v>
      </c>
      <c r="C125" s="407" t="s">
        <v>469</v>
      </c>
      <c r="D125" s="408" t="s">
        <v>505</v>
      </c>
      <c r="E125" s="407" t="s">
        <v>918</v>
      </c>
      <c r="F125" s="408" t="s">
        <v>919</v>
      </c>
      <c r="G125" s="407" t="s">
        <v>737</v>
      </c>
      <c r="H125" s="407" t="s">
        <v>738</v>
      </c>
      <c r="I125" s="409">
        <v>13652.43</v>
      </c>
      <c r="J125" s="409">
        <v>2</v>
      </c>
      <c r="K125" s="410">
        <v>27304.86</v>
      </c>
    </row>
    <row r="126" spans="1:11" ht="14.4" customHeight="1" x14ac:dyDescent="0.3">
      <c r="A126" s="405" t="s">
        <v>464</v>
      </c>
      <c r="B126" s="406" t="s">
        <v>465</v>
      </c>
      <c r="C126" s="407" t="s">
        <v>469</v>
      </c>
      <c r="D126" s="408" t="s">
        <v>505</v>
      </c>
      <c r="E126" s="407" t="s">
        <v>918</v>
      </c>
      <c r="F126" s="408" t="s">
        <v>919</v>
      </c>
      <c r="G126" s="407" t="s">
        <v>739</v>
      </c>
      <c r="H126" s="407" t="s">
        <v>740</v>
      </c>
      <c r="I126" s="409">
        <v>981.30999999999983</v>
      </c>
      <c r="J126" s="409">
        <v>9</v>
      </c>
      <c r="K126" s="410">
        <v>8831.7899999999991</v>
      </c>
    </row>
    <row r="127" spans="1:11" ht="14.4" customHeight="1" x14ac:dyDescent="0.3">
      <c r="A127" s="405" t="s">
        <v>464</v>
      </c>
      <c r="B127" s="406" t="s">
        <v>465</v>
      </c>
      <c r="C127" s="407" t="s">
        <v>469</v>
      </c>
      <c r="D127" s="408" t="s">
        <v>505</v>
      </c>
      <c r="E127" s="407" t="s">
        <v>918</v>
      </c>
      <c r="F127" s="408" t="s">
        <v>919</v>
      </c>
      <c r="G127" s="407" t="s">
        <v>741</v>
      </c>
      <c r="H127" s="407" t="s">
        <v>742</v>
      </c>
      <c r="I127" s="409">
        <v>1547.59</v>
      </c>
      <c r="J127" s="409">
        <v>4</v>
      </c>
      <c r="K127" s="410">
        <v>6190.36</v>
      </c>
    </row>
    <row r="128" spans="1:11" ht="14.4" customHeight="1" x14ac:dyDescent="0.3">
      <c r="A128" s="405" t="s">
        <v>464</v>
      </c>
      <c r="B128" s="406" t="s">
        <v>465</v>
      </c>
      <c r="C128" s="407" t="s">
        <v>469</v>
      </c>
      <c r="D128" s="408" t="s">
        <v>505</v>
      </c>
      <c r="E128" s="407" t="s">
        <v>918</v>
      </c>
      <c r="F128" s="408" t="s">
        <v>919</v>
      </c>
      <c r="G128" s="407" t="s">
        <v>743</v>
      </c>
      <c r="H128" s="407" t="s">
        <v>744</v>
      </c>
      <c r="I128" s="409">
        <v>0.13</v>
      </c>
      <c r="J128" s="409">
        <v>6000</v>
      </c>
      <c r="K128" s="410">
        <v>798.59999999999991</v>
      </c>
    </row>
    <row r="129" spans="1:11" ht="14.4" customHeight="1" x14ac:dyDescent="0.3">
      <c r="A129" s="405" t="s">
        <v>464</v>
      </c>
      <c r="B129" s="406" t="s">
        <v>465</v>
      </c>
      <c r="C129" s="407" t="s">
        <v>469</v>
      </c>
      <c r="D129" s="408" t="s">
        <v>505</v>
      </c>
      <c r="E129" s="407" t="s">
        <v>918</v>
      </c>
      <c r="F129" s="408" t="s">
        <v>919</v>
      </c>
      <c r="G129" s="407" t="s">
        <v>745</v>
      </c>
      <c r="H129" s="407" t="s">
        <v>746</v>
      </c>
      <c r="I129" s="409">
        <v>0.34</v>
      </c>
      <c r="J129" s="409">
        <v>1000</v>
      </c>
      <c r="K129" s="410">
        <v>336.4</v>
      </c>
    </row>
    <row r="130" spans="1:11" ht="14.4" customHeight="1" x14ac:dyDescent="0.3">
      <c r="A130" s="405" t="s">
        <v>464</v>
      </c>
      <c r="B130" s="406" t="s">
        <v>465</v>
      </c>
      <c r="C130" s="407" t="s">
        <v>469</v>
      </c>
      <c r="D130" s="408" t="s">
        <v>505</v>
      </c>
      <c r="E130" s="407" t="s">
        <v>918</v>
      </c>
      <c r="F130" s="408" t="s">
        <v>919</v>
      </c>
      <c r="G130" s="407" t="s">
        <v>747</v>
      </c>
      <c r="H130" s="407" t="s">
        <v>748</v>
      </c>
      <c r="I130" s="409">
        <v>186.34</v>
      </c>
      <c r="J130" s="409">
        <v>1</v>
      </c>
      <c r="K130" s="410">
        <v>186.34</v>
      </c>
    </row>
    <row r="131" spans="1:11" ht="14.4" customHeight="1" x14ac:dyDescent="0.3">
      <c r="A131" s="405" t="s">
        <v>464</v>
      </c>
      <c r="B131" s="406" t="s">
        <v>465</v>
      </c>
      <c r="C131" s="407" t="s">
        <v>469</v>
      </c>
      <c r="D131" s="408" t="s">
        <v>505</v>
      </c>
      <c r="E131" s="407" t="s">
        <v>918</v>
      </c>
      <c r="F131" s="408" t="s">
        <v>919</v>
      </c>
      <c r="G131" s="407" t="s">
        <v>749</v>
      </c>
      <c r="H131" s="407" t="s">
        <v>750</v>
      </c>
      <c r="I131" s="409">
        <v>96.396666666666661</v>
      </c>
      <c r="J131" s="409">
        <v>10</v>
      </c>
      <c r="K131" s="410">
        <v>978.89</v>
      </c>
    </row>
    <row r="132" spans="1:11" ht="14.4" customHeight="1" x14ac:dyDescent="0.3">
      <c r="A132" s="405" t="s">
        <v>464</v>
      </c>
      <c r="B132" s="406" t="s">
        <v>465</v>
      </c>
      <c r="C132" s="407" t="s">
        <v>469</v>
      </c>
      <c r="D132" s="408" t="s">
        <v>505</v>
      </c>
      <c r="E132" s="407" t="s">
        <v>918</v>
      </c>
      <c r="F132" s="408" t="s">
        <v>919</v>
      </c>
      <c r="G132" s="407" t="s">
        <v>749</v>
      </c>
      <c r="H132" s="407" t="s">
        <v>751</v>
      </c>
      <c r="I132" s="409">
        <v>91.94</v>
      </c>
      <c r="J132" s="409">
        <v>7</v>
      </c>
      <c r="K132" s="410">
        <v>618.20000000000005</v>
      </c>
    </row>
    <row r="133" spans="1:11" ht="14.4" customHeight="1" x14ac:dyDescent="0.3">
      <c r="A133" s="405" t="s">
        <v>464</v>
      </c>
      <c r="B133" s="406" t="s">
        <v>465</v>
      </c>
      <c r="C133" s="407" t="s">
        <v>469</v>
      </c>
      <c r="D133" s="408" t="s">
        <v>505</v>
      </c>
      <c r="E133" s="407" t="s">
        <v>918</v>
      </c>
      <c r="F133" s="408" t="s">
        <v>919</v>
      </c>
      <c r="G133" s="407" t="s">
        <v>752</v>
      </c>
      <c r="H133" s="407" t="s">
        <v>753</v>
      </c>
      <c r="I133" s="409">
        <v>987.9</v>
      </c>
      <c r="J133" s="409">
        <v>1</v>
      </c>
      <c r="K133" s="410">
        <v>987.9</v>
      </c>
    </row>
    <row r="134" spans="1:11" ht="14.4" customHeight="1" x14ac:dyDescent="0.3">
      <c r="A134" s="405" t="s">
        <v>464</v>
      </c>
      <c r="B134" s="406" t="s">
        <v>465</v>
      </c>
      <c r="C134" s="407" t="s">
        <v>469</v>
      </c>
      <c r="D134" s="408" t="s">
        <v>505</v>
      </c>
      <c r="E134" s="407" t="s">
        <v>918</v>
      </c>
      <c r="F134" s="408" t="s">
        <v>919</v>
      </c>
      <c r="G134" s="407" t="s">
        <v>754</v>
      </c>
      <c r="H134" s="407" t="s">
        <v>755</v>
      </c>
      <c r="I134" s="409">
        <v>200.33500000000001</v>
      </c>
      <c r="J134" s="409">
        <v>8</v>
      </c>
      <c r="K134" s="410">
        <v>1602.71</v>
      </c>
    </row>
    <row r="135" spans="1:11" ht="14.4" customHeight="1" x14ac:dyDescent="0.3">
      <c r="A135" s="405" t="s">
        <v>464</v>
      </c>
      <c r="B135" s="406" t="s">
        <v>465</v>
      </c>
      <c r="C135" s="407" t="s">
        <v>469</v>
      </c>
      <c r="D135" s="408" t="s">
        <v>505</v>
      </c>
      <c r="E135" s="407" t="s">
        <v>918</v>
      </c>
      <c r="F135" s="408" t="s">
        <v>919</v>
      </c>
      <c r="G135" s="407" t="s">
        <v>756</v>
      </c>
      <c r="H135" s="407" t="s">
        <v>757</v>
      </c>
      <c r="I135" s="409">
        <v>91.965714285714284</v>
      </c>
      <c r="J135" s="409">
        <v>24</v>
      </c>
      <c r="K135" s="410">
        <v>2207.2400000000002</v>
      </c>
    </row>
    <row r="136" spans="1:11" ht="14.4" customHeight="1" x14ac:dyDescent="0.3">
      <c r="A136" s="405" t="s">
        <v>464</v>
      </c>
      <c r="B136" s="406" t="s">
        <v>465</v>
      </c>
      <c r="C136" s="407" t="s">
        <v>469</v>
      </c>
      <c r="D136" s="408" t="s">
        <v>505</v>
      </c>
      <c r="E136" s="407" t="s">
        <v>918</v>
      </c>
      <c r="F136" s="408" t="s">
        <v>919</v>
      </c>
      <c r="G136" s="407" t="s">
        <v>758</v>
      </c>
      <c r="H136" s="407" t="s">
        <v>759</v>
      </c>
      <c r="I136" s="409">
        <v>9353.2999999999993</v>
      </c>
      <c r="J136" s="409">
        <v>1</v>
      </c>
      <c r="K136" s="410">
        <v>9353.2999999999993</v>
      </c>
    </row>
    <row r="137" spans="1:11" ht="14.4" customHeight="1" x14ac:dyDescent="0.3">
      <c r="A137" s="405" t="s">
        <v>464</v>
      </c>
      <c r="B137" s="406" t="s">
        <v>465</v>
      </c>
      <c r="C137" s="407" t="s">
        <v>469</v>
      </c>
      <c r="D137" s="408" t="s">
        <v>505</v>
      </c>
      <c r="E137" s="407" t="s">
        <v>918</v>
      </c>
      <c r="F137" s="408" t="s">
        <v>919</v>
      </c>
      <c r="G137" s="407" t="s">
        <v>760</v>
      </c>
      <c r="H137" s="407" t="s">
        <v>761</v>
      </c>
      <c r="I137" s="409">
        <v>29.04</v>
      </c>
      <c r="J137" s="409">
        <v>30</v>
      </c>
      <c r="K137" s="410">
        <v>859.1</v>
      </c>
    </row>
    <row r="138" spans="1:11" ht="14.4" customHeight="1" x14ac:dyDescent="0.3">
      <c r="A138" s="405" t="s">
        <v>464</v>
      </c>
      <c r="B138" s="406" t="s">
        <v>465</v>
      </c>
      <c r="C138" s="407" t="s">
        <v>469</v>
      </c>
      <c r="D138" s="408" t="s">
        <v>505</v>
      </c>
      <c r="E138" s="407" t="s">
        <v>918</v>
      </c>
      <c r="F138" s="408" t="s">
        <v>919</v>
      </c>
      <c r="G138" s="407" t="s">
        <v>762</v>
      </c>
      <c r="H138" s="407" t="s">
        <v>763</v>
      </c>
      <c r="I138" s="409">
        <v>87.12</v>
      </c>
      <c r="J138" s="409">
        <v>8</v>
      </c>
      <c r="K138" s="410">
        <v>696.96</v>
      </c>
    </row>
    <row r="139" spans="1:11" ht="14.4" customHeight="1" x14ac:dyDescent="0.3">
      <c r="A139" s="405" t="s">
        <v>464</v>
      </c>
      <c r="B139" s="406" t="s">
        <v>465</v>
      </c>
      <c r="C139" s="407" t="s">
        <v>469</v>
      </c>
      <c r="D139" s="408" t="s">
        <v>505</v>
      </c>
      <c r="E139" s="407" t="s">
        <v>918</v>
      </c>
      <c r="F139" s="408" t="s">
        <v>919</v>
      </c>
      <c r="G139" s="407" t="s">
        <v>764</v>
      </c>
      <c r="H139" s="407" t="s">
        <v>765</v>
      </c>
      <c r="I139" s="409">
        <v>125.15599999999999</v>
      </c>
      <c r="J139" s="409">
        <v>13</v>
      </c>
      <c r="K139" s="410">
        <v>1644.39</v>
      </c>
    </row>
    <row r="140" spans="1:11" ht="14.4" customHeight="1" x14ac:dyDescent="0.3">
      <c r="A140" s="405" t="s">
        <v>464</v>
      </c>
      <c r="B140" s="406" t="s">
        <v>465</v>
      </c>
      <c r="C140" s="407" t="s">
        <v>469</v>
      </c>
      <c r="D140" s="408" t="s">
        <v>505</v>
      </c>
      <c r="E140" s="407" t="s">
        <v>918</v>
      </c>
      <c r="F140" s="408" t="s">
        <v>919</v>
      </c>
      <c r="G140" s="407" t="s">
        <v>766</v>
      </c>
      <c r="H140" s="407" t="s">
        <v>767</v>
      </c>
      <c r="I140" s="409">
        <v>53.24</v>
      </c>
      <c r="J140" s="409">
        <v>10</v>
      </c>
      <c r="K140" s="410">
        <v>532.4</v>
      </c>
    </row>
    <row r="141" spans="1:11" ht="14.4" customHeight="1" x14ac:dyDescent="0.3">
      <c r="A141" s="405" t="s">
        <v>464</v>
      </c>
      <c r="B141" s="406" t="s">
        <v>465</v>
      </c>
      <c r="C141" s="407" t="s">
        <v>469</v>
      </c>
      <c r="D141" s="408" t="s">
        <v>505</v>
      </c>
      <c r="E141" s="407" t="s">
        <v>918</v>
      </c>
      <c r="F141" s="408" t="s">
        <v>919</v>
      </c>
      <c r="G141" s="407" t="s">
        <v>768</v>
      </c>
      <c r="H141" s="407" t="s">
        <v>769</v>
      </c>
      <c r="I141" s="409">
        <v>13652.43</v>
      </c>
      <c r="J141" s="409">
        <v>2</v>
      </c>
      <c r="K141" s="410">
        <v>27304.86</v>
      </c>
    </row>
    <row r="142" spans="1:11" ht="14.4" customHeight="1" x14ac:dyDescent="0.3">
      <c r="A142" s="405" t="s">
        <v>464</v>
      </c>
      <c r="B142" s="406" t="s">
        <v>465</v>
      </c>
      <c r="C142" s="407" t="s">
        <v>469</v>
      </c>
      <c r="D142" s="408" t="s">
        <v>505</v>
      </c>
      <c r="E142" s="407" t="s">
        <v>918</v>
      </c>
      <c r="F142" s="408" t="s">
        <v>919</v>
      </c>
      <c r="G142" s="407" t="s">
        <v>770</v>
      </c>
      <c r="H142" s="407" t="s">
        <v>771</v>
      </c>
      <c r="I142" s="409">
        <v>4967.05</v>
      </c>
      <c r="J142" s="409">
        <v>1</v>
      </c>
      <c r="K142" s="410">
        <v>4967.05</v>
      </c>
    </row>
    <row r="143" spans="1:11" ht="14.4" customHeight="1" x14ac:dyDescent="0.3">
      <c r="A143" s="405" t="s">
        <v>464</v>
      </c>
      <c r="B143" s="406" t="s">
        <v>465</v>
      </c>
      <c r="C143" s="407" t="s">
        <v>469</v>
      </c>
      <c r="D143" s="408" t="s">
        <v>505</v>
      </c>
      <c r="E143" s="407" t="s">
        <v>918</v>
      </c>
      <c r="F143" s="408" t="s">
        <v>919</v>
      </c>
      <c r="G143" s="407" t="s">
        <v>772</v>
      </c>
      <c r="H143" s="407" t="s">
        <v>773</v>
      </c>
      <c r="I143" s="409">
        <v>4440.7</v>
      </c>
      <c r="J143" s="409">
        <v>1</v>
      </c>
      <c r="K143" s="410">
        <v>4440.7</v>
      </c>
    </row>
    <row r="144" spans="1:11" ht="14.4" customHeight="1" x14ac:dyDescent="0.3">
      <c r="A144" s="405" t="s">
        <v>464</v>
      </c>
      <c r="B144" s="406" t="s">
        <v>465</v>
      </c>
      <c r="C144" s="407" t="s">
        <v>469</v>
      </c>
      <c r="D144" s="408" t="s">
        <v>505</v>
      </c>
      <c r="E144" s="407" t="s">
        <v>918</v>
      </c>
      <c r="F144" s="408" t="s">
        <v>919</v>
      </c>
      <c r="G144" s="407" t="s">
        <v>774</v>
      </c>
      <c r="H144" s="407" t="s">
        <v>775</v>
      </c>
      <c r="I144" s="409">
        <v>3507.8</v>
      </c>
      <c r="J144" s="409">
        <v>1</v>
      </c>
      <c r="K144" s="410">
        <v>3507.8</v>
      </c>
    </row>
    <row r="145" spans="1:11" ht="14.4" customHeight="1" x14ac:dyDescent="0.3">
      <c r="A145" s="405" t="s">
        <v>464</v>
      </c>
      <c r="B145" s="406" t="s">
        <v>465</v>
      </c>
      <c r="C145" s="407" t="s">
        <v>469</v>
      </c>
      <c r="D145" s="408" t="s">
        <v>505</v>
      </c>
      <c r="E145" s="407" t="s">
        <v>918</v>
      </c>
      <c r="F145" s="408" t="s">
        <v>919</v>
      </c>
      <c r="G145" s="407" t="s">
        <v>776</v>
      </c>
      <c r="H145" s="407" t="s">
        <v>777</v>
      </c>
      <c r="I145" s="409">
        <v>686.67499999999995</v>
      </c>
      <c r="J145" s="409">
        <v>40</v>
      </c>
      <c r="K145" s="410">
        <v>27467</v>
      </c>
    </row>
    <row r="146" spans="1:11" ht="14.4" customHeight="1" x14ac:dyDescent="0.3">
      <c r="A146" s="405" t="s">
        <v>464</v>
      </c>
      <c r="B146" s="406" t="s">
        <v>465</v>
      </c>
      <c r="C146" s="407" t="s">
        <v>469</v>
      </c>
      <c r="D146" s="408" t="s">
        <v>505</v>
      </c>
      <c r="E146" s="407" t="s">
        <v>918</v>
      </c>
      <c r="F146" s="408" t="s">
        <v>919</v>
      </c>
      <c r="G146" s="407" t="s">
        <v>778</v>
      </c>
      <c r="H146" s="407" t="s">
        <v>779</v>
      </c>
      <c r="I146" s="409">
        <v>30.25</v>
      </c>
      <c r="J146" s="409">
        <v>20</v>
      </c>
      <c r="K146" s="410">
        <v>605</v>
      </c>
    </row>
    <row r="147" spans="1:11" ht="14.4" customHeight="1" x14ac:dyDescent="0.3">
      <c r="A147" s="405" t="s">
        <v>464</v>
      </c>
      <c r="B147" s="406" t="s">
        <v>465</v>
      </c>
      <c r="C147" s="407" t="s">
        <v>469</v>
      </c>
      <c r="D147" s="408" t="s">
        <v>505</v>
      </c>
      <c r="E147" s="407" t="s">
        <v>918</v>
      </c>
      <c r="F147" s="408" t="s">
        <v>919</v>
      </c>
      <c r="G147" s="407" t="s">
        <v>780</v>
      </c>
      <c r="H147" s="407" t="s">
        <v>781</v>
      </c>
      <c r="I147" s="409">
        <v>30.25</v>
      </c>
      <c r="J147" s="409">
        <v>20</v>
      </c>
      <c r="K147" s="410">
        <v>605</v>
      </c>
    </row>
    <row r="148" spans="1:11" ht="14.4" customHeight="1" x14ac:dyDescent="0.3">
      <c r="A148" s="405" t="s">
        <v>464</v>
      </c>
      <c r="B148" s="406" t="s">
        <v>465</v>
      </c>
      <c r="C148" s="407" t="s">
        <v>469</v>
      </c>
      <c r="D148" s="408" t="s">
        <v>505</v>
      </c>
      <c r="E148" s="407" t="s">
        <v>918</v>
      </c>
      <c r="F148" s="408" t="s">
        <v>919</v>
      </c>
      <c r="G148" s="407" t="s">
        <v>782</v>
      </c>
      <c r="H148" s="407" t="s">
        <v>783</v>
      </c>
      <c r="I148" s="409">
        <v>10822.3</v>
      </c>
      <c r="J148" s="409">
        <v>1</v>
      </c>
      <c r="K148" s="410">
        <v>10822.3</v>
      </c>
    </row>
    <row r="149" spans="1:11" ht="14.4" customHeight="1" x14ac:dyDescent="0.3">
      <c r="A149" s="405" t="s">
        <v>464</v>
      </c>
      <c r="B149" s="406" t="s">
        <v>465</v>
      </c>
      <c r="C149" s="407" t="s">
        <v>469</v>
      </c>
      <c r="D149" s="408" t="s">
        <v>505</v>
      </c>
      <c r="E149" s="407" t="s">
        <v>918</v>
      </c>
      <c r="F149" s="408" t="s">
        <v>919</v>
      </c>
      <c r="G149" s="407" t="s">
        <v>784</v>
      </c>
      <c r="H149" s="407" t="s">
        <v>785</v>
      </c>
      <c r="I149" s="409">
        <v>81.876666666666665</v>
      </c>
      <c r="J149" s="409">
        <v>3</v>
      </c>
      <c r="K149" s="410">
        <v>245.63</v>
      </c>
    </row>
    <row r="150" spans="1:11" ht="14.4" customHeight="1" x14ac:dyDescent="0.3">
      <c r="A150" s="405" t="s">
        <v>464</v>
      </c>
      <c r="B150" s="406" t="s">
        <v>465</v>
      </c>
      <c r="C150" s="407" t="s">
        <v>469</v>
      </c>
      <c r="D150" s="408" t="s">
        <v>505</v>
      </c>
      <c r="E150" s="407" t="s">
        <v>918</v>
      </c>
      <c r="F150" s="408" t="s">
        <v>919</v>
      </c>
      <c r="G150" s="407" t="s">
        <v>786</v>
      </c>
      <c r="H150" s="407" t="s">
        <v>787</v>
      </c>
      <c r="I150" s="409">
        <v>1936</v>
      </c>
      <c r="J150" s="409">
        <v>1</v>
      </c>
      <c r="K150" s="410">
        <v>1936</v>
      </c>
    </row>
    <row r="151" spans="1:11" ht="14.4" customHeight="1" x14ac:dyDescent="0.3">
      <c r="A151" s="405" t="s">
        <v>464</v>
      </c>
      <c r="B151" s="406" t="s">
        <v>465</v>
      </c>
      <c r="C151" s="407" t="s">
        <v>469</v>
      </c>
      <c r="D151" s="408" t="s">
        <v>505</v>
      </c>
      <c r="E151" s="407" t="s">
        <v>918</v>
      </c>
      <c r="F151" s="408" t="s">
        <v>919</v>
      </c>
      <c r="G151" s="407" t="s">
        <v>788</v>
      </c>
      <c r="H151" s="407" t="s">
        <v>789</v>
      </c>
      <c r="I151" s="409">
        <v>246.84</v>
      </c>
      <c r="J151" s="409">
        <v>1</v>
      </c>
      <c r="K151" s="410">
        <v>246.84</v>
      </c>
    </row>
    <row r="152" spans="1:11" ht="14.4" customHeight="1" x14ac:dyDescent="0.3">
      <c r="A152" s="405" t="s">
        <v>464</v>
      </c>
      <c r="B152" s="406" t="s">
        <v>465</v>
      </c>
      <c r="C152" s="407" t="s">
        <v>469</v>
      </c>
      <c r="D152" s="408" t="s">
        <v>505</v>
      </c>
      <c r="E152" s="407" t="s">
        <v>918</v>
      </c>
      <c r="F152" s="408" t="s">
        <v>919</v>
      </c>
      <c r="G152" s="407" t="s">
        <v>790</v>
      </c>
      <c r="H152" s="407" t="s">
        <v>791</v>
      </c>
      <c r="I152" s="409">
        <v>83.49</v>
      </c>
      <c r="J152" s="409">
        <v>4</v>
      </c>
      <c r="K152" s="410">
        <v>333.96</v>
      </c>
    </row>
    <row r="153" spans="1:11" ht="14.4" customHeight="1" x14ac:dyDescent="0.3">
      <c r="A153" s="405" t="s">
        <v>464</v>
      </c>
      <c r="B153" s="406" t="s">
        <v>465</v>
      </c>
      <c r="C153" s="407" t="s">
        <v>469</v>
      </c>
      <c r="D153" s="408" t="s">
        <v>505</v>
      </c>
      <c r="E153" s="407" t="s">
        <v>918</v>
      </c>
      <c r="F153" s="408" t="s">
        <v>919</v>
      </c>
      <c r="G153" s="407" t="s">
        <v>792</v>
      </c>
      <c r="H153" s="407" t="s">
        <v>793</v>
      </c>
      <c r="I153" s="409">
        <v>2341.35</v>
      </c>
      <c r="J153" s="409">
        <v>1</v>
      </c>
      <c r="K153" s="410">
        <v>2341.35</v>
      </c>
    </row>
    <row r="154" spans="1:11" ht="14.4" customHeight="1" x14ac:dyDescent="0.3">
      <c r="A154" s="405" t="s">
        <v>464</v>
      </c>
      <c r="B154" s="406" t="s">
        <v>465</v>
      </c>
      <c r="C154" s="407" t="s">
        <v>469</v>
      </c>
      <c r="D154" s="408" t="s">
        <v>505</v>
      </c>
      <c r="E154" s="407" t="s">
        <v>918</v>
      </c>
      <c r="F154" s="408" t="s">
        <v>919</v>
      </c>
      <c r="G154" s="407" t="s">
        <v>794</v>
      </c>
      <c r="H154" s="407" t="s">
        <v>795</v>
      </c>
      <c r="I154" s="409">
        <v>858.34500000000003</v>
      </c>
      <c r="J154" s="409">
        <v>4</v>
      </c>
      <c r="K154" s="410">
        <v>3433.38</v>
      </c>
    </row>
    <row r="155" spans="1:11" ht="14.4" customHeight="1" x14ac:dyDescent="0.3">
      <c r="A155" s="405" t="s">
        <v>464</v>
      </c>
      <c r="B155" s="406" t="s">
        <v>465</v>
      </c>
      <c r="C155" s="407" t="s">
        <v>469</v>
      </c>
      <c r="D155" s="408" t="s">
        <v>505</v>
      </c>
      <c r="E155" s="407" t="s">
        <v>918</v>
      </c>
      <c r="F155" s="408" t="s">
        <v>919</v>
      </c>
      <c r="G155" s="407" t="s">
        <v>796</v>
      </c>
      <c r="H155" s="407" t="s">
        <v>797</v>
      </c>
      <c r="I155" s="409">
        <v>536.03</v>
      </c>
      <c r="J155" s="409">
        <v>5</v>
      </c>
      <c r="K155" s="410">
        <v>2680.1499999999996</v>
      </c>
    </row>
    <row r="156" spans="1:11" ht="14.4" customHeight="1" x14ac:dyDescent="0.3">
      <c r="A156" s="405" t="s">
        <v>464</v>
      </c>
      <c r="B156" s="406" t="s">
        <v>465</v>
      </c>
      <c r="C156" s="407" t="s">
        <v>469</v>
      </c>
      <c r="D156" s="408" t="s">
        <v>505</v>
      </c>
      <c r="E156" s="407" t="s">
        <v>918</v>
      </c>
      <c r="F156" s="408" t="s">
        <v>919</v>
      </c>
      <c r="G156" s="407" t="s">
        <v>798</v>
      </c>
      <c r="H156" s="407" t="s">
        <v>799</v>
      </c>
      <c r="I156" s="409">
        <v>1544.44</v>
      </c>
      <c r="J156" s="409">
        <v>1</v>
      </c>
      <c r="K156" s="410">
        <v>1544.44</v>
      </c>
    </row>
    <row r="157" spans="1:11" ht="14.4" customHeight="1" x14ac:dyDescent="0.3">
      <c r="A157" s="405" t="s">
        <v>464</v>
      </c>
      <c r="B157" s="406" t="s">
        <v>465</v>
      </c>
      <c r="C157" s="407" t="s">
        <v>469</v>
      </c>
      <c r="D157" s="408" t="s">
        <v>505</v>
      </c>
      <c r="E157" s="407" t="s">
        <v>918</v>
      </c>
      <c r="F157" s="408" t="s">
        <v>919</v>
      </c>
      <c r="G157" s="407" t="s">
        <v>800</v>
      </c>
      <c r="H157" s="407" t="s">
        <v>801</v>
      </c>
      <c r="I157" s="409">
        <v>967.03</v>
      </c>
      <c r="J157" s="409">
        <v>1</v>
      </c>
      <c r="K157" s="410">
        <v>967.03</v>
      </c>
    </row>
    <row r="158" spans="1:11" ht="14.4" customHeight="1" x14ac:dyDescent="0.3">
      <c r="A158" s="405" t="s">
        <v>464</v>
      </c>
      <c r="B158" s="406" t="s">
        <v>465</v>
      </c>
      <c r="C158" s="407" t="s">
        <v>469</v>
      </c>
      <c r="D158" s="408" t="s">
        <v>505</v>
      </c>
      <c r="E158" s="407" t="s">
        <v>918</v>
      </c>
      <c r="F158" s="408" t="s">
        <v>919</v>
      </c>
      <c r="G158" s="407" t="s">
        <v>802</v>
      </c>
      <c r="H158" s="407" t="s">
        <v>803</v>
      </c>
      <c r="I158" s="409">
        <v>13748.625</v>
      </c>
      <c r="J158" s="409">
        <v>2</v>
      </c>
      <c r="K158" s="410">
        <v>27497.25</v>
      </c>
    </row>
    <row r="159" spans="1:11" ht="14.4" customHeight="1" x14ac:dyDescent="0.3">
      <c r="A159" s="405" t="s">
        <v>464</v>
      </c>
      <c r="B159" s="406" t="s">
        <v>465</v>
      </c>
      <c r="C159" s="407" t="s">
        <v>469</v>
      </c>
      <c r="D159" s="408" t="s">
        <v>505</v>
      </c>
      <c r="E159" s="407" t="s">
        <v>918</v>
      </c>
      <c r="F159" s="408" t="s">
        <v>919</v>
      </c>
      <c r="G159" s="407" t="s">
        <v>804</v>
      </c>
      <c r="H159" s="407" t="s">
        <v>805</v>
      </c>
      <c r="I159" s="409">
        <v>11650.79</v>
      </c>
      <c r="J159" s="409">
        <v>2</v>
      </c>
      <c r="K159" s="410">
        <v>23301.58</v>
      </c>
    </row>
    <row r="160" spans="1:11" ht="14.4" customHeight="1" x14ac:dyDescent="0.3">
      <c r="A160" s="405" t="s">
        <v>464</v>
      </c>
      <c r="B160" s="406" t="s">
        <v>465</v>
      </c>
      <c r="C160" s="407" t="s">
        <v>469</v>
      </c>
      <c r="D160" s="408" t="s">
        <v>505</v>
      </c>
      <c r="E160" s="407" t="s">
        <v>918</v>
      </c>
      <c r="F160" s="408" t="s">
        <v>919</v>
      </c>
      <c r="G160" s="407" t="s">
        <v>806</v>
      </c>
      <c r="H160" s="407" t="s">
        <v>807</v>
      </c>
      <c r="I160" s="409">
        <v>11457.19</v>
      </c>
      <c r="J160" s="409">
        <v>2</v>
      </c>
      <c r="K160" s="410">
        <v>22914.38</v>
      </c>
    </row>
    <row r="161" spans="1:11" ht="14.4" customHeight="1" x14ac:dyDescent="0.3">
      <c r="A161" s="405" t="s">
        <v>464</v>
      </c>
      <c r="B161" s="406" t="s">
        <v>465</v>
      </c>
      <c r="C161" s="407" t="s">
        <v>469</v>
      </c>
      <c r="D161" s="408" t="s">
        <v>505</v>
      </c>
      <c r="E161" s="407" t="s">
        <v>918</v>
      </c>
      <c r="F161" s="408" t="s">
        <v>919</v>
      </c>
      <c r="G161" s="407" t="s">
        <v>808</v>
      </c>
      <c r="H161" s="407" t="s">
        <v>809</v>
      </c>
      <c r="I161" s="409">
        <v>967.03</v>
      </c>
      <c r="J161" s="409">
        <v>1</v>
      </c>
      <c r="K161" s="410">
        <v>967.03</v>
      </c>
    </row>
    <row r="162" spans="1:11" ht="14.4" customHeight="1" x14ac:dyDescent="0.3">
      <c r="A162" s="405" t="s">
        <v>464</v>
      </c>
      <c r="B162" s="406" t="s">
        <v>465</v>
      </c>
      <c r="C162" s="407" t="s">
        <v>469</v>
      </c>
      <c r="D162" s="408" t="s">
        <v>505</v>
      </c>
      <c r="E162" s="407" t="s">
        <v>918</v>
      </c>
      <c r="F162" s="408" t="s">
        <v>919</v>
      </c>
      <c r="G162" s="407" t="s">
        <v>810</v>
      </c>
      <c r="H162" s="407" t="s">
        <v>811</v>
      </c>
      <c r="I162" s="409">
        <v>967.03</v>
      </c>
      <c r="J162" s="409">
        <v>1</v>
      </c>
      <c r="K162" s="410">
        <v>967.03</v>
      </c>
    </row>
    <row r="163" spans="1:11" ht="14.4" customHeight="1" x14ac:dyDescent="0.3">
      <c r="A163" s="405" t="s">
        <v>464</v>
      </c>
      <c r="B163" s="406" t="s">
        <v>465</v>
      </c>
      <c r="C163" s="407" t="s">
        <v>469</v>
      </c>
      <c r="D163" s="408" t="s">
        <v>505</v>
      </c>
      <c r="E163" s="407" t="s">
        <v>918</v>
      </c>
      <c r="F163" s="408" t="s">
        <v>919</v>
      </c>
      <c r="G163" s="407" t="s">
        <v>812</v>
      </c>
      <c r="H163" s="407" t="s">
        <v>813</v>
      </c>
      <c r="I163" s="409">
        <v>11457.805</v>
      </c>
      <c r="J163" s="409">
        <v>2</v>
      </c>
      <c r="K163" s="410">
        <v>22915.61</v>
      </c>
    </row>
    <row r="164" spans="1:11" ht="14.4" customHeight="1" x14ac:dyDescent="0.3">
      <c r="A164" s="405" t="s">
        <v>464</v>
      </c>
      <c r="B164" s="406" t="s">
        <v>465</v>
      </c>
      <c r="C164" s="407" t="s">
        <v>469</v>
      </c>
      <c r="D164" s="408" t="s">
        <v>505</v>
      </c>
      <c r="E164" s="407" t="s">
        <v>918</v>
      </c>
      <c r="F164" s="408" t="s">
        <v>919</v>
      </c>
      <c r="G164" s="407" t="s">
        <v>814</v>
      </c>
      <c r="H164" s="407" t="s">
        <v>815</v>
      </c>
      <c r="I164" s="409">
        <v>9229.34</v>
      </c>
      <c r="J164" s="409">
        <v>1</v>
      </c>
      <c r="K164" s="410">
        <v>9229.34</v>
      </c>
    </row>
    <row r="165" spans="1:11" ht="14.4" customHeight="1" x14ac:dyDescent="0.3">
      <c r="A165" s="405" t="s">
        <v>464</v>
      </c>
      <c r="B165" s="406" t="s">
        <v>465</v>
      </c>
      <c r="C165" s="407" t="s">
        <v>469</v>
      </c>
      <c r="D165" s="408" t="s">
        <v>505</v>
      </c>
      <c r="E165" s="407" t="s">
        <v>918</v>
      </c>
      <c r="F165" s="408" t="s">
        <v>919</v>
      </c>
      <c r="G165" s="407" t="s">
        <v>816</v>
      </c>
      <c r="H165" s="407" t="s">
        <v>817</v>
      </c>
      <c r="I165" s="409">
        <v>101035</v>
      </c>
      <c r="J165" s="409">
        <v>1</v>
      </c>
      <c r="K165" s="410">
        <v>101035</v>
      </c>
    </row>
    <row r="166" spans="1:11" ht="14.4" customHeight="1" x14ac:dyDescent="0.3">
      <c r="A166" s="405" t="s">
        <v>464</v>
      </c>
      <c r="B166" s="406" t="s">
        <v>465</v>
      </c>
      <c r="C166" s="407" t="s">
        <v>469</v>
      </c>
      <c r="D166" s="408" t="s">
        <v>505</v>
      </c>
      <c r="E166" s="407" t="s">
        <v>918</v>
      </c>
      <c r="F166" s="408" t="s">
        <v>919</v>
      </c>
      <c r="G166" s="407" t="s">
        <v>818</v>
      </c>
      <c r="H166" s="407" t="s">
        <v>819</v>
      </c>
      <c r="I166" s="409">
        <v>4428.6000000000004</v>
      </c>
      <c r="J166" s="409">
        <v>1</v>
      </c>
      <c r="K166" s="410">
        <v>4428.6000000000004</v>
      </c>
    </row>
    <row r="167" spans="1:11" ht="14.4" customHeight="1" x14ac:dyDescent="0.3">
      <c r="A167" s="405" t="s">
        <v>464</v>
      </c>
      <c r="B167" s="406" t="s">
        <v>465</v>
      </c>
      <c r="C167" s="407" t="s">
        <v>469</v>
      </c>
      <c r="D167" s="408" t="s">
        <v>505</v>
      </c>
      <c r="E167" s="407" t="s">
        <v>918</v>
      </c>
      <c r="F167" s="408" t="s">
        <v>919</v>
      </c>
      <c r="G167" s="407" t="s">
        <v>820</v>
      </c>
      <c r="H167" s="407" t="s">
        <v>821</v>
      </c>
      <c r="I167" s="409">
        <v>5299.8</v>
      </c>
      <c r="J167" s="409">
        <v>1</v>
      </c>
      <c r="K167" s="410">
        <v>5299.8</v>
      </c>
    </row>
    <row r="168" spans="1:11" ht="14.4" customHeight="1" x14ac:dyDescent="0.3">
      <c r="A168" s="405" t="s">
        <v>464</v>
      </c>
      <c r="B168" s="406" t="s">
        <v>465</v>
      </c>
      <c r="C168" s="407" t="s">
        <v>469</v>
      </c>
      <c r="D168" s="408" t="s">
        <v>505</v>
      </c>
      <c r="E168" s="407" t="s">
        <v>918</v>
      </c>
      <c r="F168" s="408" t="s">
        <v>919</v>
      </c>
      <c r="G168" s="407" t="s">
        <v>822</v>
      </c>
      <c r="H168" s="407" t="s">
        <v>823</v>
      </c>
      <c r="I168" s="409">
        <v>4428.6000000000004</v>
      </c>
      <c r="J168" s="409">
        <v>1</v>
      </c>
      <c r="K168" s="410">
        <v>4428.6000000000004</v>
      </c>
    </row>
    <row r="169" spans="1:11" ht="14.4" customHeight="1" x14ac:dyDescent="0.3">
      <c r="A169" s="405" t="s">
        <v>464</v>
      </c>
      <c r="B169" s="406" t="s">
        <v>465</v>
      </c>
      <c r="C169" s="407" t="s">
        <v>469</v>
      </c>
      <c r="D169" s="408" t="s">
        <v>505</v>
      </c>
      <c r="E169" s="407" t="s">
        <v>918</v>
      </c>
      <c r="F169" s="408" t="s">
        <v>919</v>
      </c>
      <c r="G169" s="407" t="s">
        <v>824</v>
      </c>
      <c r="H169" s="407" t="s">
        <v>825</v>
      </c>
      <c r="I169" s="409">
        <v>5299.8</v>
      </c>
      <c r="J169" s="409">
        <v>1</v>
      </c>
      <c r="K169" s="410">
        <v>5299.8</v>
      </c>
    </row>
    <row r="170" spans="1:11" ht="14.4" customHeight="1" x14ac:dyDescent="0.3">
      <c r="A170" s="405" t="s">
        <v>464</v>
      </c>
      <c r="B170" s="406" t="s">
        <v>465</v>
      </c>
      <c r="C170" s="407" t="s">
        <v>469</v>
      </c>
      <c r="D170" s="408" t="s">
        <v>505</v>
      </c>
      <c r="E170" s="407" t="s">
        <v>918</v>
      </c>
      <c r="F170" s="408" t="s">
        <v>919</v>
      </c>
      <c r="G170" s="407" t="s">
        <v>826</v>
      </c>
      <c r="H170" s="407" t="s">
        <v>827</v>
      </c>
      <c r="I170" s="409">
        <v>5556.56</v>
      </c>
      <c r="J170" s="409">
        <v>1</v>
      </c>
      <c r="K170" s="410">
        <v>5556.56</v>
      </c>
    </row>
    <row r="171" spans="1:11" ht="14.4" customHeight="1" x14ac:dyDescent="0.3">
      <c r="A171" s="405" t="s">
        <v>464</v>
      </c>
      <c r="B171" s="406" t="s">
        <v>465</v>
      </c>
      <c r="C171" s="407" t="s">
        <v>469</v>
      </c>
      <c r="D171" s="408" t="s">
        <v>505</v>
      </c>
      <c r="E171" s="407" t="s">
        <v>918</v>
      </c>
      <c r="F171" s="408" t="s">
        <v>919</v>
      </c>
      <c r="G171" s="407" t="s">
        <v>828</v>
      </c>
      <c r="H171" s="407" t="s">
        <v>829</v>
      </c>
      <c r="I171" s="409">
        <v>2129.6</v>
      </c>
      <c r="J171" s="409">
        <v>1</v>
      </c>
      <c r="K171" s="410">
        <v>2129.6</v>
      </c>
    </row>
    <row r="172" spans="1:11" ht="14.4" customHeight="1" x14ac:dyDescent="0.3">
      <c r="A172" s="405" t="s">
        <v>464</v>
      </c>
      <c r="B172" s="406" t="s">
        <v>465</v>
      </c>
      <c r="C172" s="407" t="s">
        <v>469</v>
      </c>
      <c r="D172" s="408" t="s">
        <v>505</v>
      </c>
      <c r="E172" s="407" t="s">
        <v>918</v>
      </c>
      <c r="F172" s="408" t="s">
        <v>919</v>
      </c>
      <c r="G172" s="407" t="s">
        <v>830</v>
      </c>
      <c r="H172" s="407" t="s">
        <v>831</v>
      </c>
      <c r="I172" s="409">
        <v>2129.6</v>
      </c>
      <c r="J172" s="409">
        <v>1</v>
      </c>
      <c r="K172" s="410">
        <v>2129.6</v>
      </c>
    </row>
    <row r="173" spans="1:11" ht="14.4" customHeight="1" x14ac:dyDescent="0.3">
      <c r="A173" s="405" t="s">
        <v>464</v>
      </c>
      <c r="B173" s="406" t="s">
        <v>465</v>
      </c>
      <c r="C173" s="407" t="s">
        <v>469</v>
      </c>
      <c r="D173" s="408" t="s">
        <v>505</v>
      </c>
      <c r="E173" s="407" t="s">
        <v>918</v>
      </c>
      <c r="F173" s="408" t="s">
        <v>919</v>
      </c>
      <c r="G173" s="407" t="s">
        <v>832</v>
      </c>
      <c r="H173" s="407" t="s">
        <v>833</v>
      </c>
      <c r="I173" s="409">
        <v>2129.6</v>
      </c>
      <c r="J173" s="409">
        <v>1</v>
      </c>
      <c r="K173" s="410">
        <v>2129.6</v>
      </c>
    </row>
    <row r="174" spans="1:11" ht="14.4" customHeight="1" x14ac:dyDescent="0.3">
      <c r="A174" s="405" t="s">
        <v>464</v>
      </c>
      <c r="B174" s="406" t="s">
        <v>465</v>
      </c>
      <c r="C174" s="407" t="s">
        <v>469</v>
      </c>
      <c r="D174" s="408" t="s">
        <v>505</v>
      </c>
      <c r="E174" s="407" t="s">
        <v>918</v>
      </c>
      <c r="F174" s="408" t="s">
        <v>919</v>
      </c>
      <c r="G174" s="407" t="s">
        <v>834</v>
      </c>
      <c r="H174" s="407" t="s">
        <v>835</v>
      </c>
      <c r="I174" s="409">
        <v>11257.54</v>
      </c>
      <c r="J174" s="409">
        <v>2</v>
      </c>
      <c r="K174" s="410">
        <v>22515.08</v>
      </c>
    </row>
    <row r="175" spans="1:11" ht="14.4" customHeight="1" x14ac:dyDescent="0.3">
      <c r="A175" s="405" t="s">
        <v>464</v>
      </c>
      <c r="B175" s="406" t="s">
        <v>465</v>
      </c>
      <c r="C175" s="407" t="s">
        <v>469</v>
      </c>
      <c r="D175" s="408" t="s">
        <v>505</v>
      </c>
      <c r="E175" s="407" t="s">
        <v>918</v>
      </c>
      <c r="F175" s="408" t="s">
        <v>919</v>
      </c>
      <c r="G175" s="407" t="s">
        <v>836</v>
      </c>
      <c r="H175" s="407" t="s">
        <v>837</v>
      </c>
      <c r="I175" s="409">
        <v>2129.6</v>
      </c>
      <c r="J175" s="409">
        <v>1</v>
      </c>
      <c r="K175" s="410">
        <v>2129.6</v>
      </c>
    </row>
    <row r="176" spans="1:11" ht="14.4" customHeight="1" x14ac:dyDescent="0.3">
      <c r="A176" s="405" t="s">
        <v>464</v>
      </c>
      <c r="B176" s="406" t="s">
        <v>465</v>
      </c>
      <c r="C176" s="407" t="s">
        <v>469</v>
      </c>
      <c r="D176" s="408" t="s">
        <v>505</v>
      </c>
      <c r="E176" s="407" t="s">
        <v>918</v>
      </c>
      <c r="F176" s="408" t="s">
        <v>919</v>
      </c>
      <c r="G176" s="407" t="s">
        <v>838</v>
      </c>
      <c r="H176" s="407" t="s">
        <v>839</v>
      </c>
      <c r="I176" s="409">
        <v>2129.6</v>
      </c>
      <c r="J176" s="409">
        <v>1</v>
      </c>
      <c r="K176" s="410">
        <v>2129.6</v>
      </c>
    </row>
    <row r="177" spans="1:11" ht="14.4" customHeight="1" x14ac:dyDescent="0.3">
      <c r="A177" s="405" t="s">
        <v>464</v>
      </c>
      <c r="B177" s="406" t="s">
        <v>465</v>
      </c>
      <c r="C177" s="407" t="s">
        <v>469</v>
      </c>
      <c r="D177" s="408" t="s">
        <v>505</v>
      </c>
      <c r="E177" s="407" t="s">
        <v>918</v>
      </c>
      <c r="F177" s="408" t="s">
        <v>919</v>
      </c>
      <c r="G177" s="407" t="s">
        <v>840</v>
      </c>
      <c r="H177" s="407" t="s">
        <v>841</v>
      </c>
      <c r="I177" s="409">
        <v>2129.6</v>
      </c>
      <c r="J177" s="409">
        <v>1</v>
      </c>
      <c r="K177" s="410">
        <v>2129.6</v>
      </c>
    </row>
    <row r="178" spans="1:11" ht="14.4" customHeight="1" x14ac:dyDescent="0.3">
      <c r="A178" s="405" t="s">
        <v>464</v>
      </c>
      <c r="B178" s="406" t="s">
        <v>465</v>
      </c>
      <c r="C178" s="407" t="s">
        <v>469</v>
      </c>
      <c r="D178" s="408" t="s">
        <v>505</v>
      </c>
      <c r="E178" s="407" t="s">
        <v>918</v>
      </c>
      <c r="F178" s="408" t="s">
        <v>919</v>
      </c>
      <c r="G178" s="407" t="s">
        <v>842</v>
      </c>
      <c r="H178" s="407" t="s">
        <v>843</v>
      </c>
      <c r="I178" s="409">
        <v>2129.6</v>
      </c>
      <c r="J178" s="409">
        <v>1</v>
      </c>
      <c r="K178" s="410">
        <v>2129.6</v>
      </c>
    </row>
    <row r="179" spans="1:11" ht="14.4" customHeight="1" x14ac:dyDescent="0.3">
      <c r="A179" s="405" t="s">
        <v>464</v>
      </c>
      <c r="B179" s="406" t="s">
        <v>465</v>
      </c>
      <c r="C179" s="407" t="s">
        <v>469</v>
      </c>
      <c r="D179" s="408" t="s">
        <v>505</v>
      </c>
      <c r="E179" s="407" t="s">
        <v>918</v>
      </c>
      <c r="F179" s="408" t="s">
        <v>919</v>
      </c>
      <c r="G179" s="407" t="s">
        <v>844</v>
      </c>
      <c r="H179" s="407" t="s">
        <v>845</v>
      </c>
      <c r="I179" s="409">
        <v>2129.6</v>
      </c>
      <c r="J179" s="409">
        <v>1</v>
      </c>
      <c r="K179" s="410">
        <v>2129.6</v>
      </c>
    </row>
    <row r="180" spans="1:11" ht="14.4" customHeight="1" x14ac:dyDescent="0.3">
      <c r="A180" s="405" t="s">
        <v>464</v>
      </c>
      <c r="B180" s="406" t="s">
        <v>465</v>
      </c>
      <c r="C180" s="407" t="s">
        <v>469</v>
      </c>
      <c r="D180" s="408" t="s">
        <v>505</v>
      </c>
      <c r="E180" s="407" t="s">
        <v>918</v>
      </c>
      <c r="F180" s="408" t="s">
        <v>919</v>
      </c>
      <c r="G180" s="407" t="s">
        <v>846</v>
      </c>
      <c r="H180" s="407" t="s">
        <v>847</v>
      </c>
      <c r="I180" s="409">
        <v>2129.6</v>
      </c>
      <c r="J180" s="409">
        <v>1</v>
      </c>
      <c r="K180" s="410">
        <v>2129.6</v>
      </c>
    </row>
    <row r="181" spans="1:11" ht="14.4" customHeight="1" x14ac:dyDescent="0.3">
      <c r="A181" s="405" t="s">
        <v>464</v>
      </c>
      <c r="B181" s="406" t="s">
        <v>465</v>
      </c>
      <c r="C181" s="407" t="s">
        <v>469</v>
      </c>
      <c r="D181" s="408" t="s">
        <v>505</v>
      </c>
      <c r="E181" s="407" t="s">
        <v>918</v>
      </c>
      <c r="F181" s="408" t="s">
        <v>919</v>
      </c>
      <c r="G181" s="407" t="s">
        <v>848</v>
      </c>
      <c r="H181" s="407" t="s">
        <v>849</v>
      </c>
      <c r="I181" s="409">
        <v>2129.6</v>
      </c>
      <c r="J181" s="409">
        <v>1</v>
      </c>
      <c r="K181" s="410">
        <v>2129.6</v>
      </c>
    </row>
    <row r="182" spans="1:11" ht="14.4" customHeight="1" x14ac:dyDescent="0.3">
      <c r="A182" s="405" t="s">
        <v>464</v>
      </c>
      <c r="B182" s="406" t="s">
        <v>465</v>
      </c>
      <c r="C182" s="407" t="s">
        <v>469</v>
      </c>
      <c r="D182" s="408" t="s">
        <v>505</v>
      </c>
      <c r="E182" s="407" t="s">
        <v>918</v>
      </c>
      <c r="F182" s="408" t="s">
        <v>919</v>
      </c>
      <c r="G182" s="407" t="s">
        <v>850</v>
      </c>
      <c r="H182" s="407" t="s">
        <v>851</v>
      </c>
      <c r="I182" s="409">
        <v>2129.6</v>
      </c>
      <c r="J182" s="409">
        <v>1</v>
      </c>
      <c r="K182" s="410">
        <v>2129.6</v>
      </c>
    </row>
    <row r="183" spans="1:11" ht="14.4" customHeight="1" x14ac:dyDescent="0.3">
      <c r="A183" s="405" t="s">
        <v>464</v>
      </c>
      <c r="B183" s="406" t="s">
        <v>465</v>
      </c>
      <c r="C183" s="407" t="s">
        <v>469</v>
      </c>
      <c r="D183" s="408" t="s">
        <v>505</v>
      </c>
      <c r="E183" s="407" t="s">
        <v>918</v>
      </c>
      <c r="F183" s="408" t="s">
        <v>919</v>
      </c>
      <c r="G183" s="407" t="s">
        <v>852</v>
      </c>
      <c r="H183" s="407" t="s">
        <v>853</v>
      </c>
      <c r="I183" s="409">
        <v>12221</v>
      </c>
      <c r="J183" s="409">
        <v>1</v>
      </c>
      <c r="K183" s="410">
        <v>12221</v>
      </c>
    </row>
    <row r="184" spans="1:11" ht="14.4" customHeight="1" x14ac:dyDescent="0.3">
      <c r="A184" s="405" t="s">
        <v>464</v>
      </c>
      <c r="B184" s="406" t="s">
        <v>465</v>
      </c>
      <c r="C184" s="407" t="s">
        <v>469</v>
      </c>
      <c r="D184" s="408" t="s">
        <v>505</v>
      </c>
      <c r="E184" s="407" t="s">
        <v>918</v>
      </c>
      <c r="F184" s="408" t="s">
        <v>919</v>
      </c>
      <c r="G184" s="407" t="s">
        <v>854</v>
      </c>
      <c r="H184" s="407" t="s">
        <v>855</v>
      </c>
      <c r="I184" s="409">
        <v>11457.19</v>
      </c>
      <c r="J184" s="409">
        <v>2</v>
      </c>
      <c r="K184" s="410">
        <v>22914.38</v>
      </c>
    </row>
    <row r="185" spans="1:11" ht="14.4" customHeight="1" x14ac:dyDescent="0.3">
      <c r="A185" s="405" t="s">
        <v>464</v>
      </c>
      <c r="B185" s="406" t="s">
        <v>465</v>
      </c>
      <c r="C185" s="407" t="s">
        <v>469</v>
      </c>
      <c r="D185" s="408" t="s">
        <v>505</v>
      </c>
      <c r="E185" s="407" t="s">
        <v>918</v>
      </c>
      <c r="F185" s="408" t="s">
        <v>919</v>
      </c>
      <c r="G185" s="407" t="s">
        <v>856</v>
      </c>
      <c r="H185" s="407" t="s">
        <v>857</v>
      </c>
      <c r="I185" s="409">
        <v>2129.6</v>
      </c>
      <c r="J185" s="409">
        <v>1</v>
      </c>
      <c r="K185" s="410">
        <v>2129.6</v>
      </c>
    </row>
    <row r="186" spans="1:11" ht="14.4" customHeight="1" x14ac:dyDescent="0.3">
      <c r="A186" s="405" t="s">
        <v>464</v>
      </c>
      <c r="B186" s="406" t="s">
        <v>465</v>
      </c>
      <c r="C186" s="407" t="s">
        <v>469</v>
      </c>
      <c r="D186" s="408" t="s">
        <v>505</v>
      </c>
      <c r="E186" s="407" t="s">
        <v>918</v>
      </c>
      <c r="F186" s="408" t="s">
        <v>919</v>
      </c>
      <c r="G186" s="407" t="s">
        <v>858</v>
      </c>
      <c r="H186" s="407" t="s">
        <v>859</v>
      </c>
      <c r="I186" s="409">
        <v>967.03</v>
      </c>
      <c r="J186" s="409">
        <v>1</v>
      </c>
      <c r="K186" s="410">
        <v>967.03</v>
      </c>
    </row>
    <row r="187" spans="1:11" ht="14.4" customHeight="1" x14ac:dyDescent="0.3">
      <c r="A187" s="405" t="s">
        <v>464</v>
      </c>
      <c r="B187" s="406" t="s">
        <v>465</v>
      </c>
      <c r="C187" s="407" t="s">
        <v>469</v>
      </c>
      <c r="D187" s="408" t="s">
        <v>505</v>
      </c>
      <c r="E187" s="407" t="s">
        <v>918</v>
      </c>
      <c r="F187" s="408" t="s">
        <v>919</v>
      </c>
      <c r="G187" s="407" t="s">
        <v>860</v>
      </c>
      <c r="H187" s="407" t="s">
        <v>861</v>
      </c>
      <c r="I187" s="409">
        <v>551.27632402939378</v>
      </c>
      <c r="J187" s="409">
        <v>4</v>
      </c>
      <c r="K187" s="410">
        <v>2205.1052961175751</v>
      </c>
    </row>
    <row r="188" spans="1:11" ht="14.4" customHeight="1" x14ac:dyDescent="0.3">
      <c r="A188" s="405" t="s">
        <v>464</v>
      </c>
      <c r="B188" s="406" t="s">
        <v>465</v>
      </c>
      <c r="C188" s="407" t="s">
        <v>469</v>
      </c>
      <c r="D188" s="408" t="s">
        <v>505</v>
      </c>
      <c r="E188" s="407" t="s">
        <v>918</v>
      </c>
      <c r="F188" s="408" t="s">
        <v>919</v>
      </c>
      <c r="G188" s="407" t="s">
        <v>862</v>
      </c>
      <c r="H188" s="407" t="s">
        <v>863</v>
      </c>
      <c r="I188" s="409">
        <v>4428.6000000000004</v>
      </c>
      <c r="J188" s="409">
        <v>2</v>
      </c>
      <c r="K188" s="410">
        <v>8857.2000000000007</v>
      </c>
    </row>
    <row r="189" spans="1:11" ht="14.4" customHeight="1" x14ac:dyDescent="0.3">
      <c r="A189" s="405" t="s">
        <v>464</v>
      </c>
      <c r="B189" s="406" t="s">
        <v>465</v>
      </c>
      <c r="C189" s="407" t="s">
        <v>469</v>
      </c>
      <c r="D189" s="408" t="s">
        <v>505</v>
      </c>
      <c r="E189" s="407" t="s">
        <v>918</v>
      </c>
      <c r="F189" s="408" t="s">
        <v>919</v>
      </c>
      <c r="G189" s="407" t="s">
        <v>864</v>
      </c>
      <c r="H189" s="407" t="s">
        <v>865</v>
      </c>
      <c r="I189" s="409">
        <v>183.92</v>
      </c>
      <c r="J189" s="409">
        <v>1</v>
      </c>
      <c r="K189" s="410">
        <v>183.92</v>
      </c>
    </row>
    <row r="190" spans="1:11" ht="14.4" customHeight="1" x14ac:dyDescent="0.3">
      <c r="A190" s="405" t="s">
        <v>464</v>
      </c>
      <c r="B190" s="406" t="s">
        <v>465</v>
      </c>
      <c r="C190" s="407" t="s">
        <v>469</v>
      </c>
      <c r="D190" s="408" t="s">
        <v>505</v>
      </c>
      <c r="E190" s="407" t="s">
        <v>918</v>
      </c>
      <c r="F190" s="408" t="s">
        <v>919</v>
      </c>
      <c r="G190" s="407" t="s">
        <v>866</v>
      </c>
      <c r="H190" s="407" t="s">
        <v>867</v>
      </c>
      <c r="I190" s="409">
        <v>701.81</v>
      </c>
      <c r="J190" s="409">
        <v>2</v>
      </c>
      <c r="K190" s="410">
        <v>1403.62</v>
      </c>
    </row>
    <row r="191" spans="1:11" ht="14.4" customHeight="1" x14ac:dyDescent="0.3">
      <c r="A191" s="405" t="s">
        <v>464</v>
      </c>
      <c r="B191" s="406" t="s">
        <v>465</v>
      </c>
      <c r="C191" s="407" t="s">
        <v>469</v>
      </c>
      <c r="D191" s="408" t="s">
        <v>505</v>
      </c>
      <c r="E191" s="407" t="s">
        <v>918</v>
      </c>
      <c r="F191" s="408" t="s">
        <v>919</v>
      </c>
      <c r="G191" s="407" t="s">
        <v>868</v>
      </c>
      <c r="H191" s="407" t="s">
        <v>869</v>
      </c>
      <c r="I191" s="409">
        <v>0.55000000000000004</v>
      </c>
      <c r="J191" s="409">
        <v>1000</v>
      </c>
      <c r="K191" s="410">
        <v>549.29999999999995</v>
      </c>
    </row>
    <row r="192" spans="1:11" ht="14.4" customHeight="1" x14ac:dyDescent="0.3">
      <c r="A192" s="405" t="s">
        <v>464</v>
      </c>
      <c r="B192" s="406" t="s">
        <v>465</v>
      </c>
      <c r="C192" s="407" t="s">
        <v>469</v>
      </c>
      <c r="D192" s="408" t="s">
        <v>505</v>
      </c>
      <c r="E192" s="407" t="s">
        <v>918</v>
      </c>
      <c r="F192" s="408" t="s">
        <v>919</v>
      </c>
      <c r="G192" s="407" t="s">
        <v>870</v>
      </c>
      <c r="H192" s="407" t="s">
        <v>871</v>
      </c>
      <c r="I192" s="409">
        <v>385.99</v>
      </c>
      <c r="J192" s="409">
        <v>1</v>
      </c>
      <c r="K192" s="410">
        <v>385.99</v>
      </c>
    </row>
    <row r="193" spans="1:11" ht="14.4" customHeight="1" x14ac:dyDescent="0.3">
      <c r="A193" s="405" t="s">
        <v>464</v>
      </c>
      <c r="B193" s="406" t="s">
        <v>465</v>
      </c>
      <c r="C193" s="407" t="s">
        <v>469</v>
      </c>
      <c r="D193" s="408" t="s">
        <v>505</v>
      </c>
      <c r="E193" s="407" t="s">
        <v>918</v>
      </c>
      <c r="F193" s="408" t="s">
        <v>919</v>
      </c>
      <c r="G193" s="407" t="s">
        <v>872</v>
      </c>
      <c r="H193" s="407" t="s">
        <v>873</v>
      </c>
      <c r="I193" s="409">
        <v>114.05000000000001</v>
      </c>
      <c r="J193" s="409">
        <v>40</v>
      </c>
      <c r="K193" s="410">
        <v>4562</v>
      </c>
    </row>
    <row r="194" spans="1:11" ht="14.4" customHeight="1" x14ac:dyDescent="0.3">
      <c r="A194" s="405" t="s">
        <v>464</v>
      </c>
      <c r="B194" s="406" t="s">
        <v>465</v>
      </c>
      <c r="C194" s="407" t="s">
        <v>469</v>
      </c>
      <c r="D194" s="408" t="s">
        <v>505</v>
      </c>
      <c r="E194" s="407" t="s">
        <v>918</v>
      </c>
      <c r="F194" s="408" t="s">
        <v>919</v>
      </c>
      <c r="G194" s="407" t="s">
        <v>874</v>
      </c>
      <c r="H194" s="407" t="s">
        <v>875</v>
      </c>
      <c r="I194" s="409">
        <v>7336.23</v>
      </c>
      <c r="J194" s="409">
        <v>1</v>
      </c>
      <c r="K194" s="410">
        <v>7336.23</v>
      </c>
    </row>
    <row r="195" spans="1:11" ht="14.4" customHeight="1" x14ac:dyDescent="0.3">
      <c r="A195" s="405" t="s">
        <v>464</v>
      </c>
      <c r="B195" s="406" t="s">
        <v>465</v>
      </c>
      <c r="C195" s="407" t="s">
        <v>469</v>
      </c>
      <c r="D195" s="408" t="s">
        <v>505</v>
      </c>
      <c r="E195" s="407" t="s">
        <v>918</v>
      </c>
      <c r="F195" s="408" t="s">
        <v>919</v>
      </c>
      <c r="G195" s="407" t="s">
        <v>876</v>
      </c>
      <c r="H195" s="407" t="s">
        <v>877</v>
      </c>
      <c r="I195" s="409">
        <v>1234.2</v>
      </c>
      <c r="J195" s="409">
        <v>2</v>
      </c>
      <c r="K195" s="410">
        <v>2468.4</v>
      </c>
    </row>
    <row r="196" spans="1:11" ht="14.4" customHeight="1" x14ac:dyDescent="0.3">
      <c r="A196" s="405" t="s">
        <v>464</v>
      </c>
      <c r="B196" s="406" t="s">
        <v>465</v>
      </c>
      <c r="C196" s="407" t="s">
        <v>469</v>
      </c>
      <c r="D196" s="408" t="s">
        <v>505</v>
      </c>
      <c r="E196" s="407" t="s">
        <v>918</v>
      </c>
      <c r="F196" s="408" t="s">
        <v>919</v>
      </c>
      <c r="G196" s="407" t="s">
        <v>878</v>
      </c>
      <c r="H196" s="407" t="s">
        <v>879</v>
      </c>
      <c r="I196" s="409">
        <v>2662</v>
      </c>
      <c r="J196" s="409">
        <v>1</v>
      </c>
      <c r="K196" s="410">
        <v>2662</v>
      </c>
    </row>
    <row r="197" spans="1:11" ht="14.4" customHeight="1" x14ac:dyDescent="0.3">
      <c r="A197" s="405" t="s">
        <v>464</v>
      </c>
      <c r="B197" s="406" t="s">
        <v>465</v>
      </c>
      <c r="C197" s="407" t="s">
        <v>469</v>
      </c>
      <c r="D197" s="408" t="s">
        <v>505</v>
      </c>
      <c r="E197" s="407" t="s">
        <v>918</v>
      </c>
      <c r="F197" s="408" t="s">
        <v>919</v>
      </c>
      <c r="G197" s="407" t="s">
        <v>880</v>
      </c>
      <c r="H197" s="407" t="s">
        <v>881</v>
      </c>
      <c r="I197" s="409">
        <v>458.61</v>
      </c>
      <c r="J197" s="409">
        <v>1</v>
      </c>
      <c r="K197" s="410">
        <v>458.61</v>
      </c>
    </row>
    <row r="198" spans="1:11" ht="14.4" customHeight="1" x14ac:dyDescent="0.3">
      <c r="A198" s="405" t="s">
        <v>464</v>
      </c>
      <c r="B198" s="406" t="s">
        <v>465</v>
      </c>
      <c r="C198" s="407" t="s">
        <v>469</v>
      </c>
      <c r="D198" s="408" t="s">
        <v>505</v>
      </c>
      <c r="E198" s="407" t="s">
        <v>918</v>
      </c>
      <c r="F198" s="408" t="s">
        <v>919</v>
      </c>
      <c r="G198" s="407" t="s">
        <v>882</v>
      </c>
      <c r="H198" s="407" t="s">
        <v>883</v>
      </c>
      <c r="I198" s="409">
        <v>1963.83</v>
      </c>
      <c r="J198" s="409">
        <v>1</v>
      </c>
      <c r="K198" s="410">
        <v>1963.83</v>
      </c>
    </row>
    <row r="199" spans="1:11" ht="14.4" customHeight="1" x14ac:dyDescent="0.3">
      <c r="A199" s="405" t="s">
        <v>464</v>
      </c>
      <c r="B199" s="406" t="s">
        <v>465</v>
      </c>
      <c r="C199" s="407" t="s">
        <v>469</v>
      </c>
      <c r="D199" s="408" t="s">
        <v>505</v>
      </c>
      <c r="E199" s="407" t="s">
        <v>918</v>
      </c>
      <c r="F199" s="408" t="s">
        <v>919</v>
      </c>
      <c r="G199" s="407" t="s">
        <v>884</v>
      </c>
      <c r="H199" s="407" t="s">
        <v>885</v>
      </c>
      <c r="I199" s="409">
        <v>1238.18</v>
      </c>
      <c r="J199" s="409">
        <v>1</v>
      </c>
      <c r="K199" s="410">
        <v>1238.18</v>
      </c>
    </row>
    <row r="200" spans="1:11" ht="14.4" customHeight="1" x14ac:dyDescent="0.3">
      <c r="A200" s="405" t="s">
        <v>464</v>
      </c>
      <c r="B200" s="406" t="s">
        <v>465</v>
      </c>
      <c r="C200" s="407" t="s">
        <v>469</v>
      </c>
      <c r="D200" s="408" t="s">
        <v>505</v>
      </c>
      <c r="E200" s="407" t="s">
        <v>918</v>
      </c>
      <c r="F200" s="408" t="s">
        <v>919</v>
      </c>
      <c r="G200" s="407" t="s">
        <v>886</v>
      </c>
      <c r="H200" s="407" t="s">
        <v>887</v>
      </c>
      <c r="I200" s="409">
        <v>2685.5</v>
      </c>
      <c r="J200" s="409">
        <v>1</v>
      </c>
      <c r="K200" s="410">
        <v>2685.5</v>
      </c>
    </row>
    <row r="201" spans="1:11" ht="14.4" customHeight="1" x14ac:dyDescent="0.3">
      <c r="A201" s="405" t="s">
        <v>464</v>
      </c>
      <c r="B201" s="406" t="s">
        <v>465</v>
      </c>
      <c r="C201" s="407" t="s">
        <v>469</v>
      </c>
      <c r="D201" s="408" t="s">
        <v>505</v>
      </c>
      <c r="E201" s="407" t="s">
        <v>918</v>
      </c>
      <c r="F201" s="408" t="s">
        <v>919</v>
      </c>
      <c r="G201" s="407" t="s">
        <v>888</v>
      </c>
      <c r="H201" s="407" t="s">
        <v>889</v>
      </c>
      <c r="I201" s="409">
        <v>3116.82</v>
      </c>
      <c r="J201" s="409">
        <v>1</v>
      </c>
      <c r="K201" s="410">
        <v>3116.82</v>
      </c>
    </row>
    <row r="202" spans="1:11" ht="14.4" customHeight="1" x14ac:dyDescent="0.3">
      <c r="A202" s="405" t="s">
        <v>464</v>
      </c>
      <c r="B202" s="406" t="s">
        <v>465</v>
      </c>
      <c r="C202" s="407" t="s">
        <v>469</v>
      </c>
      <c r="D202" s="408" t="s">
        <v>505</v>
      </c>
      <c r="E202" s="407" t="s">
        <v>918</v>
      </c>
      <c r="F202" s="408" t="s">
        <v>919</v>
      </c>
      <c r="G202" s="407" t="s">
        <v>890</v>
      </c>
      <c r="H202" s="407" t="s">
        <v>891</v>
      </c>
      <c r="I202" s="409">
        <v>1666.2</v>
      </c>
      <c r="J202" s="409">
        <v>1</v>
      </c>
      <c r="K202" s="410">
        <v>1666.2</v>
      </c>
    </row>
    <row r="203" spans="1:11" ht="14.4" customHeight="1" x14ac:dyDescent="0.3">
      <c r="A203" s="405" t="s">
        <v>464</v>
      </c>
      <c r="B203" s="406" t="s">
        <v>465</v>
      </c>
      <c r="C203" s="407" t="s">
        <v>469</v>
      </c>
      <c r="D203" s="408" t="s">
        <v>505</v>
      </c>
      <c r="E203" s="407" t="s">
        <v>918</v>
      </c>
      <c r="F203" s="408" t="s">
        <v>919</v>
      </c>
      <c r="G203" s="407" t="s">
        <v>892</v>
      </c>
      <c r="H203" s="407" t="s">
        <v>893</v>
      </c>
      <c r="I203" s="409">
        <v>1827.23</v>
      </c>
      <c r="J203" s="409">
        <v>1</v>
      </c>
      <c r="K203" s="410">
        <v>1827.23</v>
      </c>
    </row>
    <row r="204" spans="1:11" ht="14.4" customHeight="1" x14ac:dyDescent="0.3">
      <c r="A204" s="405" t="s">
        <v>464</v>
      </c>
      <c r="B204" s="406" t="s">
        <v>465</v>
      </c>
      <c r="C204" s="407" t="s">
        <v>469</v>
      </c>
      <c r="D204" s="408" t="s">
        <v>505</v>
      </c>
      <c r="E204" s="407" t="s">
        <v>918</v>
      </c>
      <c r="F204" s="408" t="s">
        <v>919</v>
      </c>
      <c r="G204" s="407" t="s">
        <v>894</v>
      </c>
      <c r="H204" s="407" t="s">
        <v>895</v>
      </c>
      <c r="I204" s="409">
        <v>4443.12</v>
      </c>
      <c r="J204" s="409">
        <v>1</v>
      </c>
      <c r="K204" s="410">
        <v>4443.12</v>
      </c>
    </row>
    <row r="205" spans="1:11" ht="14.4" customHeight="1" x14ac:dyDescent="0.3">
      <c r="A205" s="405" t="s">
        <v>464</v>
      </c>
      <c r="B205" s="406" t="s">
        <v>465</v>
      </c>
      <c r="C205" s="407" t="s">
        <v>469</v>
      </c>
      <c r="D205" s="408" t="s">
        <v>505</v>
      </c>
      <c r="E205" s="407" t="s">
        <v>918</v>
      </c>
      <c r="F205" s="408" t="s">
        <v>919</v>
      </c>
      <c r="G205" s="407" t="s">
        <v>896</v>
      </c>
      <c r="H205" s="407" t="s">
        <v>897</v>
      </c>
      <c r="I205" s="409">
        <v>1838.34</v>
      </c>
      <c r="J205" s="409">
        <v>1</v>
      </c>
      <c r="K205" s="410">
        <v>1838.34</v>
      </c>
    </row>
    <row r="206" spans="1:11" ht="14.4" customHeight="1" x14ac:dyDescent="0.3">
      <c r="A206" s="405" t="s">
        <v>464</v>
      </c>
      <c r="B206" s="406" t="s">
        <v>465</v>
      </c>
      <c r="C206" s="407" t="s">
        <v>469</v>
      </c>
      <c r="D206" s="408" t="s">
        <v>505</v>
      </c>
      <c r="E206" s="407" t="s">
        <v>918</v>
      </c>
      <c r="F206" s="408" t="s">
        <v>919</v>
      </c>
      <c r="G206" s="407" t="s">
        <v>898</v>
      </c>
      <c r="H206" s="407" t="s">
        <v>899</v>
      </c>
      <c r="I206" s="409">
        <v>5040.17</v>
      </c>
      <c r="J206" s="409">
        <v>1</v>
      </c>
      <c r="K206" s="410">
        <v>5040.17</v>
      </c>
    </row>
    <row r="207" spans="1:11" ht="14.4" customHeight="1" x14ac:dyDescent="0.3">
      <c r="A207" s="405" t="s">
        <v>464</v>
      </c>
      <c r="B207" s="406" t="s">
        <v>465</v>
      </c>
      <c r="C207" s="407" t="s">
        <v>469</v>
      </c>
      <c r="D207" s="408" t="s">
        <v>505</v>
      </c>
      <c r="E207" s="407" t="s">
        <v>918</v>
      </c>
      <c r="F207" s="408" t="s">
        <v>919</v>
      </c>
      <c r="G207" s="407" t="s">
        <v>900</v>
      </c>
      <c r="H207" s="407" t="s">
        <v>901</v>
      </c>
      <c r="I207" s="409">
        <v>1110.78</v>
      </c>
      <c r="J207" s="409">
        <v>1</v>
      </c>
      <c r="K207" s="410">
        <v>1110.78</v>
      </c>
    </row>
    <row r="208" spans="1:11" ht="14.4" customHeight="1" x14ac:dyDescent="0.3">
      <c r="A208" s="405" t="s">
        <v>464</v>
      </c>
      <c r="B208" s="406" t="s">
        <v>465</v>
      </c>
      <c r="C208" s="407" t="s">
        <v>469</v>
      </c>
      <c r="D208" s="408" t="s">
        <v>505</v>
      </c>
      <c r="E208" s="407" t="s">
        <v>918</v>
      </c>
      <c r="F208" s="408" t="s">
        <v>919</v>
      </c>
      <c r="G208" s="407" t="s">
        <v>902</v>
      </c>
      <c r="H208" s="407" t="s">
        <v>903</v>
      </c>
      <c r="I208" s="409">
        <v>3415.65</v>
      </c>
      <c r="J208" s="409">
        <v>1</v>
      </c>
      <c r="K208" s="410">
        <v>3415.65</v>
      </c>
    </row>
    <row r="209" spans="1:11" ht="14.4" customHeight="1" x14ac:dyDescent="0.3">
      <c r="A209" s="405" t="s">
        <v>464</v>
      </c>
      <c r="B209" s="406" t="s">
        <v>465</v>
      </c>
      <c r="C209" s="407" t="s">
        <v>469</v>
      </c>
      <c r="D209" s="408" t="s">
        <v>505</v>
      </c>
      <c r="E209" s="407" t="s">
        <v>918</v>
      </c>
      <c r="F209" s="408" t="s">
        <v>919</v>
      </c>
      <c r="G209" s="407" t="s">
        <v>904</v>
      </c>
      <c r="H209" s="407" t="s">
        <v>905</v>
      </c>
      <c r="I209" s="409">
        <v>3401.76</v>
      </c>
      <c r="J209" s="409">
        <v>1</v>
      </c>
      <c r="K209" s="410">
        <v>3401.76</v>
      </c>
    </row>
    <row r="210" spans="1:11" ht="14.4" customHeight="1" thickBot="1" x14ac:dyDescent="0.35">
      <c r="A210" s="411" t="s">
        <v>464</v>
      </c>
      <c r="B210" s="412" t="s">
        <v>465</v>
      </c>
      <c r="C210" s="413" t="s">
        <v>469</v>
      </c>
      <c r="D210" s="414" t="s">
        <v>505</v>
      </c>
      <c r="E210" s="413" t="s">
        <v>918</v>
      </c>
      <c r="F210" s="414" t="s">
        <v>919</v>
      </c>
      <c r="G210" s="413" t="s">
        <v>906</v>
      </c>
      <c r="H210" s="413" t="s">
        <v>907</v>
      </c>
      <c r="I210" s="415">
        <v>423.5</v>
      </c>
      <c r="J210" s="415">
        <v>1</v>
      </c>
      <c r="K210" s="416">
        <v>423.5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0" width="13.109375" hidden="1" customWidth="1"/>
    <col min="21" max="21" width="13.109375" customWidth="1"/>
    <col min="22" max="27" width="13.109375" hidden="1" customWidth="1"/>
    <col min="28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37" t="s">
        <v>93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3" t="s">
        <v>247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</row>
    <row r="3" spans="1:35" x14ac:dyDescent="0.3">
      <c r="A3" s="222" t="s">
        <v>193</v>
      </c>
      <c r="B3" s="338" t="s">
        <v>173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408</v>
      </c>
      <c r="I3" s="225">
        <v>409</v>
      </c>
      <c r="J3" s="225">
        <v>410</v>
      </c>
      <c r="K3" s="225">
        <v>415</v>
      </c>
      <c r="L3" s="225">
        <v>416</v>
      </c>
      <c r="M3" s="225">
        <v>418</v>
      </c>
      <c r="N3" s="225">
        <v>419</v>
      </c>
      <c r="O3" s="225">
        <v>420</v>
      </c>
      <c r="P3" s="225">
        <v>421</v>
      </c>
      <c r="Q3" s="225">
        <v>522</v>
      </c>
      <c r="R3" s="225">
        <v>523</v>
      </c>
      <c r="S3" s="225">
        <v>524</v>
      </c>
      <c r="T3" s="225">
        <v>525</v>
      </c>
      <c r="U3" s="225">
        <v>526</v>
      </c>
      <c r="V3" s="225">
        <v>527</v>
      </c>
      <c r="W3" s="225">
        <v>528</v>
      </c>
      <c r="X3" s="225">
        <v>629</v>
      </c>
      <c r="Y3" s="225">
        <v>630</v>
      </c>
      <c r="Z3" s="225">
        <v>636</v>
      </c>
      <c r="AA3" s="225">
        <v>637</v>
      </c>
      <c r="AB3" s="225">
        <v>640</v>
      </c>
      <c r="AC3" s="225">
        <v>642</v>
      </c>
      <c r="AD3" s="225">
        <v>743</v>
      </c>
      <c r="AE3" s="206">
        <v>745</v>
      </c>
      <c r="AF3" s="206">
        <v>746</v>
      </c>
      <c r="AG3" s="206">
        <v>930</v>
      </c>
      <c r="AH3" s="445">
        <v>940</v>
      </c>
      <c r="AI3" s="462"/>
    </row>
    <row r="4" spans="1:35" ht="36.6" outlineLevel="1" thickBot="1" x14ac:dyDescent="0.35">
      <c r="A4" s="223">
        <v>2014</v>
      </c>
      <c r="B4" s="339"/>
      <c r="C4" s="207" t="s">
        <v>174</v>
      </c>
      <c r="D4" s="208" t="s">
        <v>175</v>
      </c>
      <c r="E4" s="208" t="s">
        <v>176</v>
      </c>
      <c r="F4" s="226" t="s">
        <v>205</v>
      </c>
      <c r="G4" s="226" t="s">
        <v>206</v>
      </c>
      <c r="H4" s="226" t="s">
        <v>207</v>
      </c>
      <c r="I4" s="226" t="s">
        <v>208</v>
      </c>
      <c r="J4" s="226" t="s">
        <v>209</v>
      </c>
      <c r="K4" s="226" t="s">
        <v>210</v>
      </c>
      <c r="L4" s="226" t="s">
        <v>211</v>
      </c>
      <c r="M4" s="226" t="s">
        <v>212</v>
      </c>
      <c r="N4" s="226" t="s">
        <v>213</v>
      </c>
      <c r="O4" s="226" t="s">
        <v>214</v>
      </c>
      <c r="P4" s="226" t="s">
        <v>215</v>
      </c>
      <c r="Q4" s="226" t="s">
        <v>216</v>
      </c>
      <c r="R4" s="226" t="s">
        <v>217</v>
      </c>
      <c r="S4" s="226" t="s">
        <v>218</v>
      </c>
      <c r="T4" s="226" t="s">
        <v>219</v>
      </c>
      <c r="U4" s="226" t="s">
        <v>220</v>
      </c>
      <c r="V4" s="226" t="s">
        <v>221</v>
      </c>
      <c r="W4" s="226" t="s">
        <v>230</v>
      </c>
      <c r="X4" s="226" t="s">
        <v>222</v>
      </c>
      <c r="Y4" s="226" t="s">
        <v>231</v>
      </c>
      <c r="Z4" s="226" t="s">
        <v>223</v>
      </c>
      <c r="AA4" s="226" t="s">
        <v>224</v>
      </c>
      <c r="AB4" s="226" t="s">
        <v>225</v>
      </c>
      <c r="AC4" s="226" t="s">
        <v>226</v>
      </c>
      <c r="AD4" s="226" t="s">
        <v>227</v>
      </c>
      <c r="AE4" s="208" t="s">
        <v>228</v>
      </c>
      <c r="AF4" s="208" t="s">
        <v>229</v>
      </c>
      <c r="AG4" s="208" t="s">
        <v>195</v>
      </c>
      <c r="AH4" s="446" t="s">
        <v>177</v>
      </c>
      <c r="AI4" s="462"/>
    </row>
    <row r="5" spans="1:35" x14ac:dyDescent="0.3">
      <c r="A5" s="209" t="s">
        <v>178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447"/>
      <c r="AI5" s="462"/>
    </row>
    <row r="6" spans="1:35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27.4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6.1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8.9</v>
      </c>
      <c r="J6" s="250">
        <f xml:space="preserve">
TRUNC(IF($A$4&lt;=12,SUMIFS('ON Data'!O:O,'ON Data'!$D:$D,$A$4,'ON Data'!$E:$E,1),SUMIFS('ON Data'!O:O,'ON Data'!$E:$E,1)/'ON Data'!$D$3),1)</f>
        <v>0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0</v>
      </c>
      <c r="U6" s="250">
        <f xml:space="preserve">
TRUNC(IF($A$4&lt;=12,SUMIFS('ON Data'!Z:Z,'ON Data'!$D:$D,$A$4,'ON Data'!$E:$E,1),SUMIFS('ON Data'!Z:Z,'ON Data'!$E:$E,1)/'ON Data'!$D$3),1)</f>
        <v>3.9</v>
      </c>
      <c r="V6" s="250">
        <f xml:space="preserve">
TRUNC(IF($A$4&lt;=12,SUMIFS('ON Data'!AA:AA,'ON Data'!$D:$D,$A$4,'ON Data'!$E:$E,1),SUMIFS('ON Data'!AA:AA,'ON Data'!$E:$E,1)/'ON Data'!$D$3),1)</f>
        <v>0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5.3</v>
      </c>
      <c r="AD6" s="250">
        <f xml:space="preserve">
TRUNC(IF($A$4&lt;=12,SUMIFS('ON Data'!AI:AI,'ON Data'!$D:$D,$A$4,'ON Data'!$E:$E,1),SUMIFS('ON Data'!AI:AI,'ON Data'!$E:$E,1)/'ON Data'!$D$3),1)</f>
        <v>0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0</v>
      </c>
      <c r="AG6" s="250">
        <f xml:space="preserve">
TRUNC(IF($A$4&lt;=12,SUMIFS('ON Data'!AM:AM,'ON Data'!$D:$D,$A$4,'ON Data'!$E:$E,1),SUMIFS('ON Data'!AM:AM,'ON Data'!$E:$E,1)/'ON Data'!$D$3),1)</f>
        <v>2.5</v>
      </c>
      <c r="AH6" s="448">
        <f xml:space="preserve">
TRUNC(IF($A$4&lt;=12,SUMIFS('ON Data'!AN:AN,'ON Data'!$D:$D,$A$4,'ON Data'!$E:$E,1),SUMIFS('ON Data'!AN:AN,'ON Data'!$E:$E,1)/'ON Data'!$D$3),1)</f>
        <v>0.5</v>
      </c>
      <c r="AI6" s="462"/>
    </row>
    <row r="7" spans="1:35" ht="15" hidden="1" outlineLevel="1" thickBot="1" x14ac:dyDescent="0.35">
      <c r="A7" s="210" t="s">
        <v>94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448"/>
      <c r="AI7" s="462"/>
    </row>
    <row r="8" spans="1:35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448"/>
      <c r="AI8" s="462"/>
    </row>
    <row r="9" spans="1:35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449"/>
      <c r="AI9" s="462"/>
    </row>
    <row r="10" spans="1:35" x14ac:dyDescent="0.3">
      <c r="A10" s="212" t="s">
        <v>179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450"/>
      <c r="AI10" s="462"/>
    </row>
    <row r="11" spans="1:35" x14ac:dyDescent="0.3">
      <c r="A11" s="213" t="s">
        <v>180</v>
      </c>
      <c r="B11" s="230">
        <f xml:space="preserve">
IF($A$4&lt;=12,SUMIFS('ON Data'!F:F,'ON Data'!$D:$D,$A$4,'ON Data'!$E:$E,2),SUMIFS('ON Data'!F:F,'ON Data'!$E:$E,2))</f>
        <v>44492.049999999996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10135.999999999998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13528</v>
      </c>
      <c r="J11" s="232">
        <f xml:space="preserve">
IF($A$4&lt;=12,SUMIFS('ON Data'!O:O,'ON Data'!$D:$D,$A$4,'ON Data'!$E:$E,2),SUMIFS('ON Data'!O:O,'ON Data'!$E:$E,2))</f>
        <v>0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0</v>
      </c>
      <c r="U11" s="232">
        <f xml:space="preserve">
IF($A$4&lt;=12,SUMIFS('ON Data'!Z:Z,'ON Data'!$D:$D,$A$4,'ON Data'!$E:$E,2),SUMIFS('ON Data'!Z:Z,'ON Data'!$E:$E,2))</f>
        <v>6708.8</v>
      </c>
      <c r="V11" s="232">
        <f xml:space="preserve">
IF($A$4&lt;=12,SUMIFS('ON Data'!AA:AA,'ON Data'!$D:$D,$A$4,'ON Data'!$E:$E,2),SUMIFS('ON Data'!AA:AA,'ON Data'!$E:$E,2))</f>
        <v>0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9011.25</v>
      </c>
      <c r="AD11" s="232">
        <f xml:space="preserve">
IF($A$4&lt;=12,SUMIFS('ON Data'!AI:AI,'ON Data'!$D:$D,$A$4,'ON Data'!$E:$E,2),SUMIFS('ON Data'!AI:AI,'ON Data'!$E:$E,2))</f>
        <v>0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0</v>
      </c>
      <c r="AG11" s="232">
        <f xml:space="preserve">
IF($A$4&lt;=12,SUMIFS('ON Data'!AM:AM,'ON Data'!$D:$D,$A$4,'ON Data'!$E:$E,2),SUMIFS('ON Data'!AM:AM,'ON Data'!$E:$E,2))</f>
        <v>4272</v>
      </c>
      <c r="AH11" s="451">
        <f xml:space="preserve">
IF($A$4&lt;=12,SUMIFS('ON Data'!AN:AN,'ON Data'!$D:$D,$A$4,'ON Data'!$E:$E,2),SUMIFS('ON Data'!AN:AN,'ON Data'!$E:$E,2))</f>
        <v>836</v>
      </c>
      <c r="AI11" s="462"/>
    </row>
    <row r="12" spans="1:35" x14ac:dyDescent="0.3">
      <c r="A12" s="213" t="s">
        <v>181</v>
      </c>
      <c r="B12" s="230">
        <f xml:space="preserve">
IF($A$4&lt;=12,SUMIFS('ON Data'!F:F,'ON Data'!$D:$D,$A$4,'ON Data'!$E:$E,3),SUMIFS('ON Data'!F:F,'ON Data'!$E:$E,3))</f>
        <v>294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0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294</v>
      </c>
      <c r="V12" s="232">
        <f xml:space="preserve">
IF($A$4&lt;=12,SUMIFS('ON Data'!AA:AA,'ON Data'!$D:$D,$A$4,'ON Data'!$E:$E,3),SUMIFS('ON Data'!AA:AA,'ON Data'!$E:$E,3))</f>
        <v>0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232">
        <f xml:space="preserve">
IF($A$4&lt;=12,SUMIFS('ON Data'!AM:AM,'ON Data'!$D:$D,$A$4,'ON Data'!$E:$E,3),SUMIFS('ON Data'!AM:AM,'ON Data'!$E:$E,3))</f>
        <v>0</v>
      </c>
      <c r="AH12" s="451">
        <f xml:space="preserve">
IF($A$4&lt;=12,SUMIFS('ON Data'!AN:AN,'ON Data'!$D:$D,$A$4,'ON Data'!$E:$E,3),SUMIFS('ON Data'!AN:AN,'ON Data'!$E:$E,3))</f>
        <v>0</v>
      </c>
      <c r="AI12" s="462"/>
    </row>
    <row r="13" spans="1:35" x14ac:dyDescent="0.3">
      <c r="A13" s="213" t="s">
        <v>188</v>
      </c>
      <c r="B13" s="230">
        <f xml:space="preserve">
IF($A$4&lt;=12,SUMIFS('ON Data'!F:F,'ON Data'!$D:$D,$A$4,'ON Data'!$E:$E,4),SUMIFS('ON Data'!F:F,'ON Data'!$E:$E,4))</f>
        <v>902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0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0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766</v>
      </c>
      <c r="V13" s="232">
        <f xml:space="preserve">
IF($A$4&lt;=12,SUMIFS('ON Data'!AA:AA,'ON Data'!$D:$D,$A$4,'ON Data'!$E:$E,4),SUMIFS('ON Data'!AA:AA,'ON Data'!$E:$E,4))</f>
        <v>0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32</v>
      </c>
      <c r="AC13" s="232">
        <f xml:space="preserve">
IF($A$4&lt;=12,SUMIFS('ON Data'!AH:AH,'ON Data'!$D:$D,$A$4,'ON Data'!$E:$E,4),SUMIFS('ON Data'!AH:AH,'ON Data'!$E:$E,4))</f>
        <v>104</v>
      </c>
      <c r="AD13" s="232">
        <f xml:space="preserve">
IF($A$4&lt;=12,SUMIFS('ON Data'!AI:AI,'ON Data'!$D:$D,$A$4,'ON Data'!$E:$E,4),SUMIFS('ON Data'!AI:AI,'ON Data'!$E:$E,4))</f>
        <v>0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232">
        <f xml:space="preserve">
IF($A$4&lt;=12,SUMIFS('ON Data'!AM:AM,'ON Data'!$D:$D,$A$4,'ON Data'!$E:$E,4),SUMIFS('ON Data'!AM:AM,'ON Data'!$E:$E,4))</f>
        <v>0</v>
      </c>
      <c r="AH13" s="451">
        <f xml:space="preserve">
IF($A$4&lt;=12,SUMIFS('ON Data'!AN:AN,'ON Data'!$D:$D,$A$4,'ON Data'!$E:$E,4),SUMIFS('ON Data'!AN:AN,'ON Data'!$E:$E,4))</f>
        <v>0</v>
      </c>
      <c r="AI13" s="462"/>
    </row>
    <row r="14" spans="1:35" ht="15" thickBot="1" x14ac:dyDescent="0.35">
      <c r="A14" s="214" t="s">
        <v>182</v>
      </c>
      <c r="B14" s="233">
        <f xml:space="preserve">
IF($A$4&lt;=12,SUMIFS('ON Data'!F:F,'ON Data'!$D:$D,$A$4,'ON Data'!$E:$E,5),SUMIFS('ON Data'!F:F,'ON Data'!$E:$E,5))</f>
        <v>9012</v>
      </c>
      <c r="C14" s="234">
        <f xml:space="preserve">
IF($A$4&lt;=12,SUMIFS('ON Data'!G:G,'ON Data'!$D:$D,$A$4,'ON Data'!$E:$E,5),SUMIFS('ON Data'!G:G,'ON Data'!$E:$E,5))</f>
        <v>9012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235">
        <f xml:space="preserve">
IF($A$4&lt;=12,SUMIFS('ON Data'!AM:AM,'ON Data'!$D:$D,$A$4,'ON Data'!$E:$E,5),SUMIFS('ON Data'!AM:AM,'ON Data'!$E:$E,5))</f>
        <v>0</v>
      </c>
      <c r="AH14" s="452">
        <f xml:space="preserve">
IF($A$4&lt;=12,SUMIFS('ON Data'!AN:AN,'ON Data'!$D:$D,$A$4,'ON Data'!$E:$E,5),SUMIFS('ON Data'!AN:AN,'ON Data'!$E:$E,5))</f>
        <v>0</v>
      </c>
      <c r="AI14" s="462"/>
    </row>
    <row r="15" spans="1:35" x14ac:dyDescent="0.3">
      <c r="A15" s="136" t="s">
        <v>192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453"/>
      <c r="AI15" s="462"/>
    </row>
    <row r="16" spans="1:35" x14ac:dyDescent="0.3">
      <c r="A16" s="215" t="s">
        <v>183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232">
        <f xml:space="preserve">
IF($A$4&lt;=12,SUMIFS('ON Data'!AM:AM,'ON Data'!$D:$D,$A$4,'ON Data'!$E:$E,7),SUMIFS('ON Data'!AM:AM,'ON Data'!$E:$E,7))</f>
        <v>0</v>
      </c>
      <c r="AH16" s="451">
        <f xml:space="preserve">
IF($A$4&lt;=12,SUMIFS('ON Data'!AN:AN,'ON Data'!$D:$D,$A$4,'ON Data'!$E:$E,7),SUMIFS('ON Data'!AN:AN,'ON Data'!$E:$E,7))</f>
        <v>0</v>
      </c>
      <c r="AI16" s="462"/>
    </row>
    <row r="17" spans="1:35" x14ac:dyDescent="0.3">
      <c r="A17" s="215" t="s">
        <v>184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232">
        <f xml:space="preserve">
IF($A$4&lt;=12,SUMIFS('ON Data'!AM:AM,'ON Data'!$D:$D,$A$4,'ON Data'!$E:$E,8),SUMIFS('ON Data'!AM:AM,'ON Data'!$E:$E,8))</f>
        <v>0</v>
      </c>
      <c r="AH17" s="451">
        <f xml:space="preserve">
IF($A$4&lt;=12,SUMIFS('ON Data'!AN:AN,'ON Data'!$D:$D,$A$4,'ON Data'!$E:$E,8),SUMIFS('ON Data'!AN:AN,'ON Data'!$E:$E,8))</f>
        <v>0</v>
      </c>
      <c r="AI17" s="462"/>
    </row>
    <row r="18" spans="1:35" x14ac:dyDescent="0.3">
      <c r="A18" s="215" t="s">
        <v>185</v>
      </c>
      <c r="B18" s="230">
        <f xml:space="preserve">
B19-B16-B17</f>
        <v>1147923</v>
      </c>
      <c r="C18" s="231">
        <f t="shared" ref="C18" si="0" xml:space="preserve">
C19-C16-C17</f>
        <v>0</v>
      </c>
      <c r="D18" s="232">
        <f t="shared" ref="D18:AH18" si="1" xml:space="preserve">
D19-D16-D17</f>
        <v>351294</v>
      </c>
      <c r="E18" s="232">
        <f t="shared" si="1"/>
        <v>0</v>
      </c>
      <c r="F18" s="232">
        <f t="shared" si="1"/>
        <v>0</v>
      </c>
      <c r="G18" s="232">
        <f t="shared" si="1"/>
        <v>0</v>
      </c>
      <c r="H18" s="232">
        <f t="shared" si="1"/>
        <v>0</v>
      </c>
      <c r="I18" s="232">
        <f t="shared" si="1"/>
        <v>248305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384607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12373</v>
      </c>
      <c r="AC18" s="232">
        <f t="shared" si="1"/>
        <v>96501</v>
      </c>
      <c r="AD18" s="232">
        <f t="shared" si="1"/>
        <v>0</v>
      </c>
      <c r="AE18" s="232">
        <f t="shared" si="1"/>
        <v>0</v>
      </c>
      <c r="AF18" s="232">
        <f t="shared" si="1"/>
        <v>0</v>
      </c>
      <c r="AG18" s="232">
        <f t="shared" si="1"/>
        <v>46642</v>
      </c>
      <c r="AH18" s="451">
        <f t="shared" si="1"/>
        <v>8201</v>
      </c>
      <c r="AI18" s="462"/>
    </row>
    <row r="19" spans="1:35" ht="15" thickBot="1" x14ac:dyDescent="0.35">
      <c r="A19" s="216" t="s">
        <v>186</v>
      </c>
      <c r="B19" s="239">
        <f xml:space="preserve">
IF($A$4&lt;=12,SUMIFS('ON Data'!F:F,'ON Data'!$D:$D,$A$4,'ON Data'!$E:$E,9),SUMIFS('ON Data'!F:F,'ON Data'!$E:$E,9))</f>
        <v>1147923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351294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248305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0</v>
      </c>
      <c r="U19" s="241">
        <f xml:space="preserve">
IF($A$4&lt;=12,SUMIFS('ON Data'!Z:Z,'ON Data'!$D:$D,$A$4,'ON Data'!$E:$E,9),SUMIFS('ON Data'!Z:Z,'ON Data'!$E:$E,9))</f>
        <v>384607</v>
      </c>
      <c r="V19" s="241">
        <f xml:space="preserve">
IF($A$4&lt;=12,SUMIFS('ON Data'!AA:AA,'ON Data'!$D:$D,$A$4,'ON Data'!$E:$E,9),SUMIFS('ON Data'!AA:AA,'ON Data'!$E:$E,9))</f>
        <v>0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12373</v>
      </c>
      <c r="AC19" s="241">
        <f xml:space="preserve">
IF($A$4&lt;=12,SUMIFS('ON Data'!AH:AH,'ON Data'!$D:$D,$A$4,'ON Data'!$E:$E,9),SUMIFS('ON Data'!AH:AH,'ON Data'!$E:$E,9))</f>
        <v>96501</v>
      </c>
      <c r="AD19" s="241">
        <f xml:space="preserve">
IF($A$4&lt;=12,SUMIFS('ON Data'!AI:AI,'ON Data'!$D:$D,$A$4,'ON Data'!$E:$E,9),SUMIFS('ON Data'!AI:AI,'ON Data'!$E:$E,9))</f>
        <v>0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0</v>
      </c>
      <c r="AG19" s="241">
        <f xml:space="preserve">
IF($A$4&lt;=12,SUMIFS('ON Data'!AM:AM,'ON Data'!$D:$D,$A$4,'ON Data'!$E:$E,9),SUMIFS('ON Data'!AM:AM,'ON Data'!$E:$E,9))</f>
        <v>46642</v>
      </c>
      <c r="AH19" s="454">
        <f xml:space="preserve">
IF($A$4&lt;=12,SUMIFS('ON Data'!AN:AN,'ON Data'!$D:$D,$A$4,'ON Data'!$E:$E,9),SUMIFS('ON Data'!AN:AN,'ON Data'!$E:$E,9))</f>
        <v>8201</v>
      </c>
      <c r="AI19" s="462"/>
    </row>
    <row r="20" spans="1:35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11763508</v>
      </c>
      <c r="C20" s="243">
        <f xml:space="preserve">
IF($A$4&lt;=12,SUMIFS('ON Data'!G:G,'ON Data'!$D:$D,$A$4,'ON Data'!$E:$E,6),SUMIFS('ON Data'!G:G,'ON Data'!$E:$E,6))</f>
        <v>1184700</v>
      </c>
      <c r="D20" s="244">
        <f xml:space="preserve">
IF($A$4&lt;=12,SUMIFS('ON Data'!H:H,'ON Data'!$D:$D,$A$4,'ON Data'!$E:$E,6),SUMIFS('ON Data'!H:H,'ON Data'!$E:$E,6))</f>
        <v>3366471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2481323</v>
      </c>
      <c r="J20" s="244">
        <f xml:space="preserve">
IF($A$4&lt;=12,SUMIFS('ON Data'!O:O,'ON Data'!$D:$D,$A$4,'ON Data'!$E:$E,6),SUMIFS('ON Data'!O:O,'ON Data'!$E:$E,6))</f>
        <v>0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0</v>
      </c>
      <c r="U20" s="244">
        <f xml:space="preserve">
IF($A$4&lt;=12,SUMIFS('ON Data'!Z:Z,'ON Data'!$D:$D,$A$4,'ON Data'!$E:$E,6),SUMIFS('ON Data'!Z:Z,'ON Data'!$E:$E,6))</f>
        <v>2799006</v>
      </c>
      <c r="V20" s="244">
        <f xml:space="preserve">
IF($A$4&lt;=12,SUMIFS('ON Data'!AA:AA,'ON Data'!$D:$D,$A$4,'ON Data'!$E:$E,6),SUMIFS('ON Data'!AA:AA,'ON Data'!$E:$E,6))</f>
        <v>0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25962</v>
      </c>
      <c r="AC20" s="244">
        <f xml:space="preserve">
IF($A$4&lt;=12,SUMIFS('ON Data'!AH:AH,'ON Data'!$D:$D,$A$4,'ON Data'!$E:$E,6),SUMIFS('ON Data'!AH:AH,'ON Data'!$E:$E,6))</f>
        <v>1173642</v>
      </c>
      <c r="AD20" s="244">
        <f xml:space="preserve">
IF($A$4&lt;=12,SUMIFS('ON Data'!AI:AI,'ON Data'!$D:$D,$A$4,'ON Data'!$E:$E,6),SUMIFS('ON Data'!AI:AI,'ON Data'!$E:$E,6))</f>
        <v>0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0</v>
      </c>
      <c r="AG20" s="244">
        <f xml:space="preserve">
IF($A$4&lt;=12,SUMIFS('ON Data'!AM:AM,'ON Data'!$D:$D,$A$4,'ON Data'!$E:$E,6),SUMIFS('ON Data'!AM:AM,'ON Data'!$E:$E,6))</f>
        <v>630564</v>
      </c>
      <c r="AH20" s="455">
        <f xml:space="preserve">
IF($A$4&lt;=12,SUMIFS('ON Data'!AN:AN,'ON Data'!$D:$D,$A$4,'ON Data'!$E:$E,6),SUMIFS('ON Data'!AN:AN,'ON Data'!$E:$E,6))</f>
        <v>101840</v>
      </c>
      <c r="AI20" s="462"/>
    </row>
    <row r="21" spans="1:35" ht="15" hidden="1" outlineLevel="1" thickBot="1" x14ac:dyDescent="0.35">
      <c r="A21" s="210" t="s">
        <v>94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232">
        <f xml:space="preserve">
IF($A$4&lt;=12,SUMIFS('ON Data'!AM:AM,'ON Data'!$D:$D,$A$4,'ON Data'!$E:$E,12),SUMIFS('ON Data'!AM:AM,'ON Data'!$E:$E,12))</f>
        <v>0</v>
      </c>
      <c r="AH21" s="451">
        <f xml:space="preserve">
IF($A$4&lt;=12,SUMIFS('ON Data'!AN:AN,'ON Data'!$D:$D,$A$4,'ON Data'!$E:$E,12),SUMIFS('ON Data'!AN:AN,'ON Data'!$E:$E,12))</f>
        <v>0</v>
      </c>
      <c r="AI21" s="462"/>
    </row>
    <row r="22" spans="1:35" ht="15" hidden="1" outlineLevel="1" thickBot="1" x14ac:dyDescent="0.35">
      <c r="A22" s="210" t="s">
        <v>61</v>
      </c>
      <c r="B22" s="286" t="str">
        <f xml:space="preserve">
IF(OR(B21="",B21=0),"",B20/B21)</f>
        <v/>
      </c>
      <c r="C22" s="287" t="str">
        <f t="shared" ref="C22:AH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si="2"/>
        <v/>
      </c>
      <c r="I22" s="288" t="str">
        <f t="shared" si="2"/>
        <v/>
      </c>
      <c r="J22" s="288" t="str">
        <f t="shared" si="2"/>
        <v/>
      </c>
      <c r="K22" s="288" t="str">
        <f t="shared" si="2"/>
        <v/>
      </c>
      <c r="L22" s="288" t="str">
        <f t="shared" si="2"/>
        <v/>
      </c>
      <c r="M22" s="288" t="str">
        <f t="shared" si="2"/>
        <v/>
      </c>
      <c r="N22" s="288" t="str">
        <f t="shared" si="2"/>
        <v/>
      </c>
      <c r="O22" s="288" t="str">
        <f t="shared" si="2"/>
        <v/>
      </c>
      <c r="P22" s="288" t="str">
        <f t="shared" si="2"/>
        <v/>
      </c>
      <c r="Q22" s="288" t="str">
        <f t="shared" si="2"/>
        <v/>
      </c>
      <c r="R22" s="288" t="str">
        <f t="shared" si="2"/>
        <v/>
      </c>
      <c r="S22" s="288" t="str">
        <f t="shared" si="2"/>
        <v/>
      </c>
      <c r="T22" s="288" t="str">
        <f t="shared" si="2"/>
        <v/>
      </c>
      <c r="U22" s="288" t="str">
        <f t="shared" si="2"/>
        <v/>
      </c>
      <c r="V22" s="288" t="str">
        <f t="shared" si="2"/>
        <v/>
      </c>
      <c r="W22" s="288" t="str">
        <f t="shared" si="2"/>
        <v/>
      </c>
      <c r="X22" s="288" t="str">
        <f t="shared" si="2"/>
        <v/>
      </c>
      <c r="Y22" s="288" t="str">
        <f t="shared" si="2"/>
        <v/>
      </c>
      <c r="Z22" s="288" t="str">
        <f t="shared" si="2"/>
        <v/>
      </c>
      <c r="AA22" s="288" t="str">
        <f t="shared" si="2"/>
        <v/>
      </c>
      <c r="AB22" s="288" t="str">
        <f t="shared" si="2"/>
        <v/>
      </c>
      <c r="AC22" s="288" t="str">
        <f t="shared" si="2"/>
        <v/>
      </c>
      <c r="AD22" s="288" t="str">
        <f t="shared" si="2"/>
        <v/>
      </c>
      <c r="AE22" s="288" t="str">
        <f t="shared" si="2"/>
        <v/>
      </c>
      <c r="AF22" s="288" t="str">
        <f t="shared" si="2"/>
        <v/>
      </c>
      <c r="AG22" s="288" t="str">
        <f t="shared" si="2"/>
        <v/>
      </c>
      <c r="AH22" s="456" t="str">
        <f t="shared" si="2"/>
        <v/>
      </c>
      <c r="AI22" s="462"/>
    </row>
    <row r="23" spans="1:35" ht="15" hidden="1" outlineLevel="1" thickBot="1" x14ac:dyDescent="0.35">
      <c r="A23" s="218" t="s">
        <v>54</v>
      </c>
      <c r="B23" s="233">
        <f xml:space="preserve">
IF(B21="","",B20-B21)</f>
        <v>11763508</v>
      </c>
      <c r="C23" s="234">
        <f t="shared" ref="C23:AH23" si="3" xml:space="preserve">
IF(C21="","",C20-C21)</f>
        <v>1184700</v>
      </c>
      <c r="D23" s="235">
        <f t="shared" si="3"/>
        <v>3366471</v>
      </c>
      <c r="E23" s="235">
        <f t="shared" si="3"/>
        <v>0</v>
      </c>
      <c r="F23" s="235">
        <f t="shared" si="3"/>
        <v>0</v>
      </c>
      <c r="G23" s="235">
        <f t="shared" si="3"/>
        <v>0</v>
      </c>
      <c r="H23" s="235">
        <f t="shared" si="3"/>
        <v>0</v>
      </c>
      <c r="I23" s="235">
        <f t="shared" si="3"/>
        <v>2481323</v>
      </c>
      <c r="J23" s="235">
        <f t="shared" si="3"/>
        <v>0</v>
      </c>
      <c r="K23" s="235">
        <f t="shared" si="3"/>
        <v>0</v>
      </c>
      <c r="L23" s="235">
        <f t="shared" si="3"/>
        <v>0</v>
      </c>
      <c r="M23" s="235">
        <f t="shared" si="3"/>
        <v>0</v>
      </c>
      <c r="N23" s="235">
        <f t="shared" si="3"/>
        <v>0</v>
      </c>
      <c r="O23" s="235">
        <f t="shared" si="3"/>
        <v>0</v>
      </c>
      <c r="P23" s="235">
        <f t="shared" si="3"/>
        <v>0</v>
      </c>
      <c r="Q23" s="235">
        <f t="shared" si="3"/>
        <v>0</v>
      </c>
      <c r="R23" s="235">
        <f t="shared" si="3"/>
        <v>0</v>
      </c>
      <c r="S23" s="235">
        <f t="shared" si="3"/>
        <v>0</v>
      </c>
      <c r="T23" s="235">
        <f t="shared" si="3"/>
        <v>0</v>
      </c>
      <c r="U23" s="235">
        <f t="shared" si="3"/>
        <v>2799006</v>
      </c>
      <c r="V23" s="235">
        <f t="shared" si="3"/>
        <v>0</v>
      </c>
      <c r="W23" s="235">
        <f t="shared" si="3"/>
        <v>0</v>
      </c>
      <c r="X23" s="235">
        <f t="shared" si="3"/>
        <v>0</v>
      </c>
      <c r="Y23" s="235">
        <f t="shared" si="3"/>
        <v>0</v>
      </c>
      <c r="Z23" s="235">
        <f t="shared" si="3"/>
        <v>0</v>
      </c>
      <c r="AA23" s="235">
        <f t="shared" si="3"/>
        <v>0</v>
      </c>
      <c r="AB23" s="235">
        <f t="shared" si="3"/>
        <v>25962</v>
      </c>
      <c r="AC23" s="235">
        <f t="shared" si="3"/>
        <v>1173642</v>
      </c>
      <c r="AD23" s="235">
        <f t="shared" si="3"/>
        <v>0</v>
      </c>
      <c r="AE23" s="235">
        <f t="shared" si="3"/>
        <v>0</v>
      </c>
      <c r="AF23" s="235">
        <f t="shared" si="3"/>
        <v>0</v>
      </c>
      <c r="AG23" s="235">
        <f t="shared" si="3"/>
        <v>630564</v>
      </c>
      <c r="AH23" s="452">
        <f t="shared" si="3"/>
        <v>101840</v>
      </c>
      <c r="AI23" s="462"/>
    </row>
    <row r="24" spans="1:35" x14ac:dyDescent="0.3">
      <c r="A24" s="212" t="s">
        <v>187</v>
      </c>
      <c r="B24" s="259" t="s">
        <v>3</v>
      </c>
      <c r="C24" s="463" t="s">
        <v>198</v>
      </c>
      <c r="D24" s="436"/>
      <c r="E24" s="437"/>
      <c r="F24" s="437" t="s">
        <v>199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 t="s">
        <v>200</v>
      </c>
      <c r="AH24" s="457"/>
      <c r="AI24" s="462"/>
    </row>
    <row r="25" spans="1:35" x14ac:dyDescent="0.3">
      <c r="A25" s="213" t="s">
        <v>59</v>
      </c>
      <c r="B25" s="230">
        <f xml:space="preserve">
SUM(C25:AH25)</f>
        <v>33110</v>
      </c>
      <c r="C25" s="464">
        <f xml:space="preserve">
IF($A$4&lt;=12,SUMIFS('ON Data'!H:H,'ON Data'!$D:$D,$A$4,'ON Data'!$E:$E,10),SUMIFS('ON Data'!H:H,'ON Data'!$E:$E,10))</f>
        <v>12200</v>
      </c>
      <c r="D25" s="438"/>
      <c r="E25" s="439"/>
      <c r="F25" s="439">
        <f xml:space="preserve">
IF($A$4&lt;=12,SUMIFS('ON Data'!K:K,'ON Data'!$D:$D,$A$4,'ON Data'!$E:$E,10),SUMIFS('ON Data'!K:K,'ON Data'!$E:$E,10))</f>
        <v>20910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>
        <f xml:space="preserve">
IF($A$4&lt;=12,SUMIFS('ON Data'!AM:AM,'ON Data'!$D:$D,$A$4,'ON Data'!$E:$E,10),SUMIFS('ON Data'!AM:AM,'ON Data'!$E:$E,10))</f>
        <v>0</v>
      </c>
      <c r="AH25" s="458"/>
      <c r="AI25" s="462"/>
    </row>
    <row r="26" spans="1:35" x14ac:dyDescent="0.3">
      <c r="A26" s="219" t="s">
        <v>197</v>
      </c>
      <c r="B26" s="239">
        <f xml:space="preserve">
SUM(C26:AH26)</f>
        <v>50220.5</v>
      </c>
      <c r="C26" s="464">
        <f xml:space="preserve">
IF($A$4&lt;=12,SUMIFS('ON Data'!H:H,'ON Data'!$D:$D,$A$4,'ON Data'!$E:$E,11),SUMIFS('ON Data'!H:H,'ON Data'!$E:$E,11))</f>
        <v>22720.5</v>
      </c>
      <c r="D26" s="438"/>
      <c r="E26" s="439"/>
      <c r="F26" s="440">
        <f xml:space="preserve">
IF($A$4&lt;=12,SUMIFS('ON Data'!K:K,'ON Data'!$D:$D,$A$4,'ON Data'!$E:$E,11),SUMIFS('ON Data'!K:K,'ON Data'!$E:$E,11))</f>
        <v>27500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39">
        <f xml:space="preserve">
IF($A$4&lt;=12,SUMIFS('ON Data'!AM:AM,'ON Data'!$D:$D,$A$4,'ON Data'!$E:$E,11),SUMIFS('ON Data'!AM:AM,'ON Data'!$E:$E,11))</f>
        <v>0</v>
      </c>
      <c r="AH26" s="459"/>
      <c r="AI26" s="462"/>
    </row>
    <row r="27" spans="1:35" x14ac:dyDescent="0.3">
      <c r="A27" s="219" t="s">
        <v>61</v>
      </c>
      <c r="B27" s="260">
        <f xml:space="preserve">
IF(B26=0,0,B25/B26)</f>
        <v>0.65929251998685801</v>
      </c>
      <c r="C27" s="465">
        <f xml:space="preserve">
IF(C26=0,0,C25/C26)</f>
        <v>0.53696001408419713</v>
      </c>
      <c r="D27" s="441"/>
      <c r="E27" s="442"/>
      <c r="F27" s="442">
        <f xml:space="preserve">
IF(F26=0,0,F25/F26)</f>
        <v>0.76036363636363635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>
        <f xml:space="preserve">
IF(AG26=0,0,AG25/AG26)</f>
        <v>0</v>
      </c>
      <c r="AH27" s="460"/>
      <c r="AI27" s="462"/>
    </row>
    <row r="28" spans="1:35" ht="15" thickBot="1" x14ac:dyDescent="0.35">
      <c r="A28" s="219" t="s">
        <v>196</v>
      </c>
      <c r="B28" s="239">
        <f xml:space="preserve">
SUM(C28:AH28)</f>
        <v>17110.5</v>
      </c>
      <c r="C28" s="466">
        <f xml:space="preserve">
C26-C25</f>
        <v>10520.5</v>
      </c>
      <c r="D28" s="443"/>
      <c r="E28" s="444"/>
      <c r="F28" s="444">
        <f xml:space="preserve">
F26-F25</f>
        <v>6590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>
        <f xml:space="preserve">
AG26-AG25</f>
        <v>0</v>
      </c>
      <c r="AH28" s="461"/>
      <c r="AI28" s="462"/>
    </row>
    <row r="29" spans="1:35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0"/>
      <c r="AF29" s="220"/>
      <c r="AG29" s="220"/>
      <c r="AH29" s="220"/>
    </row>
    <row r="30" spans="1:35" x14ac:dyDescent="0.3">
      <c r="A30" s="88" t="s">
        <v>129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  <c r="AH30" s="124"/>
    </row>
    <row r="31" spans="1:35" x14ac:dyDescent="0.3">
      <c r="A31" s="89" t="s">
        <v>194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  <c r="AH31" s="124"/>
    </row>
    <row r="32" spans="1:35" ht="14.4" customHeight="1" x14ac:dyDescent="0.3">
      <c r="A32" s="256" t="s">
        <v>191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</row>
    <row r="33" spans="1:1" x14ac:dyDescent="0.3">
      <c r="A33" s="258" t="s">
        <v>201</v>
      </c>
    </row>
    <row r="34" spans="1:1" x14ac:dyDescent="0.3">
      <c r="A34" s="258" t="s">
        <v>202</v>
      </c>
    </row>
    <row r="35" spans="1:1" x14ac:dyDescent="0.3">
      <c r="A35" s="258" t="s">
        <v>203</v>
      </c>
    </row>
    <row r="36" spans="1:1" x14ac:dyDescent="0.3">
      <c r="A36" s="258" t="s">
        <v>204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00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0" x14ac:dyDescent="0.3">
      <c r="A1" s="199" t="s">
        <v>921</v>
      </c>
    </row>
    <row r="2" spans="1:40" x14ac:dyDescent="0.3">
      <c r="A2" s="203" t="s">
        <v>247</v>
      </c>
    </row>
    <row r="3" spans="1:40" x14ac:dyDescent="0.3">
      <c r="A3" s="199" t="s">
        <v>160</v>
      </c>
      <c r="B3" s="224">
        <v>2014</v>
      </c>
      <c r="D3" s="200">
        <f>MAX(D5:D1048576)</f>
        <v>11</v>
      </c>
      <c r="F3" s="200">
        <f>SUMIF($E5:$E1048576,"&lt;10",F5:F1048576)</f>
        <v>12966432.550000001</v>
      </c>
      <c r="G3" s="200">
        <f t="shared" ref="G3:AN3" si="0">SUMIF($E5:$E1048576,"&lt;10",G5:G1048576)</f>
        <v>1193712</v>
      </c>
      <c r="H3" s="200">
        <f t="shared" si="0"/>
        <v>3727968.7999999993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2743254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0</v>
      </c>
      <c r="Z3" s="200">
        <f t="shared" si="0"/>
        <v>3191425.5000000005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38367</v>
      </c>
      <c r="AH3" s="200">
        <f t="shared" si="0"/>
        <v>1279317.25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0</v>
      </c>
      <c r="AM3" s="200">
        <f t="shared" si="0"/>
        <v>681505.5</v>
      </c>
      <c r="AN3" s="200">
        <f t="shared" si="0"/>
        <v>110882.5</v>
      </c>
    </row>
    <row r="4" spans="1:40" x14ac:dyDescent="0.3">
      <c r="A4" s="199" t="s">
        <v>161</v>
      </c>
      <c r="B4" s="224">
        <v>1</v>
      </c>
      <c r="C4" s="201" t="s">
        <v>5</v>
      </c>
      <c r="D4" s="202" t="s">
        <v>53</v>
      </c>
      <c r="E4" s="202" t="s">
        <v>155</v>
      </c>
      <c r="F4" s="202" t="s">
        <v>3</v>
      </c>
      <c r="G4" s="202" t="s">
        <v>156</v>
      </c>
      <c r="H4" s="202" t="s">
        <v>157</v>
      </c>
      <c r="I4" s="202" t="s">
        <v>158</v>
      </c>
      <c r="J4" s="202" t="s">
        <v>159</v>
      </c>
      <c r="K4" s="202">
        <v>305</v>
      </c>
      <c r="L4" s="202">
        <v>306</v>
      </c>
      <c r="M4" s="202">
        <v>408</v>
      </c>
      <c r="N4" s="202">
        <v>409</v>
      </c>
      <c r="O4" s="202">
        <v>410</v>
      </c>
      <c r="P4" s="202">
        <v>415</v>
      </c>
      <c r="Q4" s="202">
        <v>416</v>
      </c>
      <c r="R4" s="202">
        <v>418</v>
      </c>
      <c r="S4" s="202">
        <v>419</v>
      </c>
      <c r="T4" s="202">
        <v>420</v>
      </c>
      <c r="U4" s="202">
        <v>421</v>
      </c>
      <c r="V4" s="202">
        <v>522</v>
      </c>
      <c r="W4" s="202">
        <v>523</v>
      </c>
      <c r="X4" s="202">
        <v>524</v>
      </c>
      <c r="Y4" s="202">
        <v>525</v>
      </c>
      <c r="Z4" s="202">
        <v>526</v>
      </c>
      <c r="AA4" s="202">
        <v>527</v>
      </c>
      <c r="AB4" s="202">
        <v>528</v>
      </c>
      <c r="AC4" s="202">
        <v>629</v>
      </c>
      <c r="AD4" s="202">
        <v>630</v>
      </c>
      <c r="AE4" s="202">
        <v>636</v>
      </c>
      <c r="AF4" s="202">
        <v>637</v>
      </c>
      <c r="AG4" s="202">
        <v>640</v>
      </c>
      <c r="AH4" s="202">
        <v>642</v>
      </c>
      <c r="AI4" s="202">
        <v>743</v>
      </c>
      <c r="AJ4" s="202">
        <v>745</v>
      </c>
      <c r="AK4" s="202">
        <v>746</v>
      </c>
      <c r="AL4" s="202">
        <v>747</v>
      </c>
      <c r="AM4" s="202">
        <v>930</v>
      </c>
      <c r="AN4" s="202">
        <v>940</v>
      </c>
    </row>
    <row r="5" spans="1:40" x14ac:dyDescent="0.3">
      <c r="A5" s="199" t="s">
        <v>162</v>
      </c>
      <c r="B5" s="224">
        <v>2</v>
      </c>
      <c r="C5" s="199">
        <v>38</v>
      </c>
      <c r="D5" s="199">
        <v>1</v>
      </c>
      <c r="E5" s="199">
        <v>1</v>
      </c>
      <c r="F5" s="199">
        <v>29.2</v>
      </c>
      <c r="G5" s="199">
        <v>0</v>
      </c>
      <c r="H5" s="199">
        <v>7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9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0</v>
      </c>
      <c r="Z5" s="199">
        <v>4.2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6</v>
      </c>
      <c r="AI5" s="199">
        <v>0</v>
      </c>
      <c r="AJ5" s="199">
        <v>0</v>
      </c>
      <c r="AK5" s="199">
        <v>0</v>
      </c>
      <c r="AL5" s="199">
        <v>0</v>
      </c>
      <c r="AM5" s="199">
        <v>2.5</v>
      </c>
      <c r="AN5" s="199">
        <v>0.5</v>
      </c>
    </row>
    <row r="6" spans="1:40" x14ac:dyDescent="0.3">
      <c r="A6" s="199" t="s">
        <v>163</v>
      </c>
      <c r="B6" s="224">
        <v>3</v>
      </c>
      <c r="C6" s="199">
        <v>38</v>
      </c>
      <c r="D6" s="199">
        <v>1</v>
      </c>
      <c r="E6" s="199">
        <v>2</v>
      </c>
      <c r="F6" s="199">
        <v>4856.8</v>
      </c>
      <c r="G6" s="199">
        <v>0</v>
      </c>
      <c r="H6" s="199">
        <v>1080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1480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0</v>
      </c>
      <c r="Z6" s="199">
        <v>708.8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1080</v>
      </c>
      <c r="AI6" s="199">
        <v>0</v>
      </c>
      <c r="AJ6" s="199">
        <v>0</v>
      </c>
      <c r="AK6" s="199">
        <v>0</v>
      </c>
      <c r="AL6" s="199">
        <v>0</v>
      </c>
      <c r="AM6" s="199">
        <v>448</v>
      </c>
      <c r="AN6" s="199">
        <v>60</v>
      </c>
    </row>
    <row r="7" spans="1:40" x14ac:dyDescent="0.3">
      <c r="A7" s="199" t="s">
        <v>164</v>
      </c>
      <c r="B7" s="224">
        <v>4</v>
      </c>
      <c r="C7" s="199">
        <v>38</v>
      </c>
      <c r="D7" s="199">
        <v>1</v>
      </c>
      <c r="E7" s="199">
        <v>3</v>
      </c>
      <c r="F7" s="199">
        <v>32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32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</row>
    <row r="8" spans="1:40" x14ac:dyDescent="0.3">
      <c r="A8" s="199" t="s">
        <v>165</v>
      </c>
      <c r="B8" s="224">
        <v>5</v>
      </c>
      <c r="C8" s="199">
        <v>38</v>
      </c>
      <c r="D8" s="199">
        <v>1</v>
      </c>
      <c r="E8" s="199">
        <v>4</v>
      </c>
      <c r="F8" s="199">
        <v>111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100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6</v>
      </c>
      <c r="AH8" s="199">
        <v>5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</row>
    <row r="9" spans="1:40" x14ac:dyDescent="0.3">
      <c r="A9" s="199" t="s">
        <v>166</v>
      </c>
      <c r="B9" s="224">
        <v>6</v>
      </c>
      <c r="C9" s="199">
        <v>38</v>
      </c>
      <c r="D9" s="199">
        <v>1</v>
      </c>
      <c r="E9" s="199">
        <v>5</v>
      </c>
      <c r="F9" s="199">
        <v>1023</v>
      </c>
      <c r="G9" s="199">
        <v>1023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</row>
    <row r="10" spans="1:40" x14ac:dyDescent="0.3">
      <c r="A10" s="199" t="s">
        <v>167</v>
      </c>
      <c r="B10" s="224">
        <v>7</v>
      </c>
      <c r="C10" s="199">
        <v>38</v>
      </c>
      <c r="D10" s="199">
        <v>1</v>
      </c>
      <c r="E10" s="199">
        <v>6</v>
      </c>
      <c r="F10" s="199">
        <v>1003341</v>
      </c>
      <c r="G10" s="199">
        <v>100190</v>
      </c>
      <c r="H10" s="199">
        <v>290131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211203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231600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1106</v>
      </c>
      <c r="AH10" s="199">
        <v>107241</v>
      </c>
      <c r="AI10" s="199">
        <v>0</v>
      </c>
      <c r="AJ10" s="199">
        <v>0</v>
      </c>
      <c r="AK10" s="199">
        <v>0</v>
      </c>
      <c r="AL10" s="199">
        <v>0</v>
      </c>
      <c r="AM10" s="199">
        <v>53136</v>
      </c>
      <c r="AN10" s="199">
        <v>8734</v>
      </c>
    </row>
    <row r="11" spans="1:40" x14ac:dyDescent="0.3">
      <c r="A11" s="199" t="s">
        <v>168</v>
      </c>
      <c r="B11" s="224">
        <v>8</v>
      </c>
      <c r="C11" s="199">
        <v>38</v>
      </c>
      <c r="D11" s="199">
        <v>1</v>
      </c>
      <c r="E11" s="199">
        <v>9</v>
      </c>
      <c r="F11" s="199">
        <v>30349</v>
      </c>
      <c r="G11" s="199">
        <v>0</v>
      </c>
      <c r="H11" s="199">
        <v>16012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13206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1131</v>
      </c>
      <c r="AI11" s="199">
        <v>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</row>
    <row r="12" spans="1:40" x14ac:dyDescent="0.3">
      <c r="A12" s="199" t="s">
        <v>169</v>
      </c>
      <c r="B12" s="224">
        <v>9</v>
      </c>
      <c r="C12" s="199">
        <v>38</v>
      </c>
      <c r="D12" s="199">
        <v>1</v>
      </c>
      <c r="E12" s="199">
        <v>10</v>
      </c>
      <c r="F12" s="199">
        <v>7000</v>
      </c>
      <c r="G12" s="199">
        <v>0</v>
      </c>
      <c r="H12" s="199">
        <v>0</v>
      </c>
      <c r="I12" s="199">
        <v>0</v>
      </c>
      <c r="J12" s="199">
        <v>0</v>
      </c>
      <c r="K12" s="199">
        <v>7000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</row>
    <row r="13" spans="1:40" x14ac:dyDescent="0.3">
      <c r="A13" s="199" t="s">
        <v>170</v>
      </c>
      <c r="B13" s="224">
        <v>10</v>
      </c>
      <c r="C13" s="199">
        <v>38</v>
      </c>
      <c r="D13" s="199">
        <v>1</v>
      </c>
      <c r="E13" s="199">
        <v>11</v>
      </c>
      <c r="F13" s="199">
        <v>4565.5</v>
      </c>
      <c r="G13" s="199">
        <v>0</v>
      </c>
      <c r="H13" s="199">
        <v>2065.5</v>
      </c>
      <c r="I13" s="199">
        <v>0</v>
      </c>
      <c r="J13" s="199">
        <v>0</v>
      </c>
      <c r="K13" s="199">
        <v>2500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</row>
    <row r="14" spans="1:40" x14ac:dyDescent="0.3">
      <c r="A14" s="199" t="s">
        <v>171</v>
      </c>
      <c r="B14" s="224">
        <v>11</v>
      </c>
      <c r="C14" s="199">
        <v>38</v>
      </c>
      <c r="D14" s="199">
        <v>2</v>
      </c>
      <c r="E14" s="199">
        <v>1</v>
      </c>
      <c r="F14" s="199">
        <v>27.95</v>
      </c>
      <c r="G14" s="199">
        <v>0</v>
      </c>
      <c r="H14" s="199">
        <v>7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9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3.95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5</v>
      </c>
      <c r="AI14" s="199">
        <v>0</v>
      </c>
      <c r="AJ14" s="199">
        <v>0</v>
      </c>
      <c r="AK14" s="199">
        <v>0</v>
      </c>
      <c r="AL14" s="199">
        <v>0</v>
      </c>
      <c r="AM14" s="199">
        <v>2.5</v>
      </c>
      <c r="AN14" s="199">
        <v>0.5</v>
      </c>
    </row>
    <row r="15" spans="1:40" x14ac:dyDescent="0.3">
      <c r="A15" s="199" t="s">
        <v>172</v>
      </c>
      <c r="B15" s="224">
        <v>12</v>
      </c>
      <c r="C15" s="199">
        <v>38</v>
      </c>
      <c r="D15" s="199">
        <v>2</v>
      </c>
      <c r="E15" s="199">
        <v>2</v>
      </c>
      <c r="F15" s="199">
        <v>3906</v>
      </c>
      <c r="G15" s="199">
        <v>0</v>
      </c>
      <c r="H15" s="199">
        <v>912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1268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506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840</v>
      </c>
      <c r="AI15" s="199">
        <v>0</v>
      </c>
      <c r="AJ15" s="199">
        <v>0</v>
      </c>
      <c r="AK15" s="199">
        <v>0</v>
      </c>
      <c r="AL15" s="199">
        <v>0</v>
      </c>
      <c r="AM15" s="199">
        <v>300</v>
      </c>
      <c r="AN15" s="199">
        <v>80</v>
      </c>
    </row>
    <row r="16" spans="1:40" x14ac:dyDescent="0.3">
      <c r="A16" s="199" t="s">
        <v>160</v>
      </c>
      <c r="B16" s="224">
        <v>2014</v>
      </c>
      <c r="C16" s="199">
        <v>38</v>
      </c>
      <c r="D16" s="199">
        <v>2</v>
      </c>
      <c r="E16" s="199">
        <v>3</v>
      </c>
      <c r="F16" s="199">
        <v>46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46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</row>
    <row r="17" spans="3:40" x14ac:dyDescent="0.3">
      <c r="C17" s="199">
        <v>38</v>
      </c>
      <c r="D17" s="199">
        <v>2</v>
      </c>
      <c r="E17" s="199">
        <v>4</v>
      </c>
      <c r="F17" s="199">
        <v>87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66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2</v>
      </c>
      <c r="AH17" s="199">
        <v>19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</row>
    <row r="18" spans="3:40" x14ac:dyDescent="0.3">
      <c r="C18" s="199">
        <v>38</v>
      </c>
      <c r="D18" s="199">
        <v>2</v>
      </c>
      <c r="E18" s="199">
        <v>5</v>
      </c>
      <c r="F18" s="199">
        <v>935</v>
      </c>
      <c r="G18" s="199">
        <v>935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0</v>
      </c>
      <c r="AM18" s="199">
        <v>0</v>
      </c>
      <c r="AN18" s="199">
        <v>0</v>
      </c>
    </row>
    <row r="19" spans="3:40" x14ac:dyDescent="0.3">
      <c r="C19" s="199">
        <v>38</v>
      </c>
      <c r="D19" s="199">
        <v>2</v>
      </c>
      <c r="E19" s="199">
        <v>6</v>
      </c>
      <c r="F19" s="199">
        <v>991980</v>
      </c>
      <c r="G19" s="199">
        <v>86850</v>
      </c>
      <c r="H19" s="199">
        <v>292735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207305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240385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2967</v>
      </c>
      <c r="AH19" s="199">
        <v>100177</v>
      </c>
      <c r="AI19" s="199">
        <v>0</v>
      </c>
      <c r="AJ19" s="199">
        <v>0</v>
      </c>
      <c r="AK19" s="199">
        <v>0</v>
      </c>
      <c r="AL19" s="199">
        <v>0</v>
      </c>
      <c r="AM19" s="199">
        <v>53236</v>
      </c>
      <c r="AN19" s="199">
        <v>8325</v>
      </c>
    </row>
    <row r="20" spans="3:40" x14ac:dyDescent="0.3">
      <c r="C20" s="199">
        <v>38</v>
      </c>
      <c r="D20" s="199">
        <v>2</v>
      </c>
      <c r="E20" s="199">
        <v>9</v>
      </c>
      <c r="F20" s="199">
        <v>32132</v>
      </c>
      <c r="G20" s="199">
        <v>0</v>
      </c>
      <c r="H20" s="199">
        <v>16012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13240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1540</v>
      </c>
      <c r="AH20" s="199">
        <v>1340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</row>
    <row r="21" spans="3:40" x14ac:dyDescent="0.3">
      <c r="C21" s="199">
        <v>38</v>
      </c>
      <c r="D21" s="199">
        <v>2</v>
      </c>
      <c r="E21" s="199">
        <v>10</v>
      </c>
      <c r="F21" s="199">
        <v>1210</v>
      </c>
      <c r="G21" s="199">
        <v>0</v>
      </c>
      <c r="H21" s="199">
        <v>0</v>
      </c>
      <c r="I21" s="199">
        <v>0</v>
      </c>
      <c r="J21" s="199">
        <v>0</v>
      </c>
      <c r="K21" s="199">
        <v>1210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</row>
    <row r="22" spans="3:40" x14ac:dyDescent="0.3">
      <c r="C22" s="199">
        <v>38</v>
      </c>
      <c r="D22" s="199">
        <v>2</v>
      </c>
      <c r="E22" s="199">
        <v>11</v>
      </c>
      <c r="F22" s="199">
        <v>4565.5</v>
      </c>
      <c r="G22" s="199">
        <v>0</v>
      </c>
      <c r="H22" s="199">
        <v>2065.5</v>
      </c>
      <c r="I22" s="199">
        <v>0</v>
      </c>
      <c r="J22" s="199">
        <v>0</v>
      </c>
      <c r="K22" s="199">
        <v>2500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0</v>
      </c>
      <c r="AM22" s="199">
        <v>0</v>
      </c>
      <c r="AN22" s="199">
        <v>0</v>
      </c>
    </row>
    <row r="23" spans="3:40" x14ac:dyDescent="0.3">
      <c r="C23" s="199">
        <v>38</v>
      </c>
      <c r="D23" s="199">
        <v>3</v>
      </c>
      <c r="E23" s="199">
        <v>1</v>
      </c>
      <c r="F23" s="199">
        <v>28.95</v>
      </c>
      <c r="G23" s="199">
        <v>0</v>
      </c>
      <c r="H23" s="199">
        <v>7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9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3.95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6</v>
      </c>
      <c r="AI23" s="199">
        <v>0</v>
      </c>
      <c r="AJ23" s="199">
        <v>0</v>
      </c>
      <c r="AK23" s="199">
        <v>0</v>
      </c>
      <c r="AL23" s="199">
        <v>0</v>
      </c>
      <c r="AM23" s="199">
        <v>2.5</v>
      </c>
      <c r="AN23" s="199">
        <v>0.5</v>
      </c>
    </row>
    <row r="24" spans="3:40" x14ac:dyDescent="0.3">
      <c r="C24" s="199">
        <v>38</v>
      </c>
      <c r="D24" s="199">
        <v>3</v>
      </c>
      <c r="E24" s="199">
        <v>2</v>
      </c>
      <c r="F24" s="199">
        <v>4331.6000000000004</v>
      </c>
      <c r="G24" s="199">
        <v>0</v>
      </c>
      <c r="H24" s="199">
        <v>1112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1260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631.6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864</v>
      </c>
      <c r="AI24" s="199">
        <v>0</v>
      </c>
      <c r="AJ24" s="199">
        <v>0</v>
      </c>
      <c r="AK24" s="199">
        <v>0</v>
      </c>
      <c r="AL24" s="199">
        <v>0</v>
      </c>
      <c r="AM24" s="199">
        <v>380</v>
      </c>
      <c r="AN24" s="199">
        <v>84</v>
      </c>
    </row>
    <row r="25" spans="3:40" x14ac:dyDescent="0.3">
      <c r="C25" s="199">
        <v>38</v>
      </c>
      <c r="D25" s="199">
        <v>3</v>
      </c>
      <c r="E25" s="199">
        <v>3</v>
      </c>
      <c r="F25" s="199">
        <v>28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28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</row>
    <row r="26" spans="3:40" x14ac:dyDescent="0.3">
      <c r="C26" s="199">
        <v>38</v>
      </c>
      <c r="D26" s="199">
        <v>3</v>
      </c>
      <c r="E26" s="199">
        <v>4</v>
      </c>
      <c r="F26" s="199">
        <v>81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66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5</v>
      </c>
      <c r="AH26" s="199">
        <v>10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</row>
    <row r="27" spans="3:40" x14ac:dyDescent="0.3">
      <c r="C27" s="199">
        <v>38</v>
      </c>
      <c r="D27" s="199">
        <v>3</v>
      </c>
      <c r="E27" s="199">
        <v>5</v>
      </c>
      <c r="F27" s="199">
        <v>1080</v>
      </c>
      <c r="G27" s="199">
        <v>1080</v>
      </c>
      <c r="H27" s="199">
        <v>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</row>
    <row r="28" spans="3:40" x14ac:dyDescent="0.3">
      <c r="C28" s="199">
        <v>38</v>
      </c>
      <c r="D28" s="199">
        <v>3</v>
      </c>
      <c r="E28" s="199">
        <v>6</v>
      </c>
      <c r="F28" s="199">
        <v>1034081</v>
      </c>
      <c r="G28" s="199">
        <v>109030</v>
      </c>
      <c r="H28" s="199">
        <v>320275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202430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232350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3832</v>
      </c>
      <c r="AH28" s="199">
        <v>104669</v>
      </c>
      <c r="AI28" s="199">
        <v>0</v>
      </c>
      <c r="AJ28" s="199">
        <v>0</v>
      </c>
      <c r="AK28" s="199">
        <v>0</v>
      </c>
      <c r="AL28" s="199">
        <v>0</v>
      </c>
      <c r="AM28" s="199">
        <v>53170</v>
      </c>
      <c r="AN28" s="199">
        <v>8325</v>
      </c>
    </row>
    <row r="29" spans="3:40" x14ac:dyDescent="0.3">
      <c r="C29" s="199">
        <v>38</v>
      </c>
      <c r="D29" s="199">
        <v>3</v>
      </c>
      <c r="E29" s="199">
        <v>9</v>
      </c>
      <c r="F29" s="199">
        <v>17540</v>
      </c>
      <c r="G29" s="199">
        <v>0</v>
      </c>
      <c r="H29" s="199">
        <v>0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13729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1630</v>
      </c>
      <c r="AH29" s="199">
        <v>2181</v>
      </c>
      <c r="AI29" s="199">
        <v>0</v>
      </c>
      <c r="AJ29" s="199">
        <v>0</v>
      </c>
      <c r="AK29" s="199">
        <v>0</v>
      </c>
      <c r="AL29" s="199">
        <v>0</v>
      </c>
      <c r="AM29" s="199">
        <v>0</v>
      </c>
      <c r="AN29" s="199">
        <v>0</v>
      </c>
    </row>
    <row r="30" spans="3:40" x14ac:dyDescent="0.3">
      <c r="C30" s="199">
        <v>38</v>
      </c>
      <c r="D30" s="199">
        <v>3</v>
      </c>
      <c r="E30" s="199">
        <v>10</v>
      </c>
      <c r="F30" s="199">
        <v>5900</v>
      </c>
      <c r="G30" s="199">
        <v>0</v>
      </c>
      <c r="H30" s="199">
        <v>200</v>
      </c>
      <c r="I30" s="199">
        <v>0</v>
      </c>
      <c r="J30" s="199">
        <v>0</v>
      </c>
      <c r="K30" s="199">
        <v>5700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</row>
    <row r="31" spans="3:40" x14ac:dyDescent="0.3">
      <c r="C31" s="199">
        <v>38</v>
      </c>
      <c r="D31" s="199">
        <v>3</v>
      </c>
      <c r="E31" s="199">
        <v>11</v>
      </c>
      <c r="F31" s="199">
        <v>4565.5</v>
      </c>
      <c r="G31" s="199">
        <v>0</v>
      </c>
      <c r="H31" s="199">
        <v>2065.5</v>
      </c>
      <c r="I31" s="199">
        <v>0</v>
      </c>
      <c r="J31" s="199">
        <v>0</v>
      </c>
      <c r="K31" s="199">
        <v>2500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</row>
    <row r="32" spans="3:40" x14ac:dyDescent="0.3">
      <c r="C32" s="199">
        <v>38</v>
      </c>
      <c r="D32" s="199">
        <v>4</v>
      </c>
      <c r="E32" s="199">
        <v>1</v>
      </c>
      <c r="F32" s="199">
        <v>27.95</v>
      </c>
      <c r="G32" s="199">
        <v>0</v>
      </c>
      <c r="H32" s="199">
        <v>6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9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3.95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6</v>
      </c>
      <c r="AI32" s="199">
        <v>0</v>
      </c>
      <c r="AJ32" s="199">
        <v>0</v>
      </c>
      <c r="AK32" s="199">
        <v>0</v>
      </c>
      <c r="AL32" s="199">
        <v>0</v>
      </c>
      <c r="AM32" s="199">
        <v>2.5</v>
      </c>
      <c r="AN32" s="199">
        <v>0.5</v>
      </c>
    </row>
    <row r="33" spans="3:40" x14ac:dyDescent="0.3">
      <c r="C33" s="199">
        <v>38</v>
      </c>
      <c r="D33" s="199">
        <v>4</v>
      </c>
      <c r="E33" s="199">
        <v>2</v>
      </c>
      <c r="F33" s="199">
        <v>4443.2</v>
      </c>
      <c r="G33" s="199">
        <v>0</v>
      </c>
      <c r="H33" s="199">
        <v>1040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1344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0</v>
      </c>
      <c r="Z33" s="199">
        <v>639.20000000000005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952</v>
      </c>
      <c r="AI33" s="199">
        <v>0</v>
      </c>
      <c r="AJ33" s="199">
        <v>0</v>
      </c>
      <c r="AK33" s="199">
        <v>0</v>
      </c>
      <c r="AL33" s="199">
        <v>0</v>
      </c>
      <c r="AM33" s="199">
        <v>396</v>
      </c>
      <c r="AN33" s="199">
        <v>72</v>
      </c>
    </row>
    <row r="34" spans="3:40" x14ac:dyDescent="0.3">
      <c r="C34" s="199">
        <v>38</v>
      </c>
      <c r="D34" s="199">
        <v>4</v>
      </c>
      <c r="E34" s="199">
        <v>3</v>
      </c>
      <c r="F34" s="199">
        <v>20</v>
      </c>
      <c r="G34" s="199">
        <v>0</v>
      </c>
      <c r="H34" s="199">
        <v>0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20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0</v>
      </c>
      <c r="AM34" s="199">
        <v>0</v>
      </c>
      <c r="AN34" s="199">
        <v>0</v>
      </c>
    </row>
    <row r="35" spans="3:40" x14ac:dyDescent="0.3">
      <c r="C35" s="199">
        <v>38</v>
      </c>
      <c r="D35" s="199">
        <v>4</v>
      </c>
      <c r="E35" s="199">
        <v>4</v>
      </c>
      <c r="F35" s="199">
        <v>85</v>
      </c>
      <c r="G35" s="199">
        <v>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0</v>
      </c>
      <c r="X35" s="199">
        <v>0</v>
      </c>
      <c r="Y35" s="199">
        <v>0</v>
      </c>
      <c r="Z35" s="199">
        <v>68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5</v>
      </c>
      <c r="AH35" s="199">
        <v>12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</row>
    <row r="36" spans="3:40" x14ac:dyDescent="0.3">
      <c r="C36" s="199">
        <v>38</v>
      </c>
      <c r="D36" s="199">
        <v>4</v>
      </c>
      <c r="E36" s="199">
        <v>5</v>
      </c>
      <c r="F36" s="199">
        <v>1089</v>
      </c>
      <c r="G36" s="199">
        <v>1089</v>
      </c>
      <c r="H36" s="199">
        <v>0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0</v>
      </c>
      <c r="AI36" s="199">
        <v>0</v>
      </c>
      <c r="AJ36" s="199">
        <v>0</v>
      </c>
      <c r="AK36" s="199">
        <v>0</v>
      </c>
      <c r="AL36" s="199">
        <v>0</v>
      </c>
      <c r="AM36" s="199">
        <v>0</v>
      </c>
      <c r="AN36" s="199">
        <v>0</v>
      </c>
    </row>
    <row r="37" spans="3:40" x14ac:dyDescent="0.3">
      <c r="C37" s="199">
        <v>38</v>
      </c>
      <c r="D37" s="199">
        <v>4</v>
      </c>
      <c r="E37" s="199">
        <v>6</v>
      </c>
      <c r="F37" s="199">
        <v>1012615</v>
      </c>
      <c r="G37" s="199">
        <v>106920</v>
      </c>
      <c r="H37" s="199">
        <v>289385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212541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230909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3937</v>
      </c>
      <c r="AH37" s="199">
        <v>105835</v>
      </c>
      <c r="AI37" s="199">
        <v>0</v>
      </c>
      <c r="AJ37" s="199">
        <v>0</v>
      </c>
      <c r="AK37" s="199">
        <v>0</v>
      </c>
      <c r="AL37" s="199">
        <v>0</v>
      </c>
      <c r="AM37" s="199">
        <v>54600</v>
      </c>
      <c r="AN37" s="199">
        <v>8488</v>
      </c>
    </row>
    <row r="38" spans="3:40" x14ac:dyDescent="0.3">
      <c r="C38" s="199">
        <v>38</v>
      </c>
      <c r="D38" s="199">
        <v>4</v>
      </c>
      <c r="E38" s="199">
        <v>9</v>
      </c>
      <c r="F38" s="199">
        <v>17019</v>
      </c>
      <c r="G38" s="199">
        <v>0</v>
      </c>
      <c r="H38" s="199">
        <v>0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11736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1847</v>
      </c>
      <c r="AH38" s="199">
        <v>2236</v>
      </c>
      <c r="AI38" s="199">
        <v>0</v>
      </c>
      <c r="AJ38" s="199">
        <v>0</v>
      </c>
      <c r="AK38" s="199">
        <v>0</v>
      </c>
      <c r="AL38" s="199">
        <v>0</v>
      </c>
      <c r="AM38" s="199">
        <v>1200</v>
      </c>
      <c r="AN38" s="199">
        <v>0</v>
      </c>
    </row>
    <row r="39" spans="3:40" x14ac:dyDescent="0.3">
      <c r="C39" s="199">
        <v>38</v>
      </c>
      <c r="D39" s="199">
        <v>4</v>
      </c>
      <c r="E39" s="199">
        <v>11</v>
      </c>
      <c r="F39" s="199">
        <v>4565.5</v>
      </c>
      <c r="G39" s="199">
        <v>0</v>
      </c>
      <c r="H39" s="199">
        <v>2065.5</v>
      </c>
      <c r="I39" s="199">
        <v>0</v>
      </c>
      <c r="J39" s="199">
        <v>0</v>
      </c>
      <c r="K39" s="199">
        <v>2500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0</v>
      </c>
      <c r="AM39" s="199">
        <v>0</v>
      </c>
      <c r="AN39" s="199">
        <v>0</v>
      </c>
    </row>
    <row r="40" spans="3:40" x14ac:dyDescent="0.3">
      <c r="C40" s="199">
        <v>38</v>
      </c>
      <c r="D40" s="199">
        <v>5</v>
      </c>
      <c r="E40" s="199">
        <v>1</v>
      </c>
      <c r="F40" s="199">
        <v>27.95</v>
      </c>
      <c r="G40" s="199">
        <v>0</v>
      </c>
      <c r="H40" s="199">
        <v>6</v>
      </c>
      <c r="I40" s="199">
        <v>0</v>
      </c>
      <c r="J40" s="199">
        <v>0</v>
      </c>
      <c r="K40" s="199">
        <v>0</v>
      </c>
      <c r="L40" s="199">
        <v>0</v>
      </c>
      <c r="M40" s="199">
        <v>0</v>
      </c>
      <c r="N40" s="199">
        <v>9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199">
        <v>3.95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6</v>
      </c>
      <c r="AI40" s="199">
        <v>0</v>
      </c>
      <c r="AJ40" s="199">
        <v>0</v>
      </c>
      <c r="AK40" s="199">
        <v>0</v>
      </c>
      <c r="AL40" s="199">
        <v>0</v>
      </c>
      <c r="AM40" s="199">
        <v>2.5</v>
      </c>
      <c r="AN40" s="199">
        <v>0.5</v>
      </c>
    </row>
    <row r="41" spans="3:40" x14ac:dyDescent="0.3">
      <c r="C41" s="199">
        <v>38</v>
      </c>
      <c r="D41" s="199">
        <v>5</v>
      </c>
      <c r="E41" s="199">
        <v>2</v>
      </c>
      <c r="F41" s="199">
        <v>4339.2</v>
      </c>
      <c r="G41" s="199">
        <v>0</v>
      </c>
      <c r="H41" s="199">
        <v>944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1344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631.20000000000005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936</v>
      </c>
      <c r="AI41" s="199">
        <v>0</v>
      </c>
      <c r="AJ41" s="199">
        <v>0</v>
      </c>
      <c r="AK41" s="199">
        <v>0</v>
      </c>
      <c r="AL41" s="199">
        <v>0</v>
      </c>
      <c r="AM41" s="199">
        <v>396</v>
      </c>
      <c r="AN41" s="199">
        <v>88</v>
      </c>
    </row>
    <row r="42" spans="3:40" x14ac:dyDescent="0.3">
      <c r="C42" s="199">
        <v>38</v>
      </c>
      <c r="D42" s="199">
        <v>5</v>
      </c>
      <c r="E42" s="199">
        <v>3</v>
      </c>
      <c r="F42" s="199">
        <v>27</v>
      </c>
      <c r="G42" s="199">
        <v>0</v>
      </c>
      <c r="H42" s="199">
        <v>0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27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0</v>
      </c>
      <c r="AM42" s="199">
        <v>0</v>
      </c>
      <c r="AN42" s="199">
        <v>0</v>
      </c>
    </row>
    <row r="43" spans="3:40" x14ac:dyDescent="0.3">
      <c r="C43" s="199">
        <v>38</v>
      </c>
      <c r="D43" s="199">
        <v>5</v>
      </c>
      <c r="E43" s="199">
        <v>4</v>
      </c>
      <c r="F43" s="199">
        <v>79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66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4</v>
      </c>
      <c r="AH43" s="199">
        <v>9</v>
      </c>
      <c r="AI43" s="199">
        <v>0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</row>
    <row r="44" spans="3:40" x14ac:dyDescent="0.3">
      <c r="C44" s="199">
        <v>38</v>
      </c>
      <c r="D44" s="199">
        <v>5</v>
      </c>
      <c r="E44" s="199">
        <v>5</v>
      </c>
      <c r="F44" s="199">
        <v>-178</v>
      </c>
      <c r="G44" s="199">
        <v>-178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0</v>
      </c>
      <c r="AI44" s="199">
        <v>0</v>
      </c>
      <c r="AJ44" s="199">
        <v>0</v>
      </c>
      <c r="AK44" s="199">
        <v>0</v>
      </c>
      <c r="AL44" s="199">
        <v>0</v>
      </c>
      <c r="AM44" s="199">
        <v>0</v>
      </c>
      <c r="AN44" s="199">
        <v>0</v>
      </c>
    </row>
    <row r="45" spans="3:40" x14ac:dyDescent="0.3">
      <c r="C45" s="199">
        <v>38</v>
      </c>
      <c r="D45" s="199">
        <v>5</v>
      </c>
      <c r="E45" s="199">
        <v>6</v>
      </c>
      <c r="F45" s="199">
        <v>1006784</v>
      </c>
      <c r="G45" s="199">
        <v>113910</v>
      </c>
      <c r="H45" s="199">
        <v>280961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211142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0</v>
      </c>
      <c r="Z45" s="199">
        <v>230726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3858</v>
      </c>
      <c r="AH45" s="199">
        <v>104540</v>
      </c>
      <c r="AI45" s="199">
        <v>0</v>
      </c>
      <c r="AJ45" s="199">
        <v>0</v>
      </c>
      <c r="AK45" s="199">
        <v>0</v>
      </c>
      <c r="AL45" s="199">
        <v>0</v>
      </c>
      <c r="AM45" s="199">
        <v>53322</v>
      </c>
      <c r="AN45" s="199">
        <v>8325</v>
      </c>
    </row>
    <row r="46" spans="3:40" x14ac:dyDescent="0.3">
      <c r="C46" s="199">
        <v>38</v>
      </c>
      <c r="D46" s="199">
        <v>5</v>
      </c>
      <c r="E46" s="199">
        <v>9</v>
      </c>
      <c r="F46" s="199">
        <v>12602</v>
      </c>
      <c r="G46" s="199">
        <v>0</v>
      </c>
      <c r="H46" s="199">
        <v>0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9078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1987</v>
      </c>
      <c r="AH46" s="199">
        <v>1537</v>
      </c>
      <c r="AI46" s="199">
        <v>0</v>
      </c>
      <c r="AJ46" s="199">
        <v>0</v>
      </c>
      <c r="AK46" s="199">
        <v>0</v>
      </c>
      <c r="AL46" s="199">
        <v>0</v>
      </c>
      <c r="AM46" s="199">
        <v>0</v>
      </c>
      <c r="AN46" s="199">
        <v>0</v>
      </c>
    </row>
    <row r="47" spans="3:40" x14ac:dyDescent="0.3">
      <c r="C47" s="199">
        <v>38</v>
      </c>
      <c r="D47" s="199">
        <v>5</v>
      </c>
      <c r="E47" s="199">
        <v>10</v>
      </c>
      <c r="F47" s="199">
        <v>2500</v>
      </c>
      <c r="G47" s="199">
        <v>0</v>
      </c>
      <c r="H47" s="199">
        <v>2000</v>
      </c>
      <c r="I47" s="199">
        <v>0</v>
      </c>
      <c r="J47" s="199">
        <v>0</v>
      </c>
      <c r="K47" s="199">
        <v>500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</row>
    <row r="48" spans="3:40" x14ac:dyDescent="0.3">
      <c r="C48" s="199">
        <v>38</v>
      </c>
      <c r="D48" s="199">
        <v>5</v>
      </c>
      <c r="E48" s="199">
        <v>11</v>
      </c>
      <c r="F48" s="199">
        <v>4565.5</v>
      </c>
      <c r="G48" s="199">
        <v>0</v>
      </c>
      <c r="H48" s="199">
        <v>2065.5</v>
      </c>
      <c r="I48" s="199">
        <v>0</v>
      </c>
      <c r="J48" s="199">
        <v>0</v>
      </c>
      <c r="K48" s="199">
        <v>2500</v>
      </c>
      <c r="L48" s="199">
        <v>0</v>
      </c>
      <c r="M48" s="199">
        <v>0</v>
      </c>
      <c r="N48" s="199">
        <v>0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0</v>
      </c>
      <c r="Z48" s="199">
        <v>0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0</v>
      </c>
      <c r="AI48" s="199">
        <v>0</v>
      </c>
      <c r="AJ48" s="199">
        <v>0</v>
      </c>
      <c r="AK48" s="199">
        <v>0</v>
      </c>
      <c r="AL48" s="199">
        <v>0</v>
      </c>
      <c r="AM48" s="199">
        <v>0</v>
      </c>
      <c r="AN48" s="199">
        <v>0</v>
      </c>
    </row>
    <row r="49" spans="3:40" x14ac:dyDescent="0.3">
      <c r="C49" s="199">
        <v>38</v>
      </c>
      <c r="D49" s="199">
        <v>6</v>
      </c>
      <c r="E49" s="199">
        <v>1</v>
      </c>
      <c r="F49" s="199">
        <v>28.75</v>
      </c>
      <c r="G49" s="199">
        <v>0</v>
      </c>
      <c r="H49" s="199">
        <v>5.8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10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3.95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6</v>
      </c>
      <c r="AI49" s="199">
        <v>0</v>
      </c>
      <c r="AJ49" s="199">
        <v>0</v>
      </c>
      <c r="AK49" s="199">
        <v>0</v>
      </c>
      <c r="AL49" s="199">
        <v>0</v>
      </c>
      <c r="AM49" s="199">
        <v>2.5</v>
      </c>
      <c r="AN49" s="199">
        <v>0.5</v>
      </c>
    </row>
    <row r="50" spans="3:40" x14ac:dyDescent="0.3">
      <c r="C50" s="199">
        <v>38</v>
      </c>
      <c r="D50" s="199">
        <v>6</v>
      </c>
      <c r="E50" s="199">
        <v>2</v>
      </c>
      <c r="F50" s="199">
        <v>4046</v>
      </c>
      <c r="G50" s="199">
        <v>0</v>
      </c>
      <c r="H50" s="199">
        <v>862.4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99">
        <v>1184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0</v>
      </c>
      <c r="Z50" s="199">
        <v>631.6</v>
      </c>
      <c r="AA50" s="199">
        <v>0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932</v>
      </c>
      <c r="AI50" s="199">
        <v>0</v>
      </c>
      <c r="AJ50" s="199">
        <v>0</v>
      </c>
      <c r="AK50" s="199">
        <v>0</v>
      </c>
      <c r="AL50" s="199">
        <v>0</v>
      </c>
      <c r="AM50" s="199">
        <v>412</v>
      </c>
      <c r="AN50" s="199">
        <v>24</v>
      </c>
    </row>
    <row r="51" spans="3:40" x14ac:dyDescent="0.3">
      <c r="C51" s="199">
        <v>38</v>
      </c>
      <c r="D51" s="199">
        <v>6</v>
      </c>
      <c r="E51" s="199">
        <v>3</v>
      </c>
      <c r="F51" s="199">
        <v>15</v>
      </c>
      <c r="G51" s="199">
        <v>0</v>
      </c>
      <c r="H51" s="199">
        <v>0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0</v>
      </c>
      <c r="Z51" s="199">
        <v>15</v>
      </c>
      <c r="AA51" s="199">
        <v>0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0</v>
      </c>
      <c r="AI51" s="199">
        <v>0</v>
      </c>
      <c r="AJ51" s="199">
        <v>0</v>
      </c>
      <c r="AK51" s="199">
        <v>0</v>
      </c>
      <c r="AL51" s="199">
        <v>0</v>
      </c>
      <c r="AM51" s="199">
        <v>0</v>
      </c>
      <c r="AN51" s="199">
        <v>0</v>
      </c>
    </row>
    <row r="52" spans="3:40" x14ac:dyDescent="0.3">
      <c r="C52" s="199">
        <v>38</v>
      </c>
      <c r="D52" s="199">
        <v>6</v>
      </c>
      <c r="E52" s="199">
        <v>4</v>
      </c>
      <c r="F52" s="199">
        <v>80</v>
      </c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68</v>
      </c>
      <c r="AA52" s="199">
        <v>0</v>
      </c>
      <c r="AB52" s="199">
        <v>0</v>
      </c>
      <c r="AC52" s="199">
        <v>0</v>
      </c>
      <c r="AD52" s="199">
        <v>0</v>
      </c>
      <c r="AE52" s="199">
        <v>0</v>
      </c>
      <c r="AF52" s="199">
        <v>0</v>
      </c>
      <c r="AG52" s="199">
        <v>0</v>
      </c>
      <c r="AH52" s="199">
        <v>12</v>
      </c>
      <c r="AI52" s="199">
        <v>0</v>
      </c>
      <c r="AJ52" s="199">
        <v>0</v>
      </c>
      <c r="AK52" s="199">
        <v>0</v>
      </c>
      <c r="AL52" s="199">
        <v>0</v>
      </c>
      <c r="AM52" s="199">
        <v>0</v>
      </c>
      <c r="AN52" s="199">
        <v>0</v>
      </c>
    </row>
    <row r="53" spans="3:40" x14ac:dyDescent="0.3">
      <c r="C53" s="199">
        <v>38</v>
      </c>
      <c r="D53" s="199">
        <v>6</v>
      </c>
      <c r="E53" s="199">
        <v>5</v>
      </c>
      <c r="F53" s="199">
        <v>802</v>
      </c>
      <c r="G53" s="199">
        <v>802</v>
      </c>
      <c r="H53" s="199">
        <v>0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0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0</v>
      </c>
      <c r="X53" s="199">
        <v>0</v>
      </c>
      <c r="Y53" s="199">
        <v>0</v>
      </c>
      <c r="Z53" s="199">
        <v>0</v>
      </c>
      <c r="AA53" s="199">
        <v>0</v>
      </c>
      <c r="AB53" s="199">
        <v>0</v>
      </c>
      <c r="AC53" s="199">
        <v>0</v>
      </c>
      <c r="AD53" s="199">
        <v>0</v>
      </c>
      <c r="AE53" s="199">
        <v>0</v>
      </c>
      <c r="AF53" s="199">
        <v>0</v>
      </c>
      <c r="AG53" s="199">
        <v>0</v>
      </c>
      <c r="AH53" s="199">
        <v>0</v>
      </c>
      <c r="AI53" s="199">
        <v>0</v>
      </c>
      <c r="AJ53" s="199">
        <v>0</v>
      </c>
      <c r="AK53" s="199">
        <v>0</v>
      </c>
      <c r="AL53" s="199">
        <v>0</v>
      </c>
      <c r="AM53" s="199">
        <v>0</v>
      </c>
      <c r="AN53" s="199">
        <v>0</v>
      </c>
    </row>
    <row r="54" spans="3:40" x14ac:dyDescent="0.3">
      <c r="C54" s="199">
        <v>38</v>
      </c>
      <c r="D54" s="199">
        <v>6</v>
      </c>
      <c r="E54" s="199">
        <v>6</v>
      </c>
      <c r="F54" s="199">
        <v>982628</v>
      </c>
      <c r="G54" s="199">
        <v>108400</v>
      </c>
      <c r="H54" s="199">
        <v>270400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211050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0</v>
      </c>
      <c r="Z54" s="199">
        <v>224111</v>
      </c>
      <c r="AA54" s="199">
        <v>0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107135</v>
      </c>
      <c r="AI54" s="199">
        <v>0</v>
      </c>
      <c r="AJ54" s="199">
        <v>0</v>
      </c>
      <c r="AK54" s="199">
        <v>0</v>
      </c>
      <c r="AL54" s="199">
        <v>0</v>
      </c>
      <c r="AM54" s="199">
        <v>52866</v>
      </c>
      <c r="AN54" s="199">
        <v>8666</v>
      </c>
    </row>
    <row r="55" spans="3:40" x14ac:dyDescent="0.3">
      <c r="C55" s="199">
        <v>38</v>
      </c>
      <c r="D55" s="199">
        <v>6</v>
      </c>
      <c r="E55" s="199">
        <v>9</v>
      </c>
      <c r="F55" s="199">
        <v>11568</v>
      </c>
      <c r="G55" s="199">
        <v>0</v>
      </c>
      <c r="H55" s="199">
        <v>0</v>
      </c>
      <c r="I55" s="199">
        <v>0</v>
      </c>
      <c r="J55" s="199">
        <v>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7596</v>
      </c>
      <c r="AA55" s="199">
        <v>0</v>
      </c>
      <c r="AB55" s="199">
        <v>0</v>
      </c>
      <c r="AC55" s="199">
        <v>0</v>
      </c>
      <c r="AD55" s="199">
        <v>0</v>
      </c>
      <c r="AE55" s="199">
        <v>0</v>
      </c>
      <c r="AF55" s="199">
        <v>0</v>
      </c>
      <c r="AG55" s="199">
        <v>0</v>
      </c>
      <c r="AH55" s="199">
        <v>3972</v>
      </c>
      <c r="AI55" s="199">
        <v>0</v>
      </c>
      <c r="AJ55" s="199">
        <v>0</v>
      </c>
      <c r="AK55" s="199">
        <v>0</v>
      </c>
      <c r="AL55" s="199">
        <v>0</v>
      </c>
      <c r="AM55" s="199">
        <v>0</v>
      </c>
      <c r="AN55" s="199">
        <v>0</v>
      </c>
    </row>
    <row r="56" spans="3:40" x14ac:dyDescent="0.3">
      <c r="C56" s="199">
        <v>38</v>
      </c>
      <c r="D56" s="199">
        <v>6</v>
      </c>
      <c r="E56" s="199">
        <v>10</v>
      </c>
      <c r="F56" s="199">
        <v>3500</v>
      </c>
      <c r="G56" s="199">
        <v>0</v>
      </c>
      <c r="H56" s="199">
        <v>0</v>
      </c>
      <c r="I56" s="199">
        <v>0</v>
      </c>
      <c r="J56" s="199">
        <v>0</v>
      </c>
      <c r="K56" s="199">
        <v>3500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9">
        <v>0</v>
      </c>
      <c r="AB56" s="199">
        <v>0</v>
      </c>
      <c r="AC56" s="199">
        <v>0</v>
      </c>
      <c r="AD56" s="199">
        <v>0</v>
      </c>
      <c r="AE56" s="199">
        <v>0</v>
      </c>
      <c r="AF56" s="199">
        <v>0</v>
      </c>
      <c r="AG56" s="199">
        <v>0</v>
      </c>
      <c r="AH56" s="199">
        <v>0</v>
      </c>
      <c r="AI56" s="199">
        <v>0</v>
      </c>
      <c r="AJ56" s="199">
        <v>0</v>
      </c>
      <c r="AK56" s="199">
        <v>0</v>
      </c>
      <c r="AL56" s="199">
        <v>0</v>
      </c>
      <c r="AM56" s="199">
        <v>0</v>
      </c>
      <c r="AN56" s="199">
        <v>0</v>
      </c>
    </row>
    <row r="57" spans="3:40" x14ac:dyDescent="0.3">
      <c r="C57" s="199">
        <v>38</v>
      </c>
      <c r="D57" s="199">
        <v>6</v>
      </c>
      <c r="E57" s="199">
        <v>11</v>
      </c>
      <c r="F57" s="199">
        <v>4565.5</v>
      </c>
      <c r="G57" s="199">
        <v>0</v>
      </c>
      <c r="H57" s="199">
        <v>2065.5</v>
      </c>
      <c r="I57" s="199">
        <v>0</v>
      </c>
      <c r="J57" s="199">
        <v>0</v>
      </c>
      <c r="K57" s="199">
        <v>2500</v>
      </c>
      <c r="L57" s="199">
        <v>0</v>
      </c>
      <c r="M57" s="199">
        <v>0</v>
      </c>
      <c r="N57" s="199">
        <v>0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0</v>
      </c>
      <c r="X57" s="199">
        <v>0</v>
      </c>
      <c r="Y57" s="199">
        <v>0</v>
      </c>
      <c r="Z57" s="199">
        <v>0</v>
      </c>
      <c r="AA57" s="199">
        <v>0</v>
      </c>
      <c r="AB57" s="199">
        <v>0</v>
      </c>
      <c r="AC57" s="199">
        <v>0</v>
      </c>
      <c r="AD57" s="199">
        <v>0</v>
      </c>
      <c r="AE57" s="199">
        <v>0</v>
      </c>
      <c r="AF57" s="199">
        <v>0</v>
      </c>
      <c r="AG57" s="199">
        <v>0</v>
      </c>
      <c r="AH57" s="199">
        <v>0</v>
      </c>
      <c r="AI57" s="199">
        <v>0</v>
      </c>
      <c r="AJ57" s="199">
        <v>0</v>
      </c>
      <c r="AK57" s="199">
        <v>0</v>
      </c>
      <c r="AL57" s="199">
        <v>0</v>
      </c>
      <c r="AM57" s="199">
        <v>0</v>
      </c>
      <c r="AN57" s="199">
        <v>0</v>
      </c>
    </row>
    <row r="58" spans="3:40" x14ac:dyDescent="0.3">
      <c r="C58" s="199">
        <v>38</v>
      </c>
      <c r="D58" s="199">
        <v>7</v>
      </c>
      <c r="E58" s="199">
        <v>1</v>
      </c>
      <c r="F58" s="199">
        <v>27.75</v>
      </c>
      <c r="G58" s="199">
        <v>0</v>
      </c>
      <c r="H58" s="199">
        <v>5.8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99">
        <v>9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199">
        <v>0</v>
      </c>
      <c r="Y58" s="199">
        <v>0</v>
      </c>
      <c r="Z58" s="199">
        <v>3.95</v>
      </c>
      <c r="AA58" s="199">
        <v>0</v>
      </c>
      <c r="AB58" s="199">
        <v>0</v>
      </c>
      <c r="AC58" s="199">
        <v>0</v>
      </c>
      <c r="AD58" s="199">
        <v>0</v>
      </c>
      <c r="AE58" s="199">
        <v>0</v>
      </c>
      <c r="AF58" s="199">
        <v>0</v>
      </c>
      <c r="AG58" s="199">
        <v>0</v>
      </c>
      <c r="AH58" s="199">
        <v>6</v>
      </c>
      <c r="AI58" s="199">
        <v>0</v>
      </c>
      <c r="AJ58" s="199">
        <v>0</v>
      </c>
      <c r="AK58" s="199">
        <v>0</v>
      </c>
      <c r="AL58" s="199">
        <v>0</v>
      </c>
      <c r="AM58" s="199">
        <v>2.5</v>
      </c>
      <c r="AN58" s="199">
        <v>0.5</v>
      </c>
    </row>
    <row r="59" spans="3:40" x14ac:dyDescent="0.3">
      <c r="C59" s="199">
        <v>38</v>
      </c>
      <c r="D59" s="199">
        <v>7</v>
      </c>
      <c r="E59" s="199">
        <v>2</v>
      </c>
      <c r="F59" s="199">
        <v>3734</v>
      </c>
      <c r="G59" s="199">
        <v>0</v>
      </c>
      <c r="H59" s="199">
        <v>851.2</v>
      </c>
      <c r="I59" s="199">
        <v>0</v>
      </c>
      <c r="J59" s="199">
        <v>0</v>
      </c>
      <c r="K59" s="199">
        <v>0</v>
      </c>
      <c r="L59" s="199">
        <v>0</v>
      </c>
      <c r="M59" s="199">
        <v>0</v>
      </c>
      <c r="N59" s="199">
        <v>1128</v>
      </c>
      <c r="O59" s="199">
        <v>0</v>
      </c>
      <c r="P59" s="199">
        <v>0</v>
      </c>
      <c r="Q59" s="199">
        <v>0</v>
      </c>
      <c r="R59" s="199">
        <v>0</v>
      </c>
      <c r="S59" s="199">
        <v>0</v>
      </c>
      <c r="T59" s="199">
        <v>0</v>
      </c>
      <c r="U59" s="199">
        <v>0</v>
      </c>
      <c r="V59" s="199">
        <v>0</v>
      </c>
      <c r="W59" s="199">
        <v>0</v>
      </c>
      <c r="X59" s="199">
        <v>0</v>
      </c>
      <c r="Y59" s="199">
        <v>0</v>
      </c>
      <c r="Z59" s="199">
        <v>542.79999999999995</v>
      </c>
      <c r="AA59" s="199">
        <v>0</v>
      </c>
      <c r="AB59" s="199">
        <v>0</v>
      </c>
      <c r="AC59" s="199">
        <v>0</v>
      </c>
      <c r="AD59" s="199">
        <v>0</v>
      </c>
      <c r="AE59" s="199">
        <v>0</v>
      </c>
      <c r="AF59" s="199">
        <v>0</v>
      </c>
      <c r="AG59" s="199">
        <v>0</v>
      </c>
      <c r="AH59" s="199">
        <v>768</v>
      </c>
      <c r="AI59" s="199">
        <v>0</v>
      </c>
      <c r="AJ59" s="199">
        <v>0</v>
      </c>
      <c r="AK59" s="199">
        <v>0</v>
      </c>
      <c r="AL59" s="199">
        <v>0</v>
      </c>
      <c r="AM59" s="199">
        <v>352</v>
      </c>
      <c r="AN59" s="199">
        <v>92</v>
      </c>
    </row>
    <row r="60" spans="3:40" x14ac:dyDescent="0.3">
      <c r="C60" s="199">
        <v>38</v>
      </c>
      <c r="D60" s="199">
        <v>7</v>
      </c>
      <c r="E60" s="199">
        <v>3</v>
      </c>
      <c r="F60" s="199">
        <v>27</v>
      </c>
      <c r="G60" s="199">
        <v>0</v>
      </c>
      <c r="H60" s="199">
        <v>0</v>
      </c>
      <c r="I60" s="199">
        <v>0</v>
      </c>
      <c r="J60" s="199">
        <v>0</v>
      </c>
      <c r="K60" s="199">
        <v>0</v>
      </c>
      <c r="L60" s="199">
        <v>0</v>
      </c>
      <c r="M60" s="199">
        <v>0</v>
      </c>
      <c r="N60" s="199">
        <v>0</v>
      </c>
      <c r="O60" s="199">
        <v>0</v>
      </c>
      <c r="P60" s="199">
        <v>0</v>
      </c>
      <c r="Q60" s="199">
        <v>0</v>
      </c>
      <c r="R60" s="199">
        <v>0</v>
      </c>
      <c r="S60" s="199">
        <v>0</v>
      </c>
      <c r="T60" s="199">
        <v>0</v>
      </c>
      <c r="U60" s="199">
        <v>0</v>
      </c>
      <c r="V60" s="199">
        <v>0</v>
      </c>
      <c r="W60" s="199">
        <v>0</v>
      </c>
      <c r="X60" s="199">
        <v>0</v>
      </c>
      <c r="Y60" s="199">
        <v>0</v>
      </c>
      <c r="Z60" s="199">
        <v>27</v>
      </c>
      <c r="AA60" s="199">
        <v>0</v>
      </c>
      <c r="AB60" s="199">
        <v>0</v>
      </c>
      <c r="AC60" s="199">
        <v>0</v>
      </c>
      <c r="AD60" s="199">
        <v>0</v>
      </c>
      <c r="AE60" s="199">
        <v>0</v>
      </c>
      <c r="AF60" s="199">
        <v>0</v>
      </c>
      <c r="AG60" s="199">
        <v>0</v>
      </c>
      <c r="AH60" s="199">
        <v>0</v>
      </c>
      <c r="AI60" s="199">
        <v>0</v>
      </c>
      <c r="AJ60" s="199">
        <v>0</v>
      </c>
      <c r="AK60" s="199">
        <v>0</v>
      </c>
      <c r="AL60" s="199">
        <v>0</v>
      </c>
      <c r="AM60" s="199">
        <v>0</v>
      </c>
      <c r="AN60" s="199">
        <v>0</v>
      </c>
    </row>
    <row r="61" spans="3:40" x14ac:dyDescent="0.3">
      <c r="C61" s="199">
        <v>38</v>
      </c>
      <c r="D61" s="199">
        <v>7</v>
      </c>
      <c r="E61" s="199">
        <v>4</v>
      </c>
      <c r="F61" s="199">
        <v>77</v>
      </c>
      <c r="G61" s="199">
        <v>0</v>
      </c>
      <c r="H61" s="199">
        <v>0</v>
      </c>
      <c r="I61" s="199">
        <v>0</v>
      </c>
      <c r="J61" s="199">
        <v>0</v>
      </c>
      <c r="K61" s="199">
        <v>0</v>
      </c>
      <c r="L61" s="199">
        <v>0</v>
      </c>
      <c r="M61" s="199">
        <v>0</v>
      </c>
      <c r="N61" s="199">
        <v>0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199">
        <v>0</v>
      </c>
      <c r="W61" s="199">
        <v>0</v>
      </c>
      <c r="X61" s="199">
        <v>0</v>
      </c>
      <c r="Y61" s="199">
        <v>0</v>
      </c>
      <c r="Z61" s="199">
        <v>67</v>
      </c>
      <c r="AA61" s="199">
        <v>0</v>
      </c>
      <c r="AB61" s="199">
        <v>0</v>
      </c>
      <c r="AC61" s="199">
        <v>0</v>
      </c>
      <c r="AD61" s="199">
        <v>0</v>
      </c>
      <c r="AE61" s="199">
        <v>0</v>
      </c>
      <c r="AF61" s="199">
        <v>0</v>
      </c>
      <c r="AG61" s="199">
        <v>2</v>
      </c>
      <c r="AH61" s="199">
        <v>8</v>
      </c>
      <c r="AI61" s="199">
        <v>0</v>
      </c>
      <c r="AJ61" s="199">
        <v>0</v>
      </c>
      <c r="AK61" s="199">
        <v>0</v>
      </c>
      <c r="AL61" s="199">
        <v>0</v>
      </c>
      <c r="AM61" s="199">
        <v>0</v>
      </c>
      <c r="AN61" s="199">
        <v>0</v>
      </c>
    </row>
    <row r="62" spans="3:40" x14ac:dyDescent="0.3">
      <c r="C62" s="199">
        <v>38</v>
      </c>
      <c r="D62" s="199">
        <v>7</v>
      </c>
      <c r="E62" s="199">
        <v>5</v>
      </c>
      <c r="F62" s="199">
        <v>782</v>
      </c>
      <c r="G62" s="199">
        <v>782</v>
      </c>
      <c r="H62" s="199">
        <v>0</v>
      </c>
      <c r="I62" s="199">
        <v>0</v>
      </c>
      <c r="J62" s="199">
        <v>0</v>
      </c>
      <c r="K62" s="199">
        <v>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199">
        <v>0</v>
      </c>
      <c r="W62" s="199">
        <v>0</v>
      </c>
      <c r="X62" s="199">
        <v>0</v>
      </c>
      <c r="Y62" s="199">
        <v>0</v>
      </c>
      <c r="Z62" s="199">
        <v>0</v>
      </c>
      <c r="AA62" s="199">
        <v>0</v>
      </c>
      <c r="AB62" s="199">
        <v>0</v>
      </c>
      <c r="AC62" s="199">
        <v>0</v>
      </c>
      <c r="AD62" s="199">
        <v>0</v>
      </c>
      <c r="AE62" s="199">
        <v>0</v>
      </c>
      <c r="AF62" s="199">
        <v>0</v>
      </c>
      <c r="AG62" s="199">
        <v>0</v>
      </c>
      <c r="AH62" s="199">
        <v>0</v>
      </c>
      <c r="AI62" s="199">
        <v>0</v>
      </c>
      <c r="AJ62" s="199">
        <v>0</v>
      </c>
      <c r="AK62" s="199">
        <v>0</v>
      </c>
      <c r="AL62" s="199">
        <v>0</v>
      </c>
      <c r="AM62" s="199">
        <v>0</v>
      </c>
      <c r="AN62" s="199">
        <v>0</v>
      </c>
    </row>
    <row r="63" spans="3:40" x14ac:dyDescent="0.3">
      <c r="C63" s="199">
        <v>38</v>
      </c>
      <c r="D63" s="199">
        <v>7</v>
      </c>
      <c r="E63" s="199">
        <v>6</v>
      </c>
      <c r="F63" s="199">
        <v>1479544</v>
      </c>
      <c r="G63" s="199">
        <v>104200</v>
      </c>
      <c r="H63" s="199">
        <v>418684</v>
      </c>
      <c r="I63" s="199">
        <v>0</v>
      </c>
      <c r="J63" s="199">
        <v>0</v>
      </c>
      <c r="K63" s="199">
        <v>0</v>
      </c>
      <c r="L63" s="199">
        <v>0</v>
      </c>
      <c r="M63" s="199">
        <v>0</v>
      </c>
      <c r="N63" s="199">
        <v>319034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199">
        <v>0</v>
      </c>
      <c r="W63" s="199">
        <v>0</v>
      </c>
      <c r="X63" s="199">
        <v>0</v>
      </c>
      <c r="Y63" s="199">
        <v>0</v>
      </c>
      <c r="Z63" s="199">
        <v>361042</v>
      </c>
      <c r="AA63" s="199">
        <v>0</v>
      </c>
      <c r="AB63" s="199">
        <v>0</v>
      </c>
      <c r="AC63" s="199">
        <v>0</v>
      </c>
      <c r="AD63" s="199">
        <v>0</v>
      </c>
      <c r="AE63" s="199">
        <v>0</v>
      </c>
      <c r="AF63" s="199">
        <v>0</v>
      </c>
      <c r="AG63" s="199">
        <v>2700</v>
      </c>
      <c r="AH63" s="199">
        <v>187046</v>
      </c>
      <c r="AI63" s="199">
        <v>0</v>
      </c>
      <c r="AJ63" s="199">
        <v>0</v>
      </c>
      <c r="AK63" s="199">
        <v>0</v>
      </c>
      <c r="AL63" s="199">
        <v>0</v>
      </c>
      <c r="AM63" s="199">
        <v>74303</v>
      </c>
      <c r="AN63" s="199">
        <v>12535</v>
      </c>
    </row>
    <row r="64" spans="3:40" x14ac:dyDescent="0.3">
      <c r="C64" s="199">
        <v>38</v>
      </c>
      <c r="D64" s="199">
        <v>7</v>
      </c>
      <c r="E64" s="199">
        <v>9</v>
      </c>
      <c r="F64" s="199">
        <v>467620</v>
      </c>
      <c r="G64" s="199">
        <v>0</v>
      </c>
      <c r="H64" s="199">
        <v>148380</v>
      </c>
      <c r="I64" s="199">
        <v>0</v>
      </c>
      <c r="J64" s="199">
        <v>0</v>
      </c>
      <c r="K64" s="199">
        <v>0</v>
      </c>
      <c r="L64" s="199">
        <v>0</v>
      </c>
      <c r="M64" s="199">
        <v>0</v>
      </c>
      <c r="N64" s="199">
        <v>114883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199">
        <v>0</v>
      </c>
      <c r="W64" s="199">
        <v>0</v>
      </c>
      <c r="X64" s="199">
        <v>0</v>
      </c>
      <c r="Y64" s="199">
        <v>0</v>
      </c>
      <c r="Z64" s="199">
        <v>138931</v>
      </c>
      <c r="AA64" s="199">
        <v>0</v>
      </c>
      <c r="AB64" s="199">
        <v>0</v>
      </c>
      <c r="AC64" s="199">
        <v>0</v>
      </c>
      <c r="AD64" s="199">
        <v>0</v>
      </c>
      <c r="AE64" s="199">
        <v>0</v>
      </c>
      <c r="AF64" s="199">
        <v>0</v>
      </c>
      <c r="AG64" s="199">
        <v>1540</v>
      </c>
      <c r="AH64" s="199">
        <v>39137</v>
      </c>
      <c r="AI64" s="199">
        <v>0</v>
      </c>
      <c r="AJ64" s="199">
        <v>0</v>
      </c>
      <c r="AK64" s="199">
        <v>0</v>
      </c>
      <c r="AL64" s="199">
        <v>0</v>
      </c>
      <c r="AM64" s="199">
        <v>20539</v>
      </c>
      <c r="AN64" s="199">
        <v>4210</v>
      </c>
    </row>
    <row r="65" spans="3:40" x14ac:dyDescent="0.3">
      <c r="C65" s="199">
        <v>38</v>
      </c>
      <c r="D65" s="199">
        <v>7</v>
      </c>
      <c r="E65" s="199">
        <v>10</v>
      </c>
      <c r="F65" s="199">
        <v>10000</v>
      </c>
      <c r="G65" s="199">
        <v>0</v>
      </c>
      <c r="H65" s="199">
        <v>10000</v>
      </c>
      <c r="I65" s="199">
        <v>0</v>
      </c>
      <c r="J65" s="199">
        <v>0</v>
      </c>
      <c r="K65" s="199">
        <v>0</v>
      </c>
      <c r="L65" s="199">
        <v>0</v>
      </c>
      <c r="M65" s="199">
        <v>0</v>
      </c>
      <c r="N65" s="199">
        <v>0</v>
      </c>
      <c r="O65" s="199">
        <v>0</v>
      </c>
      <c r="P65" s="199">
        <v>0</v>
      </c>
      <c r="Q65" s="199">
        <v>0</v>
      </c>
      <c r="R65" s="199">
        <v>0</v>
      </c>
      <c r="S65" s="199">
        <v>0</v>
      </c>
      <c r="T65" s="199">
        <v>0</v>
      </c>
      <c r="U65" s="199">
        <v>0</v>
      </c>
      <c r="V65" s="199">
        <v>0</v>
      </c>
      <c r="W65" s="199">
        <v>0</v>
      </c>
      <c r="X65" s="199">
        <v>0</v>
      </c>
      <c r="Y65" s="199">
        <v>0</v>
      </c>
      <c r="Z65" s="199">
        <v>0</v>
      </c>
      <c r="AA65" s="199">
        <v>0</v>
      </c>
      <c r="AB65" s="199">
        <v>0</v>
      </c>
      <c r="AC65" s="199">
        <v>0</v>
      </c>
      <c r="AD65" s="199">
        <v>0</v>
      </c>
      <c r="AE65" s="199">
        <v>0</v>
      </c>
      <c r="AF65" s="199">
        <v>0</v>
      </c>
      <c r="AG65" s="199">
        <v>0</v>
      </c>
      <c r="AH65" s="199">
        <v>0</v>
      </c>
      <c r="AI65" s="199">
        <v>0</v>
      </c>
      <c r="AJ65" s="199">
        <v>0</v>
      </c>
      <c r="AK65" s="199">
        <v>0</v>
      </c>
      <c r="AL65" s="199">
        <v>0</v>
      </c>
      <c r="AM65" s="199">
        <v>0</v>
      </c>
      <c r="AN65" s="199">
        <v>0</v>
      </c>
    </row>
    <row r="66" spans="3:40" x14ac:dyDescent="0.3">
      <c r="C66" s="199">
        <v>38</v>
      </c>
      <c r="D66" s="199">
        <v>7</v>
      </c>
      <c r="E66" s="199">
        <v>11</v>
      </c>
      <c r="F66" s="199">
        <v>4565.5</v>
      </c>
      <c r="G66" s="199">
        <v>0</v>
      </c>
      <c r="H66" s="199">
        <v>2065.5</v>
      </c>
      <c r="I66" s="199">
        <v>0</v>
      </c>
      <c r="J66" s="199">
        <v>0</v>
      </c>
      <c r="K66" s="199">
        <v>2500</v>
      </c>
      <c r="L66" s="199">
        <v>0</v>
      </c>
      <c r="M66" s="199">
        <v>0</v>
      </c>
      <c r="N66" s="199">
        <v>0</v>
      </c>
      <c r="O66" s="199">
        <v>0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199">
        <v>0</v>
      </c>
      <c r="W66" s="199">
        <v>0</v>
      </c>
      <c r="X66" s="199">
        <v>0</v>
      </c>
      <c r="Y66" s="199">
        <v>0</v>
      </c>
      <c r="Z66" s="199">
        <v>0</v>
      </c>
      <c r="AA66" s="199">
        <v>0</v>
      </c>
      <c r="AB66" s="199">
        <v>0</v>
      </c>
      <c r="AC66" s="199">
        <v>0</v>
      </c>
      <c r="AD66" s="199">
        <v>0</v>
      </c>
      <c r="AE66" s="199">
        <v>0</v>
      </c>
      <c r="AF66" s="199">
        <v>0</v>
      </c>
      <c r="AG66" s="199">
        <v>0</v>
      </c>
      <c r="AH66" s="199">
        <v>0</v>
      </c>
      <c r="AI66" s="199">
        <v>0</v>
      </c>
      <c r="AJ66" s="199">
        <v>0</v>
      </c>
      <c r="AK66" s="199">
        <v>0</v>
      </c>
      <c r="AL66" s="199">
        <v>0</v>
      </c>
      <c r="AM66" s="199">
        <v>0</v>
      </c>
      <c r="AN66" s="199">
        <v>0</v>
      </c>
    </row>
    <row r="67" spans="3:40" x14ac:dyDescent="0.3">
      <c r="C67" s="199">
        <v>38</v>
      </c>
      <c r="D67" s="199">
        <v>8</v>
      </c>
      <c r="E67" s="199">
        <v>1</v>
      </c>
      <c r="F67" s="199">
        <v>26.75</v>
      </c>
      <c r="G67" s="199">
        <v>0</v>
      </c>
      <c r="H67" s="199">
        <v>5.8</v>
      </c>
      <c r="I67" s="199">
        <v>0</v>
      </c>
      <c r="J67" s="199">
        <v>0</v>
      </c>
      <c r="K67" s="199">
        <v>0</v>
      </c>
      <c r="L67" s="199">
        <v>0</v>
      </c>
      <c r="M67" s="199">
        <v>0</v>
      </c>
      <c r="N67" s="199">
        <v>9</v>
      </c>
      <c r="O67" s="199">
        <v>0</v>
      </c>
      <c r="P67" s="199">
        <v>0</v>
      </c>
      <c r="Q67" s="199">
        <v>0</v>
      </c>
      <c r="R67" s="199">
        <v>0</v>
      </c>
      <c r="S67" s="199">
        <v>0</v>
      </c>
      <c r="T67" s="199">
        <v>0</v>
      </c>
      <c r="U67" s="199">
        <v>0</v>
      </c>
      <c r="V67" s="199">
        <v>0</v>
      </c>
      <c r="W67" s="199">
        <v>0</v>
      </c>
      <c r="X67" s="199">
        <v>0</v>
      </c>
      <c r="Y67" s="199">
        <v>0</v>
      </c>
      <c r="Z67" s="199">
        <v>3.95</v>
      </c>
      <c r="AA67" s="199">
        <v>0</v>
      </c>
      <c r="AB67" s="199">
        <v>0</v>
      </c>
      <c r="AC67" s="199">
        <v>0</v>
      </c>
      <c r="AD67" s="199">
        <v>0</v>
      </c>
      <c r="AE67" s="199">
        <v>0</v>
      </c>
      <c r="AF67" s="199">
        <v>0</v>
      </c>
      <c r="AG67" s="199">
        <v>0</v>
      </c>
      <c r="AH67" s="199">
        <v>5</v>
      </c>
      <c r="AI67" s="199">
        <v>0</v>
      </c>
      <c r="AJ67" s="199">
        <v>0</v>
      </c>
      <c r="AK67" s="199">
        <v>0</v>
      </c>
      <c r="AL67" s="199">
        <v>0</v>
      </c>
      <c r="AM67" s="199">
        <v>2.5</v>
      </c>
      <c r="AN67" s="199">
        <v>0.5</v>
      </c>
    </row>
    <row r="68" spans="3:40" x14ac:dyDescent="0.3">
      <c r="C68" s="199">
        <v>38</v>
      </c>
      <c r="D68" s="199">
        <v>8</v>
      </c>
      <c r="E68" s="199">
        <v>2</v>
      </c>
      <c r="F68" s="199">
        <v>3043.25</v>
      </c>
      <c r="G68" s="199">
        <v>0</v>
      </c>
      <c r="H68" s="199">
        <v>590.4</v>
      </c>
      <c r="I68" s="199">
        <v>0</v>
      </c>
      <c r="J68" s="199">
        <v>0</v>
      </c>
      <c r="K68" s="199">
        <v>0</v>
      </c>
      <c r="L68" s="199">
        <v>0</v>
      </c>
      <c r="M68" s="199">
        <v>0</v>
      </c>
      <c r="N68" s="199">
        <v>864</v>
      </c>
      <c r="O68" s="199">
        <v>0</v>
      </c>
      <c r="P68" s="199">
        <v>0</v>
      </c>
      <c r="Q68" s="199">
        <v>0</v>
      </c>
      <c r="R68" s="199">
        <v>0</v>
      </c>
      <c r="S68" s="199">
        <v>0</v>
      </c>
      <c r="T68" s="199">
        <v>0</v>
      </c>
      <c r="U68" s="199">
        <v>0</v>
      </c>
      <c r="V68" s="199">
        <v>0</v>
      </c>
      <c r="W68" s="199">
        <v>0</v>
      </c>
      <c r="X68" s="199">
        <v>0</v>
      </c>
      <c r="Y68" s="199">
        <v>0</v>
      </c>
      <c r="Z68" s="199">
        <v>513.6</v>
      </c>
      <c r="AA68" s="199">
        <v>0</v>
      </c>
      <c r="AB68" s="199">
        <v>0</v>
      </c>
      <c r="AC68" s="199">
        <v>0</v>
      </c>
      <c r="AD68" s="199">
        <v>0</v>
      </c>
      <c r="AE68" s="199">
        <v>0</v>
      </c>
      <c r="AF68" s="199">
        <v>0</v>
      </c>
      <c r="AG68" s="199">
        <v>0</v>
      </c>
      <c r="AH68" s="199">
        <v>663.25</v>
      </c>
      <c r="AI68" s="199">
        <v>0</v>
      </c>
      <c r="AJ68" s="199">
        <v>0</v>
      </c>
      <c r="AK68" s="199">
        <v>0</v>
      </c>
      <c r="AL68" s="199">
        <v>0</v>
      </c>
      <c r="AM68" s="199">
        <v>328</v>
      </c>
      <c r="AN68" s="199">
        <v>84</v>
      </c>
    </row>
    <row r="69" spans="3:40" x14ac:dyDescent="0.3">
      <c r="C69" s="199">
        <v>38</v>
      </c>
      <c r="D69" s="199">
        <v>8</v>
      </c>
      <c r="E69" s="199">
        <v>3</v>
      </c>
      <c r="F69" s="199">
        <v>27</v>
      </c>
      <c r="G69" s="199">
        <v>0</v>
      </c>
      <c r="H69" s="199">
        <v>0</v>
      </c>
      <c r="I69" s="199">
        <v>0</v>
      </c>
      <c r="J69" s="199">
        <v>0</v>
      </c>
      <c r="K69" s="199">
        <v>0</v>
      </c>
      <c r="L69" s="199">
        <v>0</v>
      </c>
      <c r="M69" s="199">
        <v>0</v>
      </c>
      <c r="N69" s="199">
        <v>0</v>
      </c>
      <c r="O69" s="199">
        <v>0</v>
      </c>
      <c r="P69" s="199">
        <v>0</v>
      </c>
      <c r="Q69" s="199">
        <v>0</v>
      </c>
      <c r="R69" s="199">
        <v>0</v>
      </c>
      <c r="S69" s="199">
        <v>0</v>
      </c>
      <c r="T69" s="199">
        <v>0</v>
      </c>
      <c r="U69" s="199">
        <v>0</v>
      </c>
      <c r="V69" s="199">
        <v>0</v>
      </c>
      <c r="W69" s="199">
        <v>0</v>
      </c>
      <c r="X69" s="199">
        <v>0</v>
      </c>
      <c r="Y69" s="199">
        <v>0</v>
      </c>
      <c r="Z69" s="199">
        <v>27</v>
      </c>
      <c r="AA69" s="199">
        <v>0</v>
      </c>
      <c r="AB69" s="199">
        <v>0</v>
      </c>
      <c r="AC69" s="199">
        <v>0</v>
      </c>
      <c r="AD69" s="199">
        <v>0</v>
      </c>
      <c r="AE69" s="199">
        <v>0</v>
      </c>
      <c r="AF69" s="199">
        <v>0</v>
      </c>
      <c r="AG69" s="199">
        <v>0</v>
      </c>
      <c r="AH69" s="199">
        <v>0</v>
      </c>
      <c r="AI69" s="199">
        <v>0</v>
      </c>
      <c r="AJ69" s="199">
        <v>0</v>
      </c>
      <c r="AK69" s="199">
        <v>0</v>
      </c>
      <c r="AL69" s="199">
        <v>0</v>
      </c>
      <c r="AM69" s="199">
        <v>0</v>
      </c>
      <c r="AN69" s="199">
        <v>0</v>
      </c>
    </row>
    <row r="70" spans="3:40" x14ac:dyDescent="0.3">
      <c r="C70" s="199">
        <v>38</v>
      </c>
      <c r="D70" s="199">
        <v>8</v>
      </c>
      <c r="E70" s="199">
        <v>4</v>
      </c>
      <c r="F70" s="199">
        <v>80</v>
      </c>
      <c r="G70" s="199">
        <v>0</v>
      </c>
      <c r="H70" s="199">
        <v>0</v>
      </c>
      <c r="I70" s="199">
        <v>0</v>
      </c>
      <c r="J70" s="199">
        <v>0</v>
      </c>
      <c r="K70" s="199">
        <v>0</v>
      </c>
      <c r="L70" s="199">
        <v>0</v>
      </c>
      <c r="M70" s="199">
        <v>0</v>
      </c>
      <c r="N70" s="199">
        <v>0</v>
      </c>
      <c r="O70" s="199">
        <v>0</v>
      </c>
      <c r="P70" s="199">
        <v>0</v>
      </c>
      <c r="Q70" s="199">
        <v>0</v>
      </c>
      <c r="R70" s="199">
        <v>0</v>
      </c>
      <c r="S70" s="199">
        <v>0</v>
      </c>
      <c r="T70" s="199">
        <v>0</v>
      </c>
      <c r="U70" s="199">
        <v>0</v>
      </c>
      <c r="V70" s="199">
        <v>0</v>
      </c>
      <c r="W70" s="199">
        <v>0</v>
      </c>
      <c r="X70" s="199">
        <v>0</v>
      </c>
      <c r="Y70" s="199">
        <v>0</v>
      </c>
      <c r="Z70" s="199">
        <v>70</v>
      </c>
      <c r="AA70" s="199">
        <v>0</v>
      </c>
      <c r="AB70" s="199">
        <v>0</v>
      </c>
      <c r="AC70" s="199">
        <v>0</v>
      </c>
      <c r="AD70" s="199">
        <v>0</v>
      </c>
      <c r="AE70" s="199">
        <v>0</v>
      </c>
      <c r="AF70" s="199">
        <v>0</v>
      </c>
      <c r="AG70" s="199">
        <v>0</v>
      </c>
      <c r="AH70" s="199">
        <v>10</v>
      </c>
      <c r="AI70" s="199">
        <v>0</v>
      </c>
      <c r="AJ70" s="199">
        <v>0</v>
      </c>
      <c r="AK70" s="199">
        <v>0</v>
      </c>
      <c r="AL70" s="199">
        <v>0</v>
      </c>
      <c r="AM70" s="199">
        <v>0</v>
      </c>
      <c r="AN70" s="199">
        <v>0</v>
      </c>
    </row>
    <row r="71" spans="3:40" x14ac:dyDescent="0.3">
      <c r="C71" s="199">
        <v>38</v>
      </c>
      <c r="D71" s="199">
        <v>8</v>
      </c>
      <c r="E71" s="199">
        <v>5</v>
      </c>
      <c r="F71" s="199">
        <v>870</v>
      </c>
      <c r="G71" s="199">
        <v>870</v>
      </c>
      <c r="H71" s="199">
        <v>0</v>
      </c>
      <c r="I71" s="199">
        <v>0</v>
      </c>
      <c r="J71" s="199">
        <v>0</v>
      </c>
      <c r="K71" s="199">
        <v>0</v>
      </c>
      <c r="L71" s="199">
        <v>0</v>
      </c>
      <c r="M71" s="199">
        <v>0</v>
      </c>
      <c r="N71" s="199">
        <v>0</v>
      </c>
      <c r="O71" s="199">
        <v>0</v>
      </c>
      <c r="P71" s="199">
        <v>0</v>
      </c>
      <c r="Q71" s="199">
        <v>0</v>
      </c>
      <c r="R71" s="199">
        <v>0</v>
      </c>
      <c r="S71" s="199">
        <v>0</v>
      </c>
      <c r="T71" s="199">
        <v>0</v>
      </c>
      <c r="U71" s="199">
        <v>0</v>
      </c>
      <c r="V71" s="199">
        <v>0</v>
      </c>
      <c r="W71" s="199">
        <v>0</v>
      </c>
      <c r="X71" s="199">
        <v>0</v>
      </c>
      <c r="Y71" s="199">
        <v>0</v>
      </c>
      <c r="Z71" s="199">
        <v>0</v>
      </c>
      <c r="AA71" s="199">
        <v>0</v>
      </c>
      <c r="AB71" s="199">
        <v>0</v>
      </c>
      <c r="AC71" s="199">
        <v>0</v>
      </c>
      <c r="AD71" s="199">
        <v>0</v>
      </c>
      <c r="AE71" s="199">
        <v>0</v>
      </c>
      <c r="AF71" s="199">
        <v>0</v>
      </c>
      <c r="AG71" s="199">
        <v>0</v>
      </c>
      <c r="AH71" s="199">
        <v>0</v>
      </c>
      <c r="AI71" s="199">
        <v>0</v>
      </c>
      <c r="AJ71" s="199">
        <v>0</v>
      </c>
      <c r="AK71" s="199">
        <v>0</v>
      </c>
      <c r="AL71" s="199">
        <v>0</v>
      </c>
      <c r="AM71" s="199">
        <v>0</v>
      </c>
      <c r="AN71" s="199">
        <v>0</v>
      </c>
    </row>
    <row r="72" spans="3:40" x14ac:dyDescent="0.3">
      <c r="C72" s="199">
        <v>38</v>
      </c>
      <c r="D72" s="199">
        <v>8</v>
      </c>
      <c r="E72" s="199">
        <v>6</v>
      </c>
      <c r="F72" s="199">
        <v>963354</v>
      </c>
      <c r="G72" s="199">
        <v>115340</v>
      </c>
      <c r="H72" s="199">
        <v>263713</v>
      </c>
      <c r="I72" s="199">
        <v>0</v>
      </c>
      <c r="J72" s="199">
        <v>0</v>
      </c>
      <c r="K72" s="199">
        <v>0</v>
      </c>
      <c r="L72" s="199">
        <v>0</v>
      </c>
      <c r="M72" s="199">
        <v>0</v>
      </c>
      <c r="N72" s="199">
        <v>203002</v>
      </c>
      <c r="O72" s="199">
        <v>0</v>
      </c>
      <c r="P72" s="199">
        <v>0</v>
      </c>
      <c r="Q72" s="199">
        <v>0</v>
      </c>
      <c r="R72" s="199">
        <v>0</v>
      </c>
      <c r="S72" s="199">
        <v>0</v>
      </c>
      <c r="T72" s="199">
        <v>0</v>
      </c>
      <c r="U72" s="199">
        <v>0</v>
      </c>
      <c r="V72" s="199">
        <v>0</v>
      </c>
      <c r="W72" s="199">
        <v>0</v>
      </c>
      <c r="X72" s="199">
        <v>0</v>
      </c>
      <c r="Y72" s="199">
        <v>0</v>
      </c>
      <c r="Z72" s="199">
        <v>232191</v>
      </c>
      <c r="AA72" s="199">
        <v>0</v>
      </c>
      <c r="AB72" s="199">
        <v>0</v>
      </c>
      <c r="AC72" s="199">
        <v>0</v>
      </c>
      <c r="AD72" s="199">
        <v>0</v>
      </c>
      <c r="AE72" s="199">
        <v>0</v>
      </c>
      <c r="AF72" s="199">
        <v>0</v>
      </c>
      <c r="AG72" s="199">
        <v>0</v>
      </c>
      <c r="AH72" s="199">
        <v>88000</v>
      </c>
      <c r="AI72" s="199">
        <v>0</v>
      </c>
      <c r="AJ72" s="199">
        <v>0</v>
      </c>
      <c r="AK72" s="199">
        <v>0</v>
      </c>
      <c r="AL72" s="199">
        <v>0</v>
      </c>
      <c r="AM72" s="199">
        <v>52518</v>
      </c>
      <c r="AN72" s="199">
        <v>8590</v>
      </c>
    </row>
    <row r="73" spans="3:40" x14ac:dyDescent="0.3">
      <c r="C73" s="199">
        <v>38</v>
      </c>
      <c r="D73" s="199">
        <v>8</v>
      </c>
      <c r="E73" s="199">
        <v>9</v>
      </c>
      <c r="F73" s="199">
        <v>25444</v>
      </c>
      <c r="G73" s="199">
        <v>0</v>
      </c>
      <c r="H73" s="199">
        <v>0</v>
      </c>
      <c r="I73" s="199">
        <v>0</v>
      </c>
      <c r="J73" s="199">
        <v>0</v>
      </c>
      <c r="K73" s="199">
        <v>0</v>
      </c>
      <c r="L73" s="199">
        <v>0</v>
      </c>
      <c r="M73" s="199">
        <v>0</v>
      </c>
      <c r="N73" s="199">
        <v>13760</v>
      </c>
      <c r="O73" s="199">
        <v>0</v>
      </c>
      <c r="P73" s="199">
        <v>0</v>
      </c>
      <c r="Q73" s="199">
        <v>0</v>
      </c>
      <c r="R73" s="199">
        <v>0</v>
      </c>
      <c r="S73" s="199">
        <v>0</v>
      </c>
      <c r="T73" s="199">
        <v>0</v>
      </c>
      <c r="U73" s="199">
        <v>0</v>
      </c>
      <c r="V73" s="199">
        <v>0</v>
      </c>
      <c r="W73" s="199">
        <v>0</v>
      </c>
      <c r="X73" s="199">
        <v>0</v>
      </c>
      <c r="Y73" s="199">
        <v>0</v>
      </c>
      <c r="Z73" s="199">
        <v>9071</v>
      </c>
      <c r="AA73" s="199">
        <v>0</v>
      </c>
      <c r="AB73" s="199">
        <v>0</v>
      </c>
      <c r="AC73" s="199">
        <v>0</v>
      </c>
      <c r="AD73" s="199">
        <v>0</v>
      </c>
      <c r="AE73" s="199">
        <v>0</v>
      </c>
      <c r="AF73" s="199">
        <v>0</v>
      </c>
      <c r="AG73" s="199">
        <v>0</v>
      </c>
      <c r="AH73" s="199">
        <v>2613</v>
      </c>
      <c r="AI73" s="199">
        <v>0</v>
      </c>
      <c r="AJ73" s="199">
        <v>0</v>
      </c>
      <c r="AK73" s="199">
        <v>0</v>
      </c>
      <c r="AL73" s="199">
        <v>0</v>
      </c>
      <c r="AM73" s="199">
        <v>0</v>
      </c>
      <c r="AN73" s="199">
        <v>0</v>
      </c>
    </row>
    <row r="74" spans="3:40" x14ac:dyDescent="0.3">
      <c r="C74" s="199">
        <v>38</v>
      </c>
      <c r="D74" s="199">
        <v>8</v>
      </c>
      <c r="E74" s="199">
        <v>11</v>
      </c>
      <c r="F74" s="199">
        <v>4565.5</v>
      </c>
      <c r="G74" s="199">
        <v>0</v>
      </c>
      <c r="H74" s="199">
        <v>2065.5</v>
      </c>
      <c r="I74" s="199">
        <v>0</v>
      </c>
      <c r="J74" s="199">
        <v>0</v>
      </c>
      <c r="K74" s="199">
        <v>2500</v>
      </c>
      <c r="L74" s="199">
        <v>0</v>
      </c>
      <c r="M74" s="199">
        <v>0</v>
      </c>
      <c r="N74" s="199">
        <v>0</v>
      </c>
      <c r="O74" s="199">
        <v>0</v>
      </c>
      <c r="P74" s="199">
        <v>0</v>
      </c>
      <c r="Q74" s="199">
        <v>0</v>
      </c>
      <c r="R74" s="199">
        <v>0</v>
      </c>
      <c r="S74" s="199">
        <v>0</v>
      </c>
      <c r="T74" s="199">
        <v>0</v>
      </c>
      <c r="U74" s="199">
        <v>0</v>
      </c>
      <c r="V74" s="199">
        <v>0</v>
      </c>
      <c r="W74" s="199">
        <v>0</v>
      </c>
      <c r="X74" s="199">
        <v>0</v>
      </c>
      <c r="Y74" s="199">
        <v>0</v>
      </c>
      <c r="Z74" s="199">
        <v>0</v>
      </c>
      <c r="AA74" s="199">
        <v>0</v>
      </c>
      <c r="AB74" s="199">
        <v>0</v>
      </c>
      <c r="AC74" s="199">
        <v>0</v>
      </c>
      <c r="AD74" s="199">
        <v>0</v>
      </c>
      <c r="AE74" s="199">
        <v>0</v>
      </c>
      <c r="AF74" s="199">
        <v>0</v>
      </c>
      <c r="AG74" s="199">
        <v>0</v>
      </c>
      <c r="AH74" s="199">
        <v>0</v>
      </c>
      <c r="AI74" s="199">
        <v>0</v>
      </c>
      <c r="AJ74" s="199">
        <v>0</v>
      </c>
      <c r="AK74" s="199">
        <v>0</v>
      </c>
      <c r="AL74" s="199">
        <v>0</v>
      </c>
      <c r="AM74" s="199">
        <v>0</v>
      </c>
      <c r="AN74" s="199">
        <v>0</v>
      </c>
    </row>
    <row r="75" spans="3:40" x14ac:dyDescent="0.3">
      <c r="C75" s="199">
        <v>38</v>
      </c>
      <c r="D75" s="199">
        <v>9</v>
      </c>
      <c r="E75" s="199">
        <v>1</v>
      </c>
      <c r="F75" s="199">
        <v>25.75</v>
      </c>
      <c r="G75" s="199">
        <v>0</v>
      </c>
      <c r="H75" s="199">
        <v>5.8</v>
      </c>
      <c r="I75" s="199">
        <v>0</v>
      </c>
      <c r="J75" s="199">
        <v>0</v>
      </c>
      <c r="K75" s="199">
        <v>0</v>
      </c>
      <c r="L75" s="199">
        <v>0</v>
      </c>
      <c r="M75" s="199">
        <v>0</v>
      </c>
      <c r="N75" s="199">
        <v>9</v>
      </c>
      <c r="O75" s="199">
        <v>0</v>
      </c>
      <c r="P75" s="199">
        <v>0</v>
      </c>
      <c r="Q75" s="199">
        <v>0</v>
      </c>
      <c r="R75" s="199">
        <v>0</v>
      </c>
      <c r="S75" s="199">
        <v>0</v>
      </c>
      <c r="T75" s="199">
        <v>0</v>
      </c>
      <c r="U75" s="199">
        <v>0</v>
      </c>
      <c r="V75" s="199">
        <v>0</v>
      </c>
      <c r="W75" s="199">
        <v>0</v>
      </c>
      <c r="X75" s="199">
        <v>0</v>
      </c>
      <c r="Y75" s="199">
        <v>0</v>
      </c>
      <c r="Z75" s="199">
        <v>3.95</v>
      </c>
      <c r="AA75" s="199">
        <v>0</v>
      </c>
      <c r="AB75" s="199">
        <v>0</v>
      </c>
      <c r="AC75" s="199">
        <v>0</v>
      </c>
      <c r="AD75" s="199">
        <v>0</v>
      </c>
      <c r="AE75" s="199">
        <v>0</v>
      </c>
      <c r="AF75" s="199">
        <v>0</v>
      </c>
      <c r="AG75" s="199">
        <v>0</v>
      </c>
      <c r="AH75" s="199">
        <v>4</v>
      </c>
      <c r="AI75" s="199">
        <v>0</v>
      </c>
      <c r="AJ75" s="199">
        <v>0</v>
      </c>
      <c r="AK75" s="199">
        <v>0</v>
      </c>
      <c r="AL75" s="199">
        <v>0</v>
      </c>
      <c r="AM75" s="199">
        <v>2.5</v>
      </c>
      <c r="AN75" s="199">
        <v>0.5</v>
      </c>
    </row>
    <row r="76" spans="3:40" x14ac:dyDescent="0.3">
      <c r="C76" s="199">
        <v>38</v>
      </c>
      <c r="D76" s="199">
        <v>9</v>
      </c>
      <c r="E76" s="199">
        <v>2</v>
      </c>
      <c r="F76" s="199">
        <v>3882.8</v>
      </c>
      <c r="G76" s="199">
        <v>0</v>
      </c>
      <c r="H76" s="199">
        <v>913.6</v>
      </c>
      <c r="I76" s="199">
        <v>0</v>
      </c>
      <c r="J76" s="199">
        <v>0</v>
      </c>
      <c r="K76" s="199">
        <v>0</v>
      </c>
      <c r="L76" s="199">
        <v>0</v>
      </c>
      <c r="M76" s="199">
        <v>0</v>
      </c>
      <c r="N76" s="199">
        <v>1280</v>
      </c>
      <c r="O76" s="199">
        <v>0</v>
      </c>
      <c r="P76" s="199">
        <v>0</v>
      </c>
      <c r="Q76" s="199">
        <v>0</v>
      </c>
      <c r="R76" s="199">
        <v>0</v>
      </c>
      <c r="S76" s="199">
        <v>0</v>
      </c>
      <c r="T76" s="199">
        <v>0</v>
      </c>
      <c r="U76" s="199">
        <v>0</v>
      </c>
      <c r="V76" s="199">
        <v>0</v>
      </c>
      <c r="W76" s="199">
        <v>0</v>
      </c>
      <c r="X76" s="199">
        <v>0</v>
      </c>
      <c r="Y76" s="199">
        <v>0</v>
      </c>
      <c r="Z76" s="199">
        <v>625.20000000000005</v>
      </c>
      <c r="AA76" s="199">
        <v>0</v>
      </c>
      <c r="AB76" s="199">
        <v>0</v>
      </c>
      <c r="AC76" s="199">
        <v>0</v>
      </c>
      <c r="AD76" s="199">
        <v>0</v>
      </c>
      <c r="AE76" s="199">
        <v>0</v>
      </c>
      <c r="AF76" s="199">
        <v>0</v>
      </c>
      <c r="AG76" s="199">
        <v>0</v>
      </c>
      <c r="AH76" s="199">
        <v>576</v>
      </c>
      <c r="AI76" s="199">
        <v>0</v>
      </c>
      <c r="AJ76" s="199">
        <v>0</v>
      </c>
      <c r="AK76" s="199">
        <v>0</v>
      </c>
      <c r="AL76" s="199">
        <v>0</v>
      </c>
      <c r="AM76" s="199">
        <v>400</v>
      </c>
      <c r="AN76" s="199">
        <v>88</v>
      </c>
    </row>
    <row r="77" spans="3:40" x14ac:dyDescent="0.3">
      <c r="C77" s="199">
        <v>38</v>
      </c>
      <c r="D77" s="199">
        <v>9</v>
      </c>
      <c r="E77" s="199">
        <v>3</v>
      </c>
      <c r="F77" s="199">
        <v>17</v>
      </c>
      <c r="G77" s="199">
        <v>0</v>
      </c>
      <c r="H77" s="199">
        <v>0</v>
      </c>
      <c r="I77" s="199">
        <v>0</v>
      </c>
      <c r="J77" s="199">
        <v>0</v>
      </c>
      <c r="K77" s="199">
        <v>0</v>
      </c>
      <c r="L77" s="199">
        <v>0</v>
      </c>
      <c r="M77" s="199">
        <v>0</v>
      </c>
      <c r="N77" s="199">
        <v>0</v>
      </c>
      <c r="O77" s="199">
        <v>0</v>
      </c>
      <c r="P77" s="199">
        <v>0</v>
      </c>
      <c r="Q77" s="199">
        <v>0</v>
      </c>
      <c r="R77" s="199">
        <v>0</v>
      </c>
      <c r="S77" s="199">
        <v>0</v>
      </c>
      <c r="T77" s="199">
        <v>0</v>
      </c>
      <c r="U77" s="199">
        <v>0</v>
      </c>
      <c r="V77" s="199">
        <v>0</v>
      </c>
      <c r="W77" s="199">
        <v>0</v>
      </c>
      <c r="X77" s="199">
        <v>0</v>
      </c>
      <c r="Y77" s="199">
        <v>0</v>
      </c>
      <c r="Z77" s="199">
        <v>17</v>
      </c>
      <c r="AA77" s="199">
        <v>0</v>
      </c>
      <c r="AB77" s="199">
        <v>0</v>
      </c>
      <c r="AC77" s="199">
        <v>0</v>
      </c>
      <c r="AD77" s="199">
        <v>0</v>
      </c>
      <c r="AE77" s="199">
        <v>0</v>
      </c>
      <c r="AF77" s="199">
        <v>0</v>
      </c>
      <c r="AG77" s="199">
        <v>0</v>
      </c>
      <c r="AH77" s="199">
        <v>0</v>
      </c>
      <c r="AI77" s="199">
        <v>0</v>
      </c>
      <c r="AJ77" s="199">
        <v>0</v>
      </c>
      <c r="AK77" s="199">
        <v>0</v>
      </c>
      <c r="AL77" s="199">
        <v>0</v>
      </c>
      <c r="AM77" s="199">
        <v>0</v>
      </c>
      <c r="AN77" s="199">
        <v>0</v>
      </c>
    </row>
    <row r="78" spans="3:40" x14ac:dyDescent="0.3">
      <c r="C78" s="199">
        <v>38</v>
      </c>
      <c r="D78" s="199">
        <v>9</v>
      </c>
      <c r="E78" s="199">
        <v>4</v>
      </c>
      <c r="F78" s="199">
        <v>79</v>
      </c>
      <c r="G78" s="199">
        <v>0</v>
      </c>
      <c r="H78" s="199">
        <v>0</v>
      </c>
      <c r="I78" s="199">
        <v>0</v>
      </c>
      <c r="J78" s="199">
        <v>0</v>
      </c>
      <c r="K78" s="199">
        <v>0</v>
      </c>
      <c r="L78" s="199">
        <v>0</v>
      </c>
      <c r="M78" s="199">
        <v>0</v>
      </c>
      <c r="N78" s="199">
        <v>0</v>
      </c>
      <c r="O78" s="199">
        <v>0</v>
      </c>
      <c r="P78" s="199">
        <v>0</v>
      </c>
      <c r="Q78" s="199">
        <v>0</v>
      </c>
      <c r="R78" s="199">
        <v>0</v>
      </c>
      <c r="S78" s="199">
        <v>0</v>
      </c>
      <c r="T78" s="199">
        <v>0</v>
      </c>
      <c r="U78" s="199">
        <v>0</v>
      </c>
      <c r="V78" s="199">
        <v>0</v>
      </c>
      <c r="W78" s="199">
        <v>0</v>
      </c>
      <c r="X78" s="199">
        <v>0</v>
      </c>
      <c r="Y78" s="199">
        <v>0</v>
      </c>
      <c r="Z78" s="199">
        <v>69</v>
      </c>
      <c r="AA78" s="199">
        <v>0</v>
      </c>
      <c r="AB78" s="199">
        <v>0</v>
      </c>
      <c r="AC78" s="199">
        <v>0</v>
      </c>
      <c r="AD78" s="199">
        <v>0</v>
      </c>
      <c r="AE78" s="199">
        <v>0</v>
      </c>
      <c r="AF78" s="199">
        <v>0</v>
      </c>
      <c r="AG78" s="199">
        <v>3</v>
      </c>
      <c r="AH78" s="199">
        <v>7</v>
      </c>
      <c r="AI78" s="199">
        <v>0</v>
      </c>
      <c r="AJ78" s="199">
        <v>0</v>
      </c>
      <c r="AK78" s="199">
        <v>0</v>
      </c>
      <c r="AL78" s="199">
        <v>0</v>
      </c>
      <c r="AM78" s="199">
        <v>0</v>
      </c>
      <c r="AN78" s="199">
        <v>0</v>
      </c>
    </row>
    <row r="79" spans="3:40" x14ac:dyDescent="0.3">
      <c r="C79" s="199">
        <v>38</v>
      </c>
      <c r="D79" s="199">
        <v>9</v>
      </c>
      <c r="E79" s="199">
        <v>5</v>
      </c>
      <c r="F79" s="199">
        <v>873</v>
      </c>
      <c r="G79" s="199">
        <v>873</v>
      </c>
      <c r="H79" s="199">
        <v>0</v>
      </c>
      <c r="I79" s="199">
        <v>0</v>
      </c>
      <c r="J79" s="199">
        <v>0</v>
      </c>
      <c r="K79" s="199">
        <v>0</v>
      </c>
      <c r="L79" s="199">
        <v>0</v>
      </c>
      <c r="M79" s="199">
        <v>0</v>
      </c>
      <c r="N79" s="199">
        <v>0</v>
      </c>
      <c r="O79" s="199">
        <v>0</v>
      </c>
      <c r="P79" s="199">
        <v>0</v>
      </c>
      <c r="Q79" s="199">
        <v>0</v>
      </c>
      <c r="R79" s="199">
        <v>0</v>
      </c>
      <c r="S79" s="199">
        <v>0</v>
      </c>
      <c r="T79" s="199">
        <v>0</v>
      </c>
      <c r="U79" s="199">
        <v>0</v>
      </c>
      <c r="V79" s="199">
        <v>0</v>
      </c>
      <c r="W79" s="199">
        <v>0</v>
      </c>
      <c r="X79" s="199">
        <v>0</v>
      </c>
      <c r="Y79" s="199">
        <v>0</v>
      </c>
      <c r="Z79" s="199">
        <v>0</v>
      </c>
      <c r="AA79" s="199">
        <v>0</v>
      </c>
      <c r="AB79" s="199">
        <v>0</v>
      </c>
      <c r="AC79" s="199">
        <v>0</v>
      </c>
      <c r="AD79" s="199">
        <v>0</v>
      </c>
      <c r="AE79" s="199">
        <v>0</v>
      </c>
      <c r="AF79" s="199">
        <v>0</v>
      </c>
      <c r="AG79" s="199">
        <v>0</v>
      </c>
      <c r="AH79" s="199">
        <v>0</v>
      </c>
      <c r="AI79" s="199">
        <v>0</v>
      </c>
      <c r="AJ79" s="199">
        <v>0</v>
      </c>
      <c r="AK79" s="199">
        <v>0</v>
      </c>
      <c r="AL79" s="199">
        <v>0</v>
      </c>
      <c r="AM79" s="199">
        <v>0</v>
      </c>
      <c r="AN79" s="199">
        <v>0</v>
      </c>
    </row>
    <row r="80" spans="3:40" x14ac:dyDescent="0.3">
      <c r="C80" s="199">
        <v>38</v>
      </c>
      <c r="D80" s="199">
        <v>9</v>
      </c>
      <c r="E80" s="199">
        <v>6</v>
      </c>
      <c r="F80" s="199">
        <v>925808</v>
      </c>
      <c r="G80" s="199">
        <v>109900</v>
      </c>
      <c r="H80" s="199">
        <v>260587</v>
      </c>
      <c r="I80" s="199">
        <v>0</v>
      </c>
      <c r="J80" s="199">
        <v>0</v>
      </c>
      <c r="K80" s="199">
        <v>0</v>
      </c>
      <c r="L80" s="199">
        <v>0</v>
      </c>
      <c r="M80" s="199">
        <v>0</v>
      </c>
      <c r="N80" s="199">
        <v>195771</v>
      </c>
      <c r="O80" s="199">
        <v>0</v>
      </c>
      <c r="P80" s="199">
        <v>0</v>
      </c>
      <c r="Q80" s="199">
        <v>0</v>
      </c>
      <c r="R80" s="199">
        <v>0</v>
      </c>
      <c r="S80" s="199">
        <v>0</v>
      </c>
      <c r="T80" s="199">
        <v>0</v>
      </c>
      <c r="U80" s="199">
        <v>0</v>
      </c>
      <c r="V80" s="199">
        <v>0</v>
      </c>
      <c r="W80" s="199">
        <v>0</v>
      </c>
      <c r="X80" s="199">
        <v>0</v>
      </c>
      <c r="Y80" s="199">
        <v>0</v>
      </c>
      <c r="Z80" s="199">
        <v>225347</v>
      </c>
      <c r="AA80" s="199">
        <v>0</v>
      </c>
      <c r="AB80" s="199">
        <v>0</v>
      </c>
      <c r="AC80" s="199">
        <v>0</v>
      </c>
      <c r="AD80" s="199">
        <v>0</v>
      </c>
      <c r="AE80" s="199">
        <v>0</v>
      </c>
      <c r="AF80" s="199">
        <v>0</v>
      </c>
      <c r="AG80" s="199">
        <v>2558</v>
      </c>
      <c r="AH80" s="199">
        <v>70165</v>
      </c>
      <c r="AI80" s="199">
        <v>0</v>
      </c>
      <c r="AJ80" s="199">
        <v>0</v>
      </c>
      <c r="AK80" s="199">
        <v>0</v>
      </c>
      <c r="AL80" s="199">
        <v>0</v>
      </c>
      <c r="AM80" s="199">
        <v>52890</v>
      </c>
      <c r="AN80" s="199">
        <v>8590</v>
      </c>
    </row>
    <row r="81" spans="3:40" x14ac:dyDescent="0.3">
      <c r="C81" s="199">
        <v>38</v>
      </c>
      <c r="D81" s="199">
        <v>9</v>
      </c>
      <c r="E81" s="199">
        <v>9</v>
      </c>
      <c r="F81" s="199">
        <v>24595</v>
      </c>
      <c r="G81" s="199">
        <v>0</v>
      </c>
      <c r="H81" s="199">
        <v>536</v>
      </c>
      <c r="I81" s="199">
        <v>0</v>
      </c>
      <c r="J81" s="199">
        <v>0</v>
      </c>
      <c r="K81" s="199">
        <v>0</v>
      </c>
      <c r="L81" s="199">
        <v>0</v>
      </c>
      <c r="M81" s="199">
        <v>0</v>
      </c>
      <c r="N81" s="199">
        <v>6880</v>
      </c>
      <c r="O81" s="199">
        <v>0</v>
      </c>
      <c r="P81" s="199">
        <v>0</v>
      </c>
      <c r="Q81" s="199">
        <v>0</v>
      </c>
      <c r="R81" s="199">
        <v>0</v>
      </c>
      <c r="S81" s="199">
        <v>0</v>
      </c>
      <c r="T81" s="199">
        <v>0</v>
      </c>
      <c r="U81" s="199">
        <v>0</v>
      </c>
      <c r="V81" s="199">
        <v>0</v>
      </c>
      <c r="W81" s="199">
        <v>0</v>
      </c>
      <c r="X81" s="199">
        <v>0</v>
      </c>
      <c r="Y81" s="199">
        <v>0</v>
      </c>
      <c r="Z81" s="199">
        <v>11595</v>
      </c>
      <c r="AA81" s="199">
        <v>0</v>
      </c>
      <c r="AB81" s="199">
        <v>0</v>
      </c>
      <c r="AC81" s="199">
        <v>0</v>
      </c>
      <c r="AD81" s="199">
        <v>0</v>
      </c>
      <c r="AE81" s="199">
        <v>0</v>
      </c>
      <c r="AF81" s="199">
        <v>0</v>
      </c>
      <c r="AG81" s="199">
        <v>1253</v>
      </c>
      <c r="AH81" s="199">
        <v>4331</v>
      </c>
      <c r="AI81" s="199">
        <v>0</v>
      </c>
      <c r="AJ81" s="199">
        <v>0</v>
      </c>
      <c r="AK81" s="199">
        <v>0</v>
      </c>
      <c r="AL81" s="199">
        <v>0</v>
      </c>
      <c r="AM81" s="199">
        <v>0</v>
      </c>
      <c r="AN81" s="199">
        <v>0</v>
      </c>
    </row>
    <row r="82" spans="3:40" x14ac:dyDescent="0.3">
      <c r="C82" s="199">
        <v>38</v>
      </c>
      <c r="D82" s="199">
        <v>9</v>
      </c>
      <c r="E82" s="199">
        <v>11</v>
      </c>
      <c r="F82" s="199">
        <v>4565.5</v>
      </c>
      <c r="G82" s="199">
        <v>0</v>
      </c>
      <c r="H82" s="199">
        <v>2065.5</v>
      </c>
      <c r="I82" s="199">
        <v>0</v>
      </c>
      <c r="J82" s="199">
        <v>0</v>
      </c>
      <c r="K82" s="199">
        <v>2500</v>
      </c>
      <c r="L82" s="199">
        <v>0</v>
      </c>
      <c r="M82" s="199">
        <v>0</v>
      </c>
      <c r="N82" s="199">
        <v>0</v>
      </c>
      <c r="O82" s="199">
        <v>0</v>
      </c>
      <c r="P82" s="199">
        <v>0</v>
      </c>
      <c r="Q82" s="199">
        <v>0</v>
      </c>
      <c r="R82" s="199">
        <v>0</v>
      </c>
      <c r="S82" s="199">
        <v>0</v>
      </c>
      <c r="T82" s="199">
        <v>0</v>
      </c>
      <c r="U82" s="199">
        <v>0</v>
      </c>
      <c r="V82" s="199">
        <v>0</v>
      </c>
      <c r="W82" s="199">
        <v>0</v>
      </c>
      <c r="X82" s="199">
        <v>0</v>
      </c>
      <c r="Y82" s="199">
        <v>0</v>
      </c>
      <c r="Z82" s="199">
        <v>0</v>
      </c>
      <c r="AA82" s="199">
        <v>0</v>
      </c>
      <c r="AB82" s="199">
        <v>0</v>
      </c>
      <c r="AC82" s="199">
        <v>0</v>
      </c>
      <c r="AD82" s="199">
        <v>0</v>
      </c>
      <c r="AE82" s="199">
        <v>0</v>
      </c>
      <c r="AF82" s="199">
        <v>0</v>
      </c>
      <c r="AG82" s="199">
        <v>0</v>
      </c>
      <c r="AH82" s="199">
        <v>0</v>
      </c>
      <c r="AI82" s="199">
        <v>0</v>
      </c>
      <c r="AJ82" s="199">
        <v>0</v>
      </c>
      <c r="AK82" s="199">
        <v>0</v>
      </c>
      <c r="AL82" s="199">
        <v>0</v>
      </c>
      <c r="AM82" s="199">
        <v>0</v>
      </c>
      <c r="AN82" s="199">
        <v>0</v>
      </c>
    </row>
    <row r="83" spans="3:40" x14ac:dyDescent="0.3">
      <c r="C83" s="199">
        <v>38</v>
      </c>
      <c r="D83" s="199">
        <v>10</v>
      </c>
      <c r="E83" s="199">
        <v>1</v>
      </c>
      <c r="F83" s="199">
        <v>25.75</v>
      </c>
      <c r="G83" s="199">
        <v>0</v>
      </c>
      <c r="H83" s="199">
        <v>5.8</v>
      </c>
      <c r="I83" s="199">
        <v>0</v>
      </c>
      <c r="J83" s="199">
        <v>0</v>
      </c>
      <c r="K83" s="199">
        <v>0</v>
      </c>
      <c r="L83" s="199">
        <v>0</v>
      </c>
      <c r="M83" s="199">
        <v>0</v>
      </c>
      <c r="N83" s="199">
        <v>8</v>
      </c>
      <c r="O83" s="199">
        <v>0</v>
      </c>
      <c r="P83" s="199">
        <v>0</v>
      </c>
      <c r="Q83" s="199">
        <v>0</v>
      </c>
      <c r="R83" s="199">
        <v>0</v>
      </c>
      <c r="S83" s="199">
        <v>0</v>
      </c>
      <c r="T83" s="199">
        <v>0</v>
      </c>
      <c r="U83" s="199">
        <v>0</v>
      </c>
      <c r="V83" s="199">
        <v>0</v>
      </c>
      <c r="W83" s="199">
        <v>0</v>
      </c>
      <c r="X83" s="199">
        <v>0</v>
      </c>
      <c r="Y83" s="199">
        <v>0</v>
      </c>
      <c r="Z83" s="199">
        <v>3.95</v>
      </c>
      <c r="AA83" s="199">
        <v>0</v>
      </c>
      <c r="AB83" s="199">
        <v>0</v>
      </c>
      <c r="AC83" s="199">
        <v>0</v>
      </c>
      <c r="AD83" s="199">
        <v>0</v>
      </c>
      <c r="AE83" s="199">
        <v>0</v>
      </c>
      <c r="AF83" s="199">
        <v>0</v>
      </c>
      <c r="AG83" s="199">
        <v>0</v>
      </c>
      <c r="AH83" s="199">
        <v>5</v>
      </c>
      <c r="AI83" s="199">
        <v>0</v>
      </c>
      <c r="AJ83" s="199">
        <v>0</v>
      </c>
      <c r="AK83" s="199">
        <v>0</v>
      </c>
      <c r="AL83" s="199">
        <v>0</v>
      </c>
      <c r="AM83" s="199">
        <v>2.5</v>
      </c>
      <c r="AN83" s="199">
        <v>0.5</v>
      </c>
    </row>
    <row r="84" spans="3:40" x14ac:dyDescent="0.3">
      <c r="C84" s="199">
        <v>38</v>
      </c>
      <c r="D84" s="199">
        <v>10</v>
      </c>
      <c r="E84" s="199">
        <v>2</v>
      </c>
      <c r="F84" s="199">
        <v>4269.2</v>
      </c>
      <c r="G84" s="199">
        <v>0</v>
      </c>
      <c r="H84" s="199">
        <v>966.4</v>
      </c>
      <c r="I84" s="199">
        <v>0</v>
      </c>
      <c r="J84" s="199">
        <v>0</v>
      </c>
      <c r="K84" s="199">
        <v>0</v>
      </c>
      <c r="L84" s="199">
        <v>0</v>
      </c>
      <c r="M84" s="199">
        <v>0</v>
      </c>
      <c r="N84" s="199">
        <v>1272</v>
      </c>
      <c r="O84" s="199">
        <v>0</v>
      </c>
      <c r="P84" s="199">
        <v>0</v>
      </c>
      <c r="Q84" s="199">
        <v>0</v>
      </c>
      <c r="R84" s="199">
        <v>0</v>
      </c>
      <c r="S84" s="199">
        <v>0</v>
      </c>
      <c r="T84" s="199">
        <v>0</v>
      </c>
      <c r="U84" s="199">
        <v>0</v>
      </c>
      <c r="V84" s="199">
        <v>0</v>
      </c>
      <c r="W84" s="199">
        <v>0</v>
      </c>
      <c r="X84" s="199">
        <v>0</v>
      </c>
      <c r="Y84" s="199">
        <v>0</v>
      </c>
      <c r="Z84" s="199">
        <v>726.8</v>
      </c>
      <c r="AA84" s="199">
        <v>0</v>
      </c>
      <c r="AB84" s="199">
        <v>0</v>
      </c>
      <c r="AC84" s="199">
        <v>0</v>
      </c>
      <c r="AD84" s="199">
        <v>0</v>
      </c>
      <c r="AE84" s="199">
        <v>0</v>
      </c>
      <c r="AF84" s="199">
        <v>0</v>
      </c>
      <c r="AG84" s="199">
        <v>0</v>
      </c>
      <c r="AH84" s="199">
        <v>760</v>
      </c>
      <c r="AI84" s="199">
        <v>0</v>
      </c>
      <c r="AJ84" s="199">
        <v>0</v>
      </c>
      <c r="AK84" s="199">
        <v>0</v>
      </c>
      <c r="AL84" s="199">
        <v>0</v>
      </c>
      <c r="AM84" s="199">
        <v>460</v>
      </c>
      <c r="AN84" s="199">
        <v>84</v>
      </c>
    </row>
    <row r="85" spans="3:40" x14ac:dyDescent="0.3">
      <c r="C85" s="199">
        <v>38</v>
      </c>
      <c r="D85" s="199">
        <v>10</v>
      </c>
      <c r="E85" s="199">
        <v>3</v>
      </c>
      <c r="F85" s="199">
        <v>27</v>
      </c>
      <c r="G85" s="199">
        <v>0</v>
      </c>
      <c r="H85" s="199">
        <v>0</v>
      </c>
      <c r="I85" s="199">
        <v>0</v>
      </c>
      <c r="J85" s="199">
        <v>0</v>
      </c>
      <c r="K85" s="199">
        <v>0</v>
      </c>
      <c r="L85" s="199">
        <v>0</v>
      </c>
      <c r="M85" s="199">
        <v>0</v>
      </c>
      <c r="N85" s="199">
        <v>0</v>
      </c>
      <c r="O85" s="199">
        <v>0</v>
      </c>
      <c r="P85" s="199">
        <v>0</v>
      </c>
      <c r="Q85" s="199">
        <v>0</v>
      </c>
      <c r="R85" s="199">
        <v>0</v>
      </c>
      <c r="S85" s="199">
        <v>0</v>
      </c>
      <c r="T85" s="199">
        <v>0</v>
      </c>
      <c r="U85" s="199">
        <v>0</v>
      </c>
      <c r="V85" s="199">
        <v>0</v>
      </c>
      <c r="W85" s="199">
        <v>0</v>
      </c>
      <c r="X85" s="199">
        <v>0</v>
      </c>
      <c r="Y85" s="199">
        <v>0</v>
      </c>
      <c r="Z85" s="199">
        <v>27</v>
      </c>
      <c r="AA85" s="199">
        <v>0</v>
      </c>
      <c r="AB85" s="199">
        <v>0</v>
      </c>
      <c r="AC85" s="199">
        <v>0</v>
      </c>
      <c r="AD85" s="199">
        <v>0</v>
      </c>
      <c r="AE85" s="199">
        <v>0</v>
      </c>
      <c r="AF85" s="199">
        <v>0</v>
      </c>
      <c r="AG85" s="199">
        <v>0</v>
      </c>
      <c r="AH85" s="199">
        <v>0</v>
      </c>
      <c r="AI85" s="199">
        <v>0</v>
      </c>
      <c r="AJ85" s="199">
        <v>0</v>
      </c>
      <c r="AK85" s="199">
        <v>0</v>
      </c>
      <c r="AL85" s="199">
        <v>0</v>
      </c>
      <c r="AM85" s="199">
        <v>0</v>
      </c>
      <c r="AN85" s="199">
        <v>0</v>
      </c>
    </row>
    <row r="86" spans="3:40" x14ac:dyDescent="0.3">
      <c r="C86" s="199">
        <v>38</v>
      </c>
      <c r="D86" s="199">
        <v>10</v>
      </c>
      <c r="E86" s="199">
        <v>4</v>
      </c>
      <c r="F86" s="199">
        <v>78</v>
      </c>
      <c r="G86" s="199">
        <v>0</v>
      </c>
      <c r="H86" s="199">
        <v>0</v>
      </c>
      <c r="I86" s="199">
        <v>0</v>
      </c>
      <c r="J86" s="199">
        <v>0</v>
      </c>
      <c r="K86" s="199">
        <v>0</v>
      </c>
      <c r="L86" s="199">
        <v>0</v>
      </c>
      <c r="M86" s="199">
        <v>0</v>
      </c>
      <c r="N86" s="199">
        <v>0</v>
      </c>
      <c r="O86" s="199">
        <v>0</v>
      </c>
      <c r="P86" s="199">
        <v>0</v>
      </c>
      <c r="Q86" s="199">
        <v>0</v>
      </c>
      <c r="R86" s="199">
        <v>0</v>
      </c>
      <c r="S86" s="199">
        <v>0</v>
      </c>
      <c r="T86" s="199">
        <v>0</v>
      </c>
      <c r="U86" s="199">
        <v>0</v>
      </c>
      <c r="V86" s="199">
        <v>0</v>
      </c>
      <c r="W86" s="199">
        <v>0</v>
      </c>
      <c r="X86" s="199">
        <v>0</v>
      </c>
      <c r="Y86" s="199">
        <v>0</v>
      </c>
      <c r="Z86" s="199">
        <v>68</v>
      </c>
      <c r="AA86" s="199">
        <v>0</v>
      </c>
      <c r="AB86" s="199">
        <v>0</v>
      </c>
      <c r="AC86" s="199">
        <v>0</v>
      </c>
      <c r="AD86" s="199">
        <v>0</v>
      </c>
      <c r="AE86" s="199">
        <v>0</v>
      </c>
      <c r="AF86" s="199">
        <v>0</v>
      </c>
      <c r="AG86" s="199">
        <v>2</v>
      </c>
      <c r="AH86" s="199">
        <v>8</v>
      </c>
      <c r="AI86" s="199">
        <v>0</v>
      </c>
      <c r="AJ86" s="199">
        <v>0</v>
      </c>
      <c r="AK86" s="199">
        <v>0</v>
      </c>
      <c r="AL86" s="199">
        <v>0</v>
      </c>
      <c r="AM86" s="199">
        <v>0</v>
      </c>
      <c r="AN86" s="199">
        <v>0</v>
      </c>
    </row>
    <row r="87" spans="3:40" x14ac:dyDescent="0.3">
      <c r="C87" s="199">
        <v>38</v>
      </c>
      <c r="D87" s="199">
        <v>10</v>
      </c>
      <c r="E87" s="199">
        <v>5</v>
      </c>
      <c r="F87" s="199">
        <v>860</v>
      </c>
      <c r="G87" s="199">
        <v>860</v>
      </c>
      <c r="H87" s="199">
        <v>0</v>
      </c>
      <c r="I87" s="199">
        <v>0</v>
      </c>
      <c r="J87" s="199">
        <v>0</v>
      </c>
      <c r="K87" s="199">
        <v>0</v>
      </c>
      <c r="L87" s="199">
        <v>0</v>
      </c>
      <c r="M87" s="199">
        <v>0</v>
      </c>
      <c r="N87" s="199">
        <v>0</v>
      </c>
      <c r="O87" s="199">
        <v>0</v>
      </c>
      <c r="P87" s="199">
        <v>0</v>
      </c>
      <c r="Q87" s="199">
        <v>0</v>
      </c>
      <c r="R87" s="199">
        <v>0</v>
      </c>
      <c r="S87" s="199">
        <v>0</v>
      </c>
      <c r="T87" s="199">
        <v>0</v>
      </c>
      <c r="U87" s="199">
        <v>0</v>
      </c>
      <c r="V87" s="199">
        <v>0</v>
      </c>
      <c r="W87" s="199">
        <v>0</v>
      </c>
      <c r="X87" s="199">
        <v>0</v>
      </c>
      <c r="Y87" s="199">
        <v>0</v>
      </c>
      <c r="Z87" s="199">
        <v>0</v>
      </c>
      <c r="AA87" s="199">
        <v>0</v>
      </c>
      <c r="AB87" s="199">
        <v>0</v>
      </c>
      <c r="AC87" s="199">
        <v>0</v>
      </c>
      <c r="AD87" s="199">
        <v>0</v>
      </c>
      <c r="AE87" s="199">
        <v>0</v>
      </c>
      <c r="AF87" s="199">
        <v>0</v>
      </c>
      <c r="AG87" s="199">
        <v>0</v>
      </c>
      <c r="AH87" s="199">
        <v>0</v>
      </c>
      <c r="AI87" s="199">
        <v>0</v>
      </c>
      <c r="AJ87" s="199">
        <v>0</v>
      </c>
      <c r="AK87" s="199">
        <v>0</v>
      </c>
      <c r="AL87" s="199">
        <v>0</v>
      </c>
      <c r="AM87" s="199">
        <v>0</v>
      </c>
      <c r="AN87" s="199">
        <v>0</v>
      </c>
    </row>
    <row r="88" spans="3:40" x14ac:dyDescent="0.3">
      <c r="C88" s="199">
        <v>38</v>
      </c>
      <c r="D88" s="199">
        <v>10</v>
      </c>
      <c r="E88" s="199">
        <v>6</v>
      </c>
      <c r="F88" s="199">
        <v>940434</v>
      </c>
      <c r="G88" s="199">
        <v>110190</v>
      </c>
      <c r="H88" s="199">
        <v>255794</v>
      </c>
      <c r="I88" s="199">
        <v>0</v>
      </c>
      <c r="J88" s="199">
        <v>0</v>
      </c>
      <c r="K88" s="199">
        <v>0</v>
      </c>
      <c r="L88" s="199">
        <v>0</v>
      </c>
      <c r="M88" s="199">
        <v>0</v>
      </c>
      <c r="N88" s="199">
        <v>199625</v>
      </c>
      <c r="O88" s="199">
        <v>0</v>
      </c>
      <c r="P88" s="199">
        <v>0</v>
      </c>
      <c r="Q88" s="199">
        <v>0</v>
      </c>
      <c r="R88" s="199">
        <v>0</v>
      </c>
      <c r="S88" s="199">
        <v>0</v>
      </c>
      <c r="T88" s="199">
        <v>0</v>
      </c>
      <c r="U88" s="199">
        <v>0</v>
      </c>
      <c r="V88" s="199">
        <v>0</v>
      </c>
      <c r="W88" s="199">
        <v>0</v>
      </c>
      <c r="X88" s="199">
        <v>0</v>
      </c>
      <c r="Y88" s="199">
        <v>0</v>
      </c>
      <c r="Z88" s="199">
        <v>225128</v>
      </c>
      <c r="AA88" s="199">
        <v>0</v>
      </c>
      <c r="AB88" s="199">
        <v>0</v>
      </c>
      <c r="AC88" s="199">
        <v>0</v>
      </c>
      <c r="AD88" s="199">
        <v>0</v>
      </c>
      <c r="AE88" s="199">
        <v>0</v>
      </c>
      <c r="AF88" s="199">
        <v>0</v>
      </c>
      <c r="AG88" s="199">
        <v>2431</v>
      </c>
      <c r="AH88" s="199">
        <v>85775</v>
      </c>
      <c r="AI88" s="199">
        <v>0</v>
      </c>
      <c r="AJ88" s="199">
        <v>0</v>
      </c>
      <c r="AK88" s="199">
        <v>0</v>
      </c>
      <c r="AL88" s="199">
        <v>0</v>
      </c>
      <c r="AM88" s="199">
        <v>52810</v>
      </c>
      <c r="AN88" s="199">
        <v>8681</v>
      </c>
    </row>
    <row r="89" spans="3:40" x14ac:dyDescent="0.3">
      <c r="C89" s="199">
        <v>38</v>
      </c>
      <c r="D89" s="199">
        <v>10</v>
      </c>
      <c r="E89" s="199">
        <v>9</v>
      </c>
      <c r="F89" s="199">
        <v>12406</v>
      </c>
      <c r="G89" s="199">
        <v>0</v>
      </c>
      <c r="H89" s="199">
        <v>0</v>
      </c>
      <c r="I89" s="199">
        <v>0</v>
      </c>
      <c r="J89" s="199">
        <v>0</v>
      </c>
      <c r="K89" s="199">
        <v>0</v>
      </c>
      <c r="L89" s="199">
        <v>0</v>
      </c>
      <c r="M89" s="199">
        <v>0</v>
      </c>
      <c r="N89" s="199">
        <v>0</v>
      </c>
      <c r="O89" s="199">
        <v>0</v>
      </c>
      <c r="P89" s="199">
        <v>0</v>
      </c>
      <c r="Q89" s="199">
        <v>0</v>
      </c>
      <c r="R89" s="199">
        <v>0</v>
      </c>
      <c r="S89" s="199">
        <v>0</v>
      </c>
      <c r="T89" s="199">
        <v>0</v>
      </c>
      <c r="U89" s="199">
        <v>0</v>
      </c>
      <c r="V89" s="199">
        <v>0</v>
      </c>
      <c r="W89" s="199">
        <v>0</v>
      </c>
      <c r="X89" s="199">
        <v>0</v>
      </c>
      <c r="Y89" s="199">
        <v>0</v>
      </c>
      <c r="Z89" s="199">
        <v>8818</v>
      </c>
      <c r="AA89" s="199">
        <v>0</v>
      </c>
      <c r="AB89" s="199">
        <v>0</v>
      </c>
      <c r="AC89" s="199">
        <v>0</v>
      </c>
      <c r="AD89" s="199">
        <v>0</v>
      </c>
      <c r="AE89" s="199">
        <v>0</v>
      </c>
      <c r="AF89" s="199">
        <v>0</v>
      </c>
      <c r="AG89" s="199">
        <v>1323</v>
      </c>
      <c r="AH89" s="199">
        <v>2265</v>
      </c>
      <c r="AI89" s="199">
        <v>0</v>
      </c>
      <c r="AJ89" s="199">
        <v>0</v>
      </c>
      <c r="AK89" s="199">
        <v>0</v>
      </c>
      <c r="AL89" s="199">
        <v>0</v>
      </c>
      <c r="AM89" s="199">
        <v>0</v>
      </c>
      <c r="AN89" s="199">
        <v>0</v>
      </c>
    </row>
    <row r="90" spans="3:40" x14ac:dyDescent="0.3">
      <c r="C90" s="199">
        <v>38</v>
      </c>
      <c r="D90" s="199">
        <v>10</v>
      </c>
      <c r="E90" s="199">
        <v>10</v>
      </c>
      <c r="F90" s="199">
        <v>1000</v>
      </c>
      <c r="G90" s="199">
        <v>0</v>
      </c>
      <c r="H90" s="199">
        <v>0</v>
      </c>
      <c r="I90" s="199">
        <v>0</v>
      </c>
      <c r="J90" s="199">
        <v>0</v>
      </c>
      <c r="K90" s="199">
        <v>1000</v>
      </c>
      <c r="L90" s="199">
        <v>0</v>
      </c>
      <c r="M90" s="199">
        <v>0</v>
      </c>
      <c r="N90" s="199">
        <v>0</v>
      </c>
      <c r="O90" s="199">
        <v>0</v>
      </c>
      <c r="P90" s="199">
        <v>0</v>
      </c>
      <c r="Q90" s="199">
        <v>0</v>
      </c>
      <c r="R90" s="199">
        <v>0</v>
      </c>
      <c r="S90" s="199">
        <v>0</v>
      </c>
      <c r="T90" s="199">
        <v>0</v>
      </c>
      <c r="U90" s="199">
        <v>0</v>
      </c>
      <c r="V90" s="199">
        <v>0</v>
      </c>
      <c r="W90" s="199">
        <v>0</v>
      </c>
      <c r="X90" s="199">
        <v>0</v>
      </c>
      <c r="Y90" s="199">
        <v>0</v>
      </c>
      <c r="Z90" s="199">
        <v>0</v>
      </c>
      <c r="AA90" s="199">
        <v>0</v>
      </c>
      <c r="AB90" s="199">
        <v>0</v>
      </c>
      <c r="AC90" s="199">
        <v>0</v>
      </c>
      <c r="AD90" s="199">
        <v>0</v>
      </c>
      <c r="AE90" s="199">
        <v>0</v>
      </c>
      <c r="AF90" s="199">
        <v>0</v>
      </c>
      <c r="AG90" s="199">
        <v>0</v>
      </c>
      <c r="AH90" s="199">
        <v>0</v>
      </c>
      <c r="AI90" s="199">
        <v>0</v>
      </c>
      <c r="AJ90" s="199">
        <v>0</v>
      </c>
      <c r="AK90" s="199">
        <v>0</v>
      </c>
      <c r="AL90" s="199">
        <v>0</v>
      </c>
      <c r="AM90" s="199">
        <v>0</v>
      </c>
      <c r="AN90" s="199">
        <v>0</v>
      </c>
    </row>
    <row r="91" spans="3:40" x14ac:dyDescent="0.3">
      <c r="C91" s="199">
        <v>38</v>
      </c>
      <c r="D91" s="199">
        <v>10</v>
      </c>
      <c r="E91" s="199">
        <v>11</v>
      </c>
      <c r="F91" s="199">
        <v>4565.5</v>
      </c>
      <c r="G91" s="199">
        <v>0</v>
      </c>
      <c r="H91" s="199">
        <v>2065.5</v>
      </c>
      <c r="I91" s="199">
        <v>0</v>
      </c>
      <c r="J91" s="199">
        <v>0</v>
      </c>
      <c r="K91" s="199">
        <v>2500</v>
      </c>
      <c r="L91" s="199">
        <v>0</v>
      </c>
      <c r="M91" s="199">
        <v>0</v>
      </c>
      <c r="N91" s="199">
        <v>0</v>
      </c>
      <c r="O91" s="199">
        <v>0</v>
      </c>
      <c r="P91" s="199">
        <v>0</v>
      </c>
      <c r="Q91" s="199">
        <v>0</v>
      </c>
      <c r="R91" s="199">
        <v>0</v>
      </c>
      <c r="S91" s="199">
        <v>0</v>
      </c>
      <c r="T91" s="199">
        <v>0</v>
      </c>
      <c r="U91" s="199">
        <v>0</v>
      </c>
      <c r="V91" s="199">
        <v>0</v>
      </c>
      <c r="W91" s="199">
        <v>0</v>
      </c>
      <c r="X91" s="199">
        <v>0</v>
      </c>
      <c r="Y91" s="199">
        <v>0</v>
      </c>
      <c r="Z91" s="199">
        <v>0</v>
      </c>
      <c r="AA91" s="199">
        <v>0</v>
      </c>
      <c r="AB91" s="199">
        <v>0</v>
      </c>
      <c r="AC91" s="199">
        <v>0</v>
      </c>
      <c r="AD91" s="199">
        <v>0</v>
      </c>
      <c r="AE91" s="199">
        <v>0</v>
      </c>
      <c r="AF91" s="199">
        <v>0</v>
      </c>
      <c r="AG91" s="199">
        <v>0</v>
      </c>
      <c r="AH91" s="199">
        <v>0</v>
      </c>
      <c r="AI91" s="199">
        <v>0</v>
      </c>
      <c r="AJ91" s="199">
        <v>0</v>
      </c>
      <c r="AK91" s="199">
        <v>0</v>
      </c>
      <c r="AL91" s="199">
        <v>0</v>
      </c>
      <c r="AM91" s="199">
        <v>0</v>
      </c>
      <c r="AN91" s="199">
        <v>0</v>
      </c>
    </row>
    <row r="92" spans="3:40" x14ac:dyDescent="0.3">
      <c r="C92" s="199">
        <v>38</v>
      </c>
      <c r="D92" s="199">
        <v>11</v>
      </c>
      <c r="E92" s="199">
        <v>1</v>
      </c>
      <c r="F92" s="199">
        <v>24.75</v>
      </c>
      <c r="G92" s="199">
        <v>0</v>
      </c>
      <c r="H92" s="199">
        <v>5.8</v>
      </c>
      <c r="I92" s="199">
        <v>0</v>
      </c>
      <c r="J92" s="199">
        <v>0</v>
      </c>
      <c r="K92" s="199">
        <v>0</v>
      </c>
      <c r="L92" s="199">
        <v>0</v>
      </c>
      <c r="M92" s="199">
        <v>0</v>
      </c>
      <c r="N92" s="199">
        <v>8</v>
      </c>
      <c r="O92" s="199">
        <v>0</v>
      </c>
      <c r="P92" s="199">
        <v>0</v>
      </c>
      <c r="Q92" s="199">
        <v>0</v>
      </c>
      <c r="R92" s="199">
        <v>0</v>
      </c>
      <c r="S92" s="199">
        <v>0</v>
      </c>
      <c r="T92" s="199">
        <v>0</v>
      </c>
      <c r="U92" s="199">
        <v>0</v>
      </c>
      <c r="V92" s="199">
        <v>0</v>
      </c>
      <c r="W92" s="199">
        <v>0</v>
      </c>
      <c r="X92" s="199">
        <v>0</v>
      </c>
      <c r="Y92" s="199">
        <v>0</v>
      </c>
      <c r="Z92" s="199">
        <v>3.95</v>
      </c>
      <c r="AA92" s="199">
        <v>0</v>
      </c>
      <c r="AB92" s="199">
        <v>0</v>
      </c>
      <c r="AC92" s="199">
        <v>0</v>
      </c>
      <c r="AD92" s="199">
        <v>0</v>
      </c>
      <c r="AE92" s="199">
        <v>0</v>
      </c>
      <c r="AF92" s="199">
        <v>0</v>
      </c>
      <c r="AG92" s="199">
        <v>0</v>
      </c>
      <c r="AH92" s="199">
        <v>4</v>
      </c>
      <c r="AI92" s="199">
        <v>0</v>
      </c>
      <c r="AJ92" s="199">
        <v>0</v>
      </c>
      <c r="AK92" s="199">
        <v>0</v>
      </c>
      <c r="AL92" s="199">
        <v>0</v>
      </c>
      <c r="AM92" s="199">
        <v>2.5</v>
      </c>
      <c r="AN92" s="199">
        <v>0.5</v>
      </c>
    </row>
    <row r="93" spans="3:40" x14ac:dyDescent="0.3">
      <c r="C93" s="199">
        <v>38</v>
      </c>
      <c r="D93" s="199">
        <v>11</v>
      </c>
      <c r="E93" s="199">
        <v>2</v>
      </c>
      <c r="F93" s="199">
        <v>3640</v>
      </c>
      <c r="G93" s="199">
        <v>0</v>
      </c>
      <c r="H93" s="199">
        <v>864</v>
      </c>
      <c r="I93" s="199">
        <v>0</v>
      </c>
      <c r="J93" s="199">
        <v>0</v>
      </c>
      <c r="K93" s="199">
        <v>0</v>
      </c>
      <c r="L93" s="199">
        <v>0</v>
      </c>
      <c r="M93" s="199">
        <v>0</v>
      </c>
      <c r="N93" s="199">
        <v>1104</v>
      </c>
      <c r="O93" s="199">
        <v>0</v>
      </c>
      <c r="P93" s="199">
        <v>0</v>
      </c>
      <c r="Q93" s="199">
        <v>0</v>
      </c>
      <c r="R93" s="199">
        <v>0</v>
      </c>
      <c r="S93" s="199">
        <v>0</v>
      </c>
      <c r="T93" s="199">
        <v>0</v>
      </c>
      <c r="U93" s="199">
        <v>0</v>
      </c>
      <c r="V93" s="199">
        <v>0</v>
      </c>
      <c r="W93" s="199">
        <v>0</v>
      </c>
      <c r="X93" s="199">
        <v>0</v>
      </c>
      <c r="Y93" s="199">
        <v>0</v>
      </c>
      <c r="Z93" s="199">
        <v>552</v>
      </c>
      <c r="AA93" s="199">
        <v>0</v>
      </c>
      <c r="AB93" s="199">
        <v>0</v>
      </c>
      <c r="AC93" s="199">
        <v>0</v>
      </c>
      <c r="AD93" s="199">
        <v>0</v>
      </c>
      <c r="AE93" s="199">
        <v>0</v>
      </c>
      <c r="AF93" s="199">
        <v>0</v>
      </c>
      <c r="AG93" s="199">
        <v>0</v>
      </c>
      <c r="AH93" s="199">
        <v>640</v>
      </c>
      <c r="AI93" s="199">
        <v>0</v>
      </c>
      <c r="AJ93" s="199">
        <v>0</v>
      </c>
      <c r="AK93" s="199">
        <v>0</v>
      </c>
      <c r="AL93" s="199">
        <v>0</v>
      </c>
      <c r="AM93" s="199">
        <v>400</v>
      </c>
      <c r="AN93" s="199">
        <v>80</v>
      </c>
    </row>
    <row r="94" spans="3:40" x14ac:dyDescent="0.3">
      <c r="C94" s="199">
        <v>38</v>
      </c>
      <c r="D94" s="199">
        <v>11</v>
      </c>
      <c r="E94" s="199">
        <v>3</v>
      </c>
      <c r="F94" s="199">
        <v>28</v>
      </c>
      <c r="G94" s="199">
        <v>0</v>
      </c>
      <c r="H94" s="199">
        <v>0</v>
      </c>
      <c r="I94" s="199">
        <v>0</v>
      </c>
      <c r="J94" s="199">
        <v>0</v>
      </c>
      <c r="K94" s="199">
        <v>0</v>
      </c>
      <c r="L94" s="199">
        <v>0</v>
      </c>
      <c r="M94" s="199">
        <v>0</v>
      </c>
      <c r="N94" s="199">
        <v>0</v>
      </c>
      <c r="O94" s="199">
        <v>0</v>
      </c>
      <c r="P94" s="199">
        <v>0</v>
      </c>
      <c r="Q94" s="199">
        <v>0</v>
      </c>
      <c r="R94" s="199">
        <v>0</v>
      </c>
      <c r="S94" s="199">
        <v>0</v>
      </c>
      <c r="T94" s="199">
        <v>0</v>
      </c>
      <c r="U94" s="199">
        <v>0</v>
      </c>
      <c r="V94" s="199">
        <v>0</v>
      </c>
      <c r="W94" s="199">
        <v>0</v>
      </c>
      <c r="X94" s="199">
        <v>0</v>
      </c>
      <c r="Y94" s="199">
        <v>0</v>
      </c>
      <c r="Z94" s="199">
        <v>28</v>
      </c>
      <c r="AA94" s="199">
        <v>0</v>
      </c>
      <c r="AB94" s="199">
        <v>0</v>
      </c>
      <c r="AC94" s="199">
        <v>0</v>
      </c>
      <c r="AD94" s="199">
        <v>0</v>
      </c>
      <c r="AE94" s="199">
        <v>0</v>
      </c>
      <c r="AF94" s="199">
        <v>0</v>
      </c>
      <c r="AG94" s="199">
        <v>0</v>
      </c>
      <c r="AH94" s="199">
        <v>0</v>
      </c>
      <c r="AI94" s="199">
        <v>0</v>
      </c>
      <c r="AJ94" s="199">
        <v>0</v>
      </c>
      <c r="AK94" s="199">
        <v>0</v>
      </c>
      <c r="AL94" s="199">
        <v>0</v>
      </c>
      <c r="AM94" s="199">
        <v>0</v>
      </c>
      <c r="AN94" s="199">
        <v>0</v>
      </c>
    </row>
    <row r="95" spans="3:40" x14ac:dyDescent="0.3">
      <c r="C95" s="199">
        <v>38</v>
      </c>
      <c r="D95" s="199">
        <v>11</v>
      </c>
      <c r="E95" s="199">
        <v>4</v>
      </c>
      <c r="F95" s="199">
        <v>65</v>
      </c>
      <c r="G95" s="199">
        <v>0</v>
      </c>
      <c r="H95" s="199">
        <v>0</v>
      </c>
      <c r="I95" s="199">
        <v>0</v>
      </c>
      <c r="J95" s="199">
        <v>0</v>
      </c>
      <c r="K95" s="199">
        <v>0</v>
      </c>
      <c r="L95" s="199">
        <v>0</v>
      </c>
      <c r="M95" s="199">
        <v>0</v>
      </c>
      <c r="N95" s="199">
        <v>0</v>
      </c>
      <c r="O95" s="199">
        <v>0</v>
      </c>
      <c r="P95" s="199">
        <v>0</v>
      </c>
      <c r="Q95" s="199">
        <v>0</v>
      </c>
      <c r="R95" s="199">
        <v>0</v>
      </c>
      <c r="S95" s="199">
        <v>0</v>
      </c>
      <c r="T95" s="199">
        <v>0</v>
      </c>
      <c r="U95" s="199">
        <v>0</v>
      </c>
      <c r="V95" s="199">
        <v>0</v>
      </c>
      <c r="W95" s="199">
        <v>0</v>
      </c>
      <c r="X95" s="199">
        <v>0</v>
      </c>
      <c r="Y95" s="199">
        <v>0</v>
      </c>
      <c r="Z95" s="199">
        <v>58</v>
      </c>
      <c r="AA95" s="199">
        <v>0</v>
      </c>
      <c r="AB95" s="199">
        <v>0</v>
      </c>
      <c r="AC95" s="199">
        <v>0</v>
      </c>
      <c r="AD95" s="199">
        <v>0</v>
      </c>
      <c r="AE95" s="199">
        <v>0</v>
      </c>
      <c r="AF95" s="199">
        <v>0</v>
      </c>
      <c r="AG95" s="199">
        <v>3</v>
      </c>
      <c r="AH95" s="199">
        <v>4</v>
      </c>
      <c r="AI95" s="199">
        <v>0</v>
      </c>
      <c r="AJ95" s="199">
        <v>0</v>
      </c>
      <c r="AK95" s="199">
        <v>0</v>
      </c>
      <c r="AL95" s="199">
        <v>0</v>
      </c>
      <c r="AM95" s="199">
        <v>0</v>
      </c>
      <c r="AN95" s="199">
        <v>0</v>
      </c>
    </row>
    <row r="96" spans="3:40" x14ac:dyDescent="0.3">
      <c r="C96" s="199">
        <v>38</v>
      </c>
      <c r="D96" s="199">
        <v>11</v>
      </c>
      <c r="E96" s="199">
        <v>5</v>
      </c>
      <c r="F96" s="199">
        <v>876</v>
      </c>
      <c r="G96" s="199">
        <v>876</v>
      </c>
      <c r="H96" s="199">
        <v>0</v>
      </c>
      <c r="I96" s="199">
        <v>0</v>
      </c>
      <c r="J96" s="199">
        <v>0</v>
      </c>
      <c r="K96" s="199">
        <v>0</v>
      </c>
      <c r="L96" s="199">
        <v>0</v>
      </c>
      <c r="M96" s="199">
        <v>0</v>
      </c>
      <c r="N96" s="199">
        <v>0</v>
      </c>
      <c r="O96" s="199">
        <v>0</v>
      </c>
      <c r="P96" s="199">
        <v>0</v>
      </c>
      <c r="Q96" s="199">
        <v>0</v>
      </c>
      <c r="R96" s="199">
        <v>0</v>
      </c>
      <c r="S96" s="199">
        <v>0</v>
      </c>
      <c r="T96" s="199">
        <v>0</v>
      </c>
      <c r="U96" s="199">
        <v>0</v>
      </c>
      <c r="V96" s="199">
        <v>0</v>
      </c>
      <c r="W96" s="199">
        <v>0</v>
      </c>
      <c r="X96" s="199">
        <v>0</v>
      </c>
      <c r="Y96" s="199">
        <v>0</v>
      </c>
      <c r="Z96" s="199">
        <v>0</v>
      </c>
      <c r="AA96" s="199">
        <v>0</v>
      </c>
      <c r="AB96" s="199">
        <v>0</v>
      </c>
      <c r="AC96" s="199">
        <v>0</v>
      </c>
      <c r="AD96" s="199">
        <v>0</v>
      </c>
      <c r="AE96" s="199">
        <v>0</v>
      </c>
      <c r="AF96" s="199">
        <v>0</v>
      </c>
      <c r="AG96" s="199">
        <v>0</v>
      </c>
      <c r="AH96" s="199">
        <v>0</v>
      </c>
      <c r="AI96" s="199">
        <v>0</v>
      </c>
      <c r="AJ96" s="199">
        <v>0</v>
      </c>
      <c r="AK96" s="199">
        <v>0</v>
      </c>
      <c r="AL96" s="199">
        <v>0</v>
      </c>
      <c r="AM96" s="199">
        <v>0</v>
      </c>
      <c r="AN96" s="199">
        <v>0</v>
      </c>
    </row>
    <row r="97" spans="3:40" x14ac:dyDescent="0.3">
      <c r="C97" s="199">
        <v>38</v>
      </c>
      <c r="D97" s="199">
        <v>11</v>
      </c>
      <c r="E97" s="199">
        <v>6</v>
      </c>
      <c r="F97" s="199">
        <v>1422939</v>
      </c>
      <c r="G97" s="199">
        <v>119770</v>
      </c>
      <c r="H97" s="199">
        <v>423806</v>
      </c>
      <c r="I97" s="199">
        <v>0</v>
      </c>
      <c r="J97" s="199">
        <v>0</v>
      </c>
      <c r="K97" s="199">
        <v>0</v>
      </c>
      <c r="L97" s="199">
        <v>0</v>
      </c>
      <c r="M97" s="199">
        <v>0</v>
      </c>
      <c r="N97" s="199">
        <v>308220</v>
      </c>
      <c r="O97" s="199">
        <v>0</v>
      </c>
      <c r="P97" s="199">
        <v>0</v>
      </c>
      <c r="Q97" s="199">
        <v>0</v>
      </c>
      <c r="R97" s="199">
        <v>0</v>
      </c>
      <c r="S97" s="199">
        <v>0</v>
      </c>
      <c r="T97" s="199">
        <v>0</v>
      </c>
      <c r="U97" s="199">
        <v>0</v>
      </c>
      <c r="V97" s="199">
        <v>0</v>
      </c>
      <c r="W97" s="199">
        <v>0</v>
      </c>
      <c r="X97" s="199">
        <v>0</v>
      </c>
      <c r="Y97" s="199">
        <v>0</v>
      </c>
      <c r="Z97" s="199">
        <v>365217</v>
      </c>
      <c r="AA97" s="199">
        <v>0</v>
      </c>
      <c r="AB97" s="199">
        <v>0</v>
      </c>
      <c r="AC97" s="199">
        <v>0</v>
      </c>
      <c r="AD97" s="199">
        <v>0</v>
      </c>
      <c r="AE97" s="199">
        <v>0</v>
      </c>
      <c r="AF97" s="199">
        <v>0</v>
      </c>
      <c r="AG97" s="199">
        <v>2573</v>
      </c>
      <c r="AH97" s="199">
        <v>113059</v>
      </c>
      <c r="AI97" s="199">
        <v>0</v>
      </c>
      <c r="AJ97" s="199">
        <v>0</v>
      </c>
      <c r="AK97" s="199">
        <v>0</v>
      </c>
      <c r="AL97" s="199">
        <v>0</v>
      </c>
      <c r="AM97" s="199">
        <v>77713</v>
      </c>
      <c r="AN97" s="199">
        <v>12581</v>
      </c>
    </row>
    <row r="98" spans="3:40" x14ac:dyDescent="0.3">
      <c r="C98" s="199">
        <v>38</v>
      </c>
      <c r="D98" s="199">
        <v>11</v>
      </c>
      <c r="E98" s="199">
        <v>9</v>
      </c>
      <c r="F98" s="199">
        <v>496648</v>
      </c>
      <c r="G98" s="199">
        <v>0</v>
      </c>
      <c r="H98" s="199">
        <v>170354</v>
      </c>
      <c r="I98" s="199">
        <v>0</v>
      </c>
      <c r="J98" s="199">
        <v>0</v>
      </c>
      <c r="K98" s="199">
        <v>0</v>
      </c>
      <c r="L98" s="199">
        <v>0</v>
      </c>
      <c r="M98" s="199">
        <v>0</v>
      </c>
      <c r="N98" s="199">
        <v>112782</v>
      </c>
      <c r="O98" s="199">
        <v>0</v>
      </c>
      <c r="P98" s="199">
        <v>0</v>
      </c>
      <c r="Q98" s="199">
        <v>0</v>
      </c>
      <c r="R98" s="199">
        <v>0</v>
      </c>
      <c r="S98" s="199">
        <v>0</v>
      </c>
      <c r="T98" s="199">
        <v>0</v>
      </c>
      <c r="U98" s="199">
        <v>0</v>
      </c>
      <c r="V98" s="199">
        <v>0</v>
      </c>
      <c r="W98" s="199">
        <v>0</v>
      </c>
      <c r="X98" s="199">
        <v>0</v>
      </c>
      <c r="Y98" s="199">
        <v>0</v>
      </c>
      <c r="Z98" s="199">
        <v>147607</v>
      </c>
      <c r="AA98" s="199">
        <v>0</v>
      </c>
      <c r="AB98" s="199">
        <v>0</v>
      </c>
      <c r="AC98" s="199">
        <v>0</v>
      </c>
      <c r="AD98" s="199">
        <v>0</v>
      </c>
      <c r="AE98" s="199">
        <v>0</v>
      </c>
      <c r="AF98" s="199">
        <v>0</v>
      </c>
      <c r="AG98" s="199">
        <v>1253</v>
      </c>
      <c r="AH98" s="199">
        <v>35758</v>
      </c>
      <c r="AI98" s="199">
        <v>0</v>
      </c>
      <c r="AJ98" s="199">
        <v>0</v>
      </c>
      <c r="AK98" s="199">
        <v>0</v>
      </c>
      <c r="AL98" s="199">
        <v>0</v>
      </c>
      <c r="AM98" s="199">
        <v>24903</v>
      </c>
      <c r="AN98" s="199">
        <v>3991</v>
      </c>
    </row>
    <row r="99" spans="3:40" x14ac:dyDescent="0.3">
      <c r="C99" s="199">
        <v>38</v>
      </c>
      <c r="D99" s="199">
        <v>11</v>
      </c>
      <c r="E99" s="199">
        <v>10</v>
      </c>
      <c r="F99" s="199">
        <v>2000</v>
      </c>
      <c r="G99" s="199">
        <v>0</v>
      </c>
      <c r="H99" s="199">
        <v>0</v>
      </c>
      <c r="I99" s="199">
        <v>0</v>
      </c>
      <c r="J99" s="199">
        <v>0</v>
      </c>
      <c r="K99" s="199">
        <v>2000</v>
      </c>
      <c r="L99" s="199">
        <v>0</v>
      </c>
      <c r="M99" s="199">
        <v>0</v>
      </c>
      <c r="N99" s="199">
        <v>0</v>
      </c>
      <c r="O99" s="199">
        <v>0</v>
      </c>
      <c r="P99" s="199">
        <v>0</v>
      </c>
      <c r="Q99" s="199">
        <v>0</v>
      </c>
      <c r="R99" s="199">
        <v>0</v>
      </c>
      <c r="S99" s="199">
        <v>0</v>
      </c>
      <c r="T99" s="199">
        <v>0</v>
      </c>
      <c r="U99" s="199">
        <v>0</v>
      </c>
      <c r="V99" s="199">
        <v>0</v>
      </c>
      <c r="W99" s="199">
        <v>0</v>
      </c>
      <c r="X99" s="199">
        <v>0</v>
      </c>
      <c r="Y99" s="199">
        <v>0</v>
      </c>
      <c r="Z99" s="199">
        <v>0</v>
      </c>
      <c r="AA99" s="199">
        <v>0</v>
      </c>
      <c r="AB99" s="199">
        <v>0</v>
      </c>
      <c r="AC99" s="199">
        <v>0</v>
      </c>
      <c r="AD99" s="199">
        <v>0</v>
      </c>
      <c r="AE99" s="199">
        <v>0</v>
      </c>
      <c r="AF99" s="199">
        <v>0</v>
      </c>
      <c r="AG99" s="199">
        <v>0</v>
      </c>
      <c r="AH99" s="199">
        <v>0</v>
      </c>
      <c r="AI99" s="199">
        <v>0</v>
      </c>
      <c r="AJ99" s="199">
        <v>0</v>
      </c>
      <c r="AK99" s="199">
        <v>0</v>
      </c>
      <c r="AL99" s="199">
        <v>0</v>
      </c>
      <c r="AM99" s="199">
        <v>0</v>
      </c>
      <c r="AN99" s="199">
        <v>0</v>
      </c>
    </row>
    <row r="100" spans="3:40" x14ac:dyDescent="0.3">
      <c r="C100" s="199">
        <v>38</v>
      </c>
      <c r="D100" s="199">
        <v>11</v>
      </c>
      <c r="E100" s="199">
        <v>11</v>
      </c>
      <c r="F100" s="199">
        <v>4565.5</v>
      </c>
      <c r="G100" s="199">
        <v>0</v>
      </c>
      <c r="H100" s="199">
        <v>2065.5</v>
      </c>
      <c r="I100" s="199">
        <v>0</v>
      </c>
      <c r="J100" s="199">
        <v>0</v>
      </c>
      <c r="K100" s="199">
        <v>2500</v>
      </c>
      <c r="L100" s="199">
        <v>0</v>
      </c>
      <c r="M100" s="199">
        <v>0</v>
      </c>
      <c r="N100" s="199">
        <v>0</v>
      </c>
      <c r="O100" s="199">
        <v>0</v>
      </c>
      <c r="P100" s="199">
        <v>0</v>
      </c>
      <c r="Q100" s="199">
        <v>0</v>
      </c>
      <c r="R100" s="199">
        <v>0</v>
      </c>
      <c r="S100" s="199">
        <v>0</v>
      </c>
      <c r="T100" s="199">
        <v>0</v>
      </c>
      <c r="U100" s="199">
        <v>0</v>
      </c>
      <c r="V100" s="199">
        <v>0</v>
      </c>
      <c r="W100" s="199">
        <v>0</v>
      </c>
      <c r="X100" s="199">
        <v>0</v>
      </c>
      <c r="Y100" s="199">
        <v>0</v>
      </c>
      <c r="Z100" s="199">
        <v>0</v>
      </c>
      <c r="AA100" s="199">
        <v>0</v>
      </c>
      <c r="AB100" s="199">
        <v>0</v>
      </c>
      <c r="AC100" s="199">
        <v>0</v>
      </c>
      <c r="AD100" s="199">
        <v>0</v>
      </c>
      <c r="AE100" s="199">
        <v>0</v>
      </c>
      <c r="AF100" s="199">
        <v>0</v>
      </c>
      <c r="AG100" s="199">
        <v>0</v>
      </c>
      <c r="AH100" s="199">
        <v>0</v>
      </c>
      <c r="AI100" s="199">
        <v>0</v>
      </c>
      <c r="AJ100" s="199">
        <v>0</v>
      </c>
      <c r="AK100" s="199">
        <v>0</v>
      </c>
      <c r="AL100" s="199">
        <v>0</v>
      </c>
      <c r="AM100" s="199">
        <v>0</v>
      </c>
      <c r="AN100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40" t="s">
        <v>927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113</v>
      </c>
      <c r="B3" s="190">
        <f>SUBTOTAL(9,B6:B1048576)</f>
        <v>14842526</v>
      </c>
      <c r="C3" s="191">
        <f t="shared" ref="C3:R3" si="0">SUBTOTAL(9,C6:C1048576)</f>
        <v>2</v>
      </c>
      <c r="D3" s="191">
        <f t="shared" si="0"/>
        <v>18144617</v>
      </c>
      <c r="E3" s="191">
        <f t="shared" si="0"/>
        <v>2.5481107915020482</v>
      </c>
      <c r="F3" s="191">
        <f t="shared" si="0"/>
        <v>15983843</v>
      </c>
      <c r="G3" s="192">
        <f>IF(B3&lt;&gt;0,F3/B3,"")</f>
        <v>1.0768950648966356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85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2012</v>
      </c>
      <c r="C5" s="469"/>
      <c r="D5" s="469">
        <v>2013</v>
      </c>
      <c r="E5" s="469"/>
      <c r="F5" s="469">
        <v>2014</v>
      </c>
      <c r="G5" s="470" t="s">
        <v>2</v>
      </c>
      <c r="H5" s="468">
        <v>2012</v>
      </c>
      <c r="I5" s="469"/>
      <c r="J5" s="469">
        <v>2013</v>
      </c>
      <c r="K5" s="469"/>
      <c r="L5" s="469">
        <v>2014</v>
      </c>
      <c r="M5" s="470" t="s">
        <v>2</v>
      </c>
      <c r="N5" s="468">
        <v>2012</v>
      </c>
      <c r="O5" s="469"/>
      <c r="P5" s="469">
        <v>2013</v>
      </c>
      <c r="Q5" s="469"/>
      <c r="R5" s="469">
        <v>2014</v>
      </c>
      <c r="S5" s="470" t="s">
        <v>2</v>
      </c>
    </row>
    <row r="6" spans="1:19" ht="14.4" customHeight="1" x14ac:dyDescent="0.3">
      <c r="A6" s="423" t="s">
        <v>922</v>
      </c>
      <c r="B6" s="471">
        <v>11441325</v>
      </c>
      <c r="C6" s="400">
        <v>1</v>
      </c>
      <c r="D6" s="471">
        <v>13487435</v>
      </c>
      <c r="E6" s="400">
        <v>1.178835056254411</v>
      </c>
      <c r="F6" s="471">
        <v>11515860</v>
      </c>
      <c r="G6" s="424">
        <v>1.0065145426775308</v>
      </c>
      <c r="H6" s="471"/>
      <c r="I6" s="400"/>
      <c r="J6" s="471"/>
      <c r="K6" s="400"/>
      <c r="L6" s="471"/>
      <c r="M6" s="424"/>
      <c r="N6" s="471"/>
      <c r="O6" s="400"/>
      <c r="P6" s="471"/>
      <c r="Q6" s="400"/>
      <c r="R6" s="471"/>
      <c r="S6" s="425"/>
    </row>
    <row r="7" spans="1:19" ht="14.4" customHeight="1" thickBot="1" x14ac:dyDescent="0.35">
      <c r="A7" s="473" t="s">
        <v>923</v>
      </c>
      <c r="B7" s="472">
        <v>3401201</v>
      </c>
      <c r="C7" s="412">
        <v>1</v>
      </c>
      <c r="D7" s="472">
        <v>4657182</v>
      </c>
      <c r="E7" s="412">
        <v>1.3692757352476375</v>
      </c>
      <c r="F7" s="472">
        <v>4467983</v>
      </c>
      <c r="G7" s="426">
        <v>1.3136486200021698</v>
      </c>
      <c r="H7" s="472"/>
      <c r="I7" s="412"/>
      <c r="J7" s="472"/>
      <c r="K7" s="412"/>
      <c r="L7" s="472"/>
      <c r="M7" s="426"/>
      <c r="N7" s="472"/>
      <c r="O7" s="412"/>
      <c r="P7" s="472"/>
      <c r="Q7" s="412"/>
      <c r="R7" s="472"/>
      <c r="S7" s="427"/>
    </row>
    <row r="8" spans="1:19" ht="14.4" customHeight="1" x14ac:dyDescent="0.3">
      <c r="A8" s="474" t="s">
        <v>924</v>
      </c>
    </row>
    <row r="9" spans="1:19" ht="14.4" customHeight="1" x14ac:dyDescent="0.3">
      <c r="A9" s="475" t="s">
        <v>925</v>
      </c>
    </row>
    <row r="10" spans="1:19" ht="14.4" customHeight="1" x14ac:dyDescent="0.3">
      <c r="A10" s="474" t="s">
        <v>926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929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113</v>
      </c>
      <c r="B3" s="283">
        <f t="shared" ref="B3:G3" si="0">SUBTOTAL(9,B6:B1048576)</f>
        <v>4766</v>
      </c>
      <c r="C3" s="284">
        <f t="shared" si="0"/>
        <v>9109</v>
      </c>
      <c r="D3" s="284">
        <f t="shared" si="0"/>
        <v>8200</v>
      </c>
      <c r="E3" s="193">
        <f t="shared" si="0"/>
        <v>14842526</v>
      </c>
      <c r="F3" s="191">
        <f t="shared" si="0"/>
        <v>18144617</v>
      </c>
      <c r="G3" s="285">
        <f t="shared" si="0"/>
        <v>15983843</v>
      </c>
    </row>
    <row r="4" spans="1:7" ht="14.4" customHeight="1" x14ac:dyDescent="0.3">
      <c r="A4" s="341" t="s">
        <v>114</v>
      </c>
      <c r="B4" s="342" t="s">
        <v>245</v>
      </c>
      <c r="C4" s="343"/>
      <c r="D4" s="343"/>
      <c r="E4" s="345" t="s">
        <v>86</v>
      </c>
      <c r="F4" s="346"/>
      <c r="G4" s="347"/>
    </row>
    <row r="5" spans="1:7" ht="14.4" customHeight="1" thickBot="1" x14ac:dyDescent="0.35">
      <c r="A5" s="467"/>
      <c r="B5" s="468">
        <v>2012</v>
      </c>
      <c r="C5" s="469">
        <v>2013</v>
      </c>
      <c r="D5" s="469">
        <v>2014</v>
      </c>
      <c r="E5" s="468">
        <v>2012</v>
      </c>
      <c r="F5" s="469">
        <v>2013</v>
      </c>
      <c r="G5" s="476">
        <v>2014</v>
      </c>
    </row>
    <row r="6" spans="1:7" ht="14.4" customHeight="1" thickBot="1" x14ac:dyDescent="0.35">
      <c r="A6" s="480" t="s">
        <v>928</v>
      </c>
      <c r="B6" s="477">
        <v>4766</v>
      </c>
      <c r="C6" s="477">
        <v>9109</v>
      </c>
      <c r="D6" s="477">
        <v>8200</v>
      </c>
      <c r="E6" s="478">
        <v>14842526</v>
      </c>
      <c r="F6" s="478">
        <v>18144617</v>
      </c>
      <c r="G6" s="479">
        <v>15983843</v>
      </c>
    </row>
    <row r="7" spans="1:7" ht="14.4" customHeight="1" x14ac:dyDescent="0.3">
      <c r="A7" s="474" t="s">
        <v>924</v>
      </c>
    </row>
    <row r="8" spans="1:7" ht="14.4" customHeight="1" x14ac:dyDescent="0.3">
      <c r="A8" s="475" t="s">
        <v>925</v>
      </c>
    </row>
    <row r="9" spans="1:7" ht="14.4" customHeight="1" x14ac:dyDescent="0.3">
      <c r="A9" s="474" t="s">
        <v>926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22.21875" style="105" customWidth="1"/>
    <col min="4" max="4" width="8" style="105" customWidth="1"/>
    <col min="5" max="5" width="50.88671875" style="105" bestFit="1" customWidth="1"/>
    <col min="6" max="7" width="11.109375" style="181" customWidth="1"/>
    <col min="8" max="9" width="9.33203125" style="105" hidden="1" customWidth="1"/>
    <col min="10" max="11" width="11.109375" style="181" customWidth="1"/>
    <col min="12" max="13" width="9.33203125" style="105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989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247</v>
      </c>
      <c r="B2" s="106"/>
      <c r="C2" s="106"/>
      <c r="D2" s="282"/>
      <c r="E2" s="106"/>
      <c r="F2" s="197"/>
      <c r="G2" s="197"/>
      <c r="H2" s="106"/>
      <c r="I2" s="106"/>
      <c r="J2" s="197"/>
      <c r="K2" s="197"/>
      <c r="L2" s="106"/>
      <c r="M2" s="106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4766</v>
      </c>
      <c r="G3" s="78">
        <f t="shared" si="0"/>
        <v>14842526</v>
      </c>
      <c r="H3" s="58"/>
      <c r="I3" s="58"/>
      <c r="J3" s="78">
        <f t="shared" si="0"/>
        <v>9109</v>
      </c>
      <c r="K3" s="78">
        <f t="shared" si="0"/>
        <v>18144617</v>
      </c>
      <c r="L3" s="58"/>
      <c r="M3" s="58"/>
      <c r="N3" s="78">
        <f t="shared" si="0"/>
        <v>8200</v>
      </c>
      <c r="O3" s="78">
        <f t="shared" si="0"/>
        <v>15983843</v>
      </c>
      <c r="P3" s="59">
        <f>IF(G3=0,0,O3/G3)</f>
        <v>1.0768950648966356</v>
      </c>
      <c r="Q3" s="79">
        <f>IF(N3=0,0,O3/N3)</f>
        <v>1949.2491463414633</v>
      </c>
    </row>
    <row r="4" spans="1:17" ht="14.4" customHeight="1" x14ac:dyDescent="0.3">
      <c r="A4" s="349" t="s">
        <v>81</v>
      </c>
      <c r="B4" s="350" t="s">
        <v>82</v>
      </c>
      <c r="C4" s="351" t="s">
        <v>114</v>
      </c>
      <c r="D4" s="356" t="s">
        <v>57</v>
      </c>
      <c r="E4" s="352" t="s">
        <v>56</v>
      </c>
      <c r="F4" s="353">
        <v>2012</v>
      </c>
      <c r="G4" s="354"/>
      <c r="H4" s="76"/>
      <c r="I4" s="76"/>
      <c r="J4" s="353">
        <v>2013</v>
      </c>
      <c r="K4" s="354"/>
      <c r="L4" s="76"/>
      <c r="M4" s="76"/>
      <c r="N4" s="353">
        <v>2014</v>
      </c>
      <c r="O4" s="354"/>
      <c r="P4" s="355" t="s">
        <v>2</v>
      </c>
      <c r="Q4" s="348" t="s">
        <v>84</v>
      </c>
    </row>
    <row r="5" spans="1:17" ht="14.4" customHeight="1" thickBot="1" x14ac:dyDescent="0.35">
      <c r="A5" s="481"/>
      <c r="B5" s="482"/>
      <c r="C5" s="483"/>
      <c r="D5" s="484"/>
      <c r="E5" s="485"/>
      <c r="F5" s="486" t="s">
        <v>58</v>
      </c>
      <c r="G5" s="487" t="s">
        <v>14</v>
      </c>
      <c r="H5" s="488"/>
      <c r="I5" s="488"/>
      <c r="J5" s="486" t="s">
        <v>58</v>
      </c>
      <c r="K5" s="487" t="s">
        <v>14</v>
      </c>
      <c r="L5" s="488"/>
      <c r="M5" s="488"/>
      <c r="N5" s="486" t="s">
        <v>58</v>
      </c>
      <c r="O5" s="487" t="s">
        <v>14</v>
      </c>
      <c r="P5" s="489"/>
      <c r="Q5" s="490"/>
    </row>
    <row r="6" spans="1:17" ht="14.4" customHeight="1" x14ac:dyDescent="0.3">
      <c r="A6" s="399" t="s">
        <v>930</v>
      </c>
      <c r="B6" s="400" t="s">
        <v>931</v>
      </c>
      <c r="C6" s="400" t="s">
        <v>928</v>
      </c>
      <c r="D6" s="400" t="s">
        <v>932</v>
      </c>
      <c r="E6" s="400" t="s">
        <v>933</v>
      </c>
      <c r="F6" s="403">
        <v>1085</v>
      </c>
      <c r="G6" s="403">
        <v>11441325</v>
      </c>
      <c r="H6" s="400">
        <v>1</v>
      </c>
      <c r="I6" s="400">
        <v>10545</v>
      </c>
      <c r="J6" s="403">
        <v>1273</v>
      </c>
      <c r="K6" s="403">
        <v>13487435</v>
      </c>
      <c r="L6" s="400">
        <v>1.178835056254411</v>
      </c>
      <c r="M6" s="400">
        <v>10595</v>
      </c>
      <c r="N6" s="403">
        <v>1080</v>
      </c>
      <c r="O6" s="403">
        <v>11515860</v>
      </c>
      <c r="P6" s="424">
        <v>1.0065145426775308</v>
      </c>
      <c r="Q6" s="404">
        <v>10662.833333333334</v>
      </c>
    </row>
    <row r="7" spans="1:17" ht="14.4" customHeight="1" x14ac:dyDescent="0.3">
      <c r="A7" s="405" t="s">
        <v>934</v>
      </c>
      <c r="B7" s="406" t="s">
        <v>931</v>
      </c>
      <c r="C7" s="406" t="s">
        <v>928</v>
      </c>
      <c r="D7" s="406" t="s">
        <v>935</v>
      </c>
      <c r="E7" s="406" t="s">
        <v>936</v>
      </c>
      <c r="F7" s="409">
        <v>25</v>
      </c>
      <c r="G7" s="409">
        <v>3125</v>
      </c>
      <c r="H7" s="406">
        <v>1</v>
      </c>
      <c r="I7" s="406">
        <v>125</v>
      </c>
      <c r="J7" s="409">
        <v>39</v>
      </c>
      <c r="K7" s="409">
        <v>4914</v>
      </c>
      <c r="L7" s="406">
        <v>1.5724800000000001</v>
      </c>
      <c r="M7" s="406">
        <v>126</v>
      </c>
      <c r="N7" s="409">
        <v>26</v>
      </c>
      <c r="O7" s="409">
        <v>3294</v>
      </c>
      <c r="P7" s="491">
        <v>1.0540799999999999</v>
      </c>
      <c r="Q7" s="410">
        <v>126.69230769230769</v>
      </c>
    </row>
    <row r="8" spans="1:17" ht="14.4" customHeight="1" x14ac:dyDescent="0.3">
      <c r="A8" s="405" t="s">
        <v>934</v>
      </c>
      <c r="B8" s="406" t="s">
        <v>931</v>
      </c>
      <c r="C8" s="406" t="s">
        <v>928</v>
      </c>
      <c r="D8" s="406" t="s">
        <v>937</v>
      </c>
      <c r="E8" s="406" t="s">
        <v>938</v>
      </c>
      <c r="F8" s="409">
        <v>34</v>
      </c>
      <c r="G8" s="409">
        <v>41378</v>
      </c>
      <c r="H8" s="406">
        <v>1</v>
      </c>
      <c r="I8" s="406">
        <v>1217</v>
      </c>
      <c r="J8" s="409">
        <v>46</v>
      </c>
      <c r="K8" s="409">
        <v>56120</v>
      </c>
      <c r="L8" s="406">
        <v>1.356276282082266</v>
      </c>
      <c r="M8" s="406">
        <v>1220</v>
      </c>
      <c r="N8" s="409">
        <v>35</v>
      </c>
      <c r="O8" s="409">
        <v>42832</v>
      </c>
      <c r="P8" s="491">
        <v>1.0351394460824592</v>
      </c>
      <c r="Q8" s="410">
        <v>1223.7714285714285</v>
      </c>
    </row>
    <row r="9" spans="1:17" ht="14.4" customHeight="1" x14ac:dyDescent="0.3">
      <c r="A9" s="405" t="s">
        <v>934</v>
      </c>
      <c r="B9" s="406" t="s">
        <v>931</v>
      </c>
      <c r="C9" s="406" t="s">
        <v>928</v>
      </c>
      <c r="D9" s="406" t="s">
        <v>939</v>
      </c>
      <c r="E9" s="406" t="s">
        <v>940</v>
      </c>
      <c r="F9" s="409">
        <v>239</v>
      </c>
      <c r="G9" s="409">
        <v>526756</v>
      </c>
      <c r="H9" s="406">
        <v>1</v>
      </c>
      <c r="I9" s="406">
        <v>2204</v>
      </c>
      <c r="J9" s="409">
        <v>169</v>
      </c>
      <c r="K9" s="409">
        <v>373997</v>
      </c>
      <c r="L9" s="406">
        <v>0.71000045561892033</v>
      </c>
      <c r="M9" s="406">
        <v>2213</v>
      </c>
      <c r="N9" s="409">
        <v>118</v>
      </c>
      <c r="O9" s="409">
        <v>262462</v>
      </c>
      <c r="P9" s="491">
        <v>0.49826105445405461</v>
      </c>
      <c r="Q9" s="410">
        <v>2224.2542372881358</v>
      </c>
    </row>
    <row r="10" spans="1:17" ht="14.4" customHeight="1" x14ac:dyDescent="0.3">
      <c r="A10" s="405" t="s">
        <v>934</v>
      </c>
      <c r="B10" s="406" t="s">
        <v>931</v>
      </c>
      <c r="C10" s="406" t="s">
        <v>928</v>
      </c>
      <c r="D10" s="406" t="s">
        <v>941</v>
      </c>
      <c r="E10" s="406" t="s">
        <v>942</v>
      </c>
      <c r="F10" s="409">
        <v>36</v>
      </c>
      <c r="G10" s="409">
        <v>37152</v>
      </c>
      <c r="H10" s="406">
        <v>1</v>
      </c>
      <c r="I10" s="406">
        <v>1032</v>
      </c>
      <c r="J10" s="409">
        <v>55</v>
      </c>
      <c r="K10" s="409">
        <v>56925</v>
      </c>
      <c r="L10" s="406">
        <v>1.532218992248062</v>
      </c>
      <c r="M10" s="406">
        <v>1035</v>
      </c>
      <c r="N10" s="409">
        <v>33</v>
      </c>
      <c r="O10" s="409">
        <v>34293</v>
      </c>
      <c r="P10" s="491">
        <v>0.92304586563307489</v>
      </c>
      <c r="Q10" s="410">
        <v>1039.1818181818182</v>
      </c>
    </row>
    <row r="11" spans="1:17" ht="14.4" customHeight="1" x14ac:dyDescent="0.3">
      <c r="A11" s="405" t="s">
        <v>934</v>
      </c>
      <c r="B11" s="406" t="s">
        <v>931</v>
      </c>
      <c r="C11" s="406" t="s">
        <v>928</v>
      </c>
      <c r="D11" s="406" t="s">
        <v>943</v>
      </c>
      <c r="E11" s="406" t="s">
        <v>944</v>
      </c>
      <c r="F11" s="409">
        <v>155</v>
      </c>
      <c r="G11" s="409">
        <v>571795</v>
      </c>
      <c r="H11" s="406">
        <v>1</v>
      </c>
      <c r="I11" s="406">
        <v>3689</v>
      </c>
      <c r="J11" s="409">
        <v>166</v>
      </c>
      <c r="K11" s="409">
        <v>613868</v>
      </c>
      <c r="L11" s="406">
        <v>1.0735805664617564</v>
      </c>
      <c r="M11" s="406">
        <v>3698</v>
      </c>
      <c r="N11" s="409">
        <v>151</v>
      </c>
      <c r="O11" s="409">
        <v>560286</v>
      </c>
      <c r="P11" s="491">
        <v>0.97987215697933705</v>
      </c>
      <c r="Q11" s="410">
        <v>3710.5033112582782</v>
      </c>
    </row>
    <row r="12" spans="1:17" ht="14.4" customHeight="1" x14ac:dyDescent="0.3">
      <c r="A12" s="405" t="s">
        <v>934</v>
      </c>
      <c r="B12" s="406" t="s">
        <v>931</v>
      </c>
      <c r="C12" s="406" t="s">
        <v>928</v>
      </c>
      <c r="D12" s="406" t="s">
        <v>945</v>
      </c>
      <c r="E12" s="406" t="s">
        <v>946</v>
      </c>
      <c r="F12" s="409">
        <v>52</v>
      </c>
      <c r="G12" s="409">
        <v>22724</v>
      </c>
      <c r="H12" s="406">
        <v>1</v>
      </c>
      <c r="I12" s="406">
        <v>437</v>
      </c>
      <c r="J12" s="409">
        <v>1648</v>
      </c>
      <c r="K12" s="409">
        <v>721824</v>
      </c>
      <c r="L12" s="406">
        <v>31.764830135539519</v>
      </c>
      <c r="M12" s="406">
        <v>438</v>
      </c>
      <c r="N12" s="409">
        <v>1439</v>
      </c>
      <c r="O12" s="409">
        <v>631390</v>
      </c>
      <c r="P12" s="491">
        <v>27.785161063193101</v>
      </c>
      <c r="Q12" s="410">
        <v>438.76997915218902</v>
      </c>
    </row>
    <row r="13" spans="1:17" ht="14.4" customHeight="1" x14ac:dyDescent="0.3">
      <c r="A13" s="405" t="s">
        <v>934</v>
      </c>
      <c r="B13" s="406" t="s">
        <v>931</v>
      </c>
      <c r="C13" s="406" t="s">
        <v>928</v>
      </c>
      <c r="D13" s="406" t="s">
        <v>947</v>
      </c>
      <c r="E13" s="406" t="s">
        <v>948</v>
      </c>
      <c r="F13" s="409">
        <v>170</v>
      </c>
      <c r="G13" s="409">
        <v>141270</v>
      </c>
      <c r="H13" s="406">
        <v>1</v>
      </c>
      <c r="I13" s="406">
        <v>831</v>
      </c>
      <c r="J13" s="409">
        <v>183</v>
      </c>
      <c r="K13" s="409">
        <v>152256</v>
      </c>
      <c r="L13" s="406">
        <v>1.0777659800382247</v>
      </c>
      <c r="M13" s="406">
        <v>832</v>
      </c>
      <c r="N13" s="409">
        <v>160</v>
      </c>
      <c r="O13" s="409">
        <v>133522</v>
      </c>
      <c r="P13" s="491">
        <v>0.94515466836554118</v>
      </c>
      <c r="Q13" s="410">
        <v>834.51250000000005</v>
      </c>
    </row>
    <row r="14" spans="1:17" ht="14.4" customHeight="1" x14ac:dyDescent="0.3">
      <c r="A14" s="405" t="s">
        <v>934</v>
      </c>
      <c r="B14" s="406" t="s">
        <v>931</v>
      </c>
      <c r="C14" s="406" t="s">
        <v>928</v>
      </c>
      <c r="D14" s="406" t="s">
        <v>949</v>
      </c>
      <c r="E14" s="406" t="s">
        <v>950</v>
      </c>
      <c r="F14" s="409">
        <v>1</v>
      </c>
      <c r="G14" s="409">
        <v>1610</v>
      </c>
      <c r="H14" s="406">
        <v>1</v>
      </c>
      <c r="I14" s="406">
        <v>1610</v>
      </c>
      <c r="J14" s="409">
        <v>7</v>
      </c>
      <c r="K14" s="409">
        <v>11291</v>
      </c>
      <c r="L14" s="406">
        <v>7.0130434782608697</v>
      </c>
      <c r="M14" s="406">
        <v>1613</v>
      </c>
      <c r="N14" s="409">
        <v>142</v>
      </c>
      <c r="O14" s="409">
        <v>229640</v>
      </c>
      <c r="P14" s="491">
        <v>142.63354037267081</v>
      </c>
      <c r="Q14" s="410">
        <v>1617.1830985915492</v>
      </c>
    </row>
    <row r="15" spans="1:17" ht="14.4" customHeight="1" x14ac:dyDescent="0.3">
      <c r="A15" s="405" t="s">
        <v>934</v>
      </c>
      <c r="B15" s="406" t="s">
        <v>931</v>
      </c>
      <c r="C15" s="406" t="s">
        <v>928</v>
      </c>
      <c r="D15" s="406" t="s">
        <v>951</v>
      </c>
      <c r="E15" s="406" t="s">
        <v>952</v>
      </c>
      <c r="F15" s="409">
        <v>12</v>
      </c>
      <c r="G15" s="409">
        <v>18372</v>
      </c>
      <c r="H15" s="406">
        <v>1</v>
      </c>
      <c r="I15" s="406">
        <v>1531</v>
      </c>
      <c r="J15" s="409">
        <v>11</v>
      </c>
      <c r="K15" s="409">
        <v>16907</v>
      </c>
      <c r="L15" s="406">
        <v>0.92025908991944261</v>
      </c>
      <c r="M15" s="406">
        <v>1537</v>
      </c>
      <c r="N15" s="409">
        <v>3</v>
      </c>
      <c r="O15" s="409">
        <v>4644</v>
      </c>
      <c r="P15" s="491">
        <v>0.25277596342259961</v>
      </c>
      <c r="Q15" s="410">
        <v>1548</v>
      </c>
    </row>
    <row r="16" spans="1:17" ht="14.4" customHeight="1" x14ac:dyDescent="0.3">
      <c r="A16" s="405" t="s">
        <v>934</v>
      </c>
      <c r="B16" s="406" t="s">
        <v>931</v>
      </c>
      <c r="C16" s="406" t="s">
        <v>928</v>
      </c>
      <c r="D16" s="406" t="s">
        <v>953</v>
      </c>
      <c r="E16" s="406" t="s">
        <v>954</v>
      </c>
      <c r="F16" s="409">
        <v>88</v>
      </c>
      <c r="G16" s="409">
        <v>71984</v>
      </c>
      <c r="H16" s="406">
        <v>1</v>
      </c>
      <c r="I16" s="406">
        <v>818</v>
      </c>
      <c r="J16" s="409">
        <v>76</v>
      </c>
      <c r="K16" s="409">
        <v>62244</v>
      </c>
      <c r="L16" s="406">
        <v>0.86469215381195819</v>
      </c>
      <c r="M16" s="406">
        <v>819</v>
      </c>
      <c r="N16" s="409">
        <v>51</v>
      </c>
      <c r="O16" s="409">
        <v>41877</v>
      </c>
      <c r="P16" s="491">
        <v>0.58175427872860641</v>
      </c>
      <c r="Q16" s="410">
        <v>821.11764705882354</v>
      </c>
    </row>
    <row r="17" spans="1:17" ht="14.4" customHeight="1" x14ac:dyDescent="0.3">
      <c r="A17" s="405" t="s">
        <v>934</v>
      </c>
      <c r="B17" s="406" t="s">
        <v>931</v>
      </c>
      <c r="C17" s="406" t="s">
        <v>928</v>
      </c>
      <c r="D17" s="406" t="s">
        <v>955</v>
      </c>
      <c r="E17" s="406" t="s">
        <v>956</v>
      </c>
      <c r="F17" s="409">
        <v>171</v>
      </c>
      <c r="G17" s="409">
        <v>246411</v>
      </c>
      <c r="H17" s="406">
        <v>1</v>
      </c>
      <c r="I17" s="406">
        <v>1441</v>
      </c>
      <c r="J17" s="409">
        <v>259</v>
      </c>
      <c r="K17" s="409">
        <v>374773</v>
      </c>
      <c r="L17" s="406">
        <v>1.5209264196809396</v>
      </c>
      <c r="M17" s="406">
        <v>1447</v>
      </c>
      <c r="N17" s="409">
        <v>146</v>
      </c>
      <c r="O17" s="409">
        <v>212302</v>
      </c>
      <c r="P17" s="491">
        <v>0.86157679649041641</v>
      </c>
      <c r="Q17" s="410">
        <v>1454.1232876712329</v>
      </c>
    </row>
    <row r="18" spans="1:17" ht="14.4" customHeight="1" x14ac:dyDescent="0.3">
      <c r="A18" s="405" t="s">
        <v>934</v>
      </c>
      <c r="B18" s="406" t="s">
        <v>931</v>
      </c>
      <c r="C18" s="406" t="s">
        <v>928</v>
      </c>
      <c r="D18" s="406" t="s">
        <v>957</v>
      </c>
      <c r="E18" s="406" t="s">
        <v>958</v>
      </c>
      <c r="F18" s="409">
        <v>37</v>
      </c>
      <c r="G18" s="409">
        <v>113405</v>
      </c>
      <c r="H18" s="406">
        <v>1</v>
      </c>
      <c r="I18" s="406">
        <v>3065</v>
      </c>
      <c r="J18" s="409">
        <v>54</v>
      </c>
      <c r="K18" s="409">
        <v>166212</v>
      </c>
      <c r="L18" s="406">
        <v>1.4656496627132842</v>
      </c>
      <c r="M18" s="406">
        <v>3078</v>
      </c>
      <c r="N18" s="409">
        <v>6</v>
      </c>
      <c r="O18" s="409">
        <v>18556</v>
      </c>
      <c r="P18" s="491">
        <v>0.1636259424187646</v>
      </c>
      <c r="Q18" s="410">
        <v>3092.6666666666665</v>
      </c>
    </row>
    <row r="19" spans="1:17" ht="14.4" customHeight="1" x14ac:dyDescent="0.3">
      <c r="A19" s="405" t="s">
        <v>934</v>
      </c>
      <c r="B19" s="406" t="s">
        <v>931</v>
      </c>
      <c r="C19" s="406" t="s">
        <v>928</v>
      </c>
      <c r="D19" s="406" t="s">
        <v>959</v>
      </c>
      <c r="E19" s="406" t="s">
        <v>960</v>
      </c>
      <c r="F19" s="409">
        <v>291</v>
      </c>
      <c r="G19" s="409">
        <v>4656</v>
      </c>
      <c r="H19" s="406">
        <v>1</v>
      </c>
      <c r="I19" s="406">
        <v>16</v>
      </c>
      <c r="J19" s="409">
        <v>212</v>
      </c>
      <c r="K19" s="409">
        <v>3392</v>
      </c>
      <c r="L19" s="406">
        <v>0.72852233676975942</v>
      </c>
      <c r="M19" s="406">
        <v>16</v>
      </c>
      <c r="N19" s="409">
        <v>153</v>
      </c>
      <c r="O19" s="409">
        <v>2448</v>
      </c>
      <c r="P19" s="491">
        <v>0.52577319587628868</v>
      </c>
      <c r="Q19" s="410">
        <v>16</v>
      </c>
    </row>
    <row r="20" spans="1:17" ht="14.4" customHeight="1" x14ac:dyDescent="0.3">
      <c r="A20" s="405" t="s">
        <v>934</v>
      </c>
      <c r="B20" s="406" t="s">
        <v>931</v>
      </c>
      <c r="C20" s="406" t="s">
        <v>928</v>
      </c>
      <c r="D20" s="406" t="s">
        <v>961</v>
      </c>
      <c r="E20" s="406" t="s">
        <v>946</v>
      </c>
      <c r="F20" s="409">
        <v>204</v>
      </c>
      <c r="G20" s="409">
        <v>139740</v>
      </c>
      <c r="H20" s="406">
        <v>1</v>
      </c>
      <c r="I20" s="406">
        <v>685</v>
      </c>
      <c r="J20" s="409">
        <v>246</v>
      </c>
      <c r="K20" s="409">
        <v>169248</v>
      </c>
      <c r="L20" s="406">
        <v>1.2111635895234005</v>
      </c>
      <c r="M20" s="406">
        <v>688</v>
      </c>
      <c r="N20" s="409">
        <v>221</v>
      </c>
      <c r="O20" s="409">
        <v>153014</v>
      </c>
      <c r="P20" s="491">
        <v>1.0949906970087304</v>
      </c>
      <c r="Q20" s="410">
        <v>692.37104072398188</v>
      </c>
    </row>
    <row r="21" spans="1:17" ht="14.4" customHeight="1" x14ac:dyDescent="0.3">
      <c r="A21" s="405" t="s">
        <v>934</v>
      </c>
      <c r="B21" s="406" t="s">
        <v>931</v>
      </c>
      <c r="C21" s="406" t="s">
        <v>928</v>
      </c>
      <c r="D21" s="406" t="s">
        <v>962</v>
      </c>
      <c r="E21" s="406" t="s">
        <v>948</v>
      </c>
      <c r="F21" s="409">
        <v>216</v>
      </c>
      <c r="G21" s="409">
        <v>296136</v>
      </c>
      <c r="H21" s="406">
        <v>1</v>
      </c>
      <c r="I21" s="406">
        <v>1371</v>
      </c>
      <c r="J21" s="409">
        <v>187</v>
      </c>
      <c r="K21" s="409">
        <v>257125</v>
      </c>
      <c r="L21" s="406">
        <v>0.86826660723451388</v>
      </c>
      <c r="M21" s="406">
        <v>1375</v>
      </c>
      <c r="N21" s="409">
        <v>231</v>
      </c>
      <c r="O21" s="409">
        <v>319033</v>
      </c>
      <c r="P21" s="491">
        <v>1.0773192046897371</v>
      </c>
      <c r="Q21" s="410">
        <v>1381.0952380952381</v>
      </c>
    </row>
    <row r="22" spans="1:17" ht="14.4" customHeight="1" x14ac:dyDescent="0.3">
      <c r="A22" s="405" t="s">
        <v>934</v>
      </c>
      <c r="B22" s="406" t="s">
        <v>931</v>
      </c>
      <c r="C22" s="406" t="s">
        <v>928</v>
      </c>
      <c r="D22" s="406" t="s">
        <v>963</v>
      </c>
      <c r="E22" s="406" t="s">
        <v>964</v>
      </c>
      <c r="F22" s="409">
        <v>120</v>
      </c>
      <c r="G22" s="409">
        <v>277200</v>
      </c>
      <c r="H22" s="406">
        <v>1</v>
      </c>
      <c r="I22" s="406">
        <v>2310</v>
      </c>
      <c r="J22" s="409">
        <v>89</v>
      </c>
      <c r="K22" s="409">
        <v>206391</v>
      </c>
      <c r="L22" s="406">
        <v>0.74455627705627703</v>
      </c>
      <c r="M22" s="406">
        <v>2319</v>
      </c>
      <c r="N22" s="409">
        <v>113</v>
      </c>
      <c r="O22" s="409">
        <v>263322</v>
      </c>
      <c r="P22" s="491">
        <v>0.94993506493506497</v>
      </c>
      <c r="Q22" s="410">
        <v>2330.283185840708</v>
      </c>
    </row>
    <row r="23" spans="1:17" ht="14.4" customHeight="1" x14ac:dyDescent="0.3">
      <c r="A23" s="405" t="s">
        <v>934</v>
      </c>
      <c r="B23" s="406" t="s">
        <v>931</v>
      </c>
      <c r="C23" s="406" t="s">
        <v>928</v>
      </c>
      <c r="D23" s="406" t="s">
        <v>965</v>
      </c>
      <c r="E23" s="406" t="s">
        <v>966</v>
      </c>
      <c r="F23" s="409">
        <v>244</v>
      </c>
      <c r="G23" s="409">
        <v>15860</v>
      </c>
      <c r="H23" s="406">
        <v>1</v>
      </c>
      <c r="I23" s="406">
        <v>65</v>
      </c>
      <c r="J23" s="409">
        <v>1904</v>
      </c>
      <c r="K23" s="409">
        <v>123760</v>
      </c>
      <c r="L23" s="406">
        <v>7.8032786885245899</v>
      </c>
      <c r="M23" s="406">
        <v>65</v>
      </c>
      <c r="N23" s="409">
        <v>1671</v>
      </c>
      <c r="O23" s="409">
        <v>109890</v>
      </c>
      <c r="P23" s="491">
        <v>6.9287515762925596</v>
      </c>
      <c r="Q23" s="410">
        <v>65.763016157989227</v>
      </c>
    </row>
    <row r="24" spans="1:17" ht="14.4" customHeight="1" x14ac:dyDescent="0.3">
      <c r="A24" s="405" t="s">
        <v>934</v>
      </c>
      <c r="B24" s="406" t="s">
        <v>931</v>
      </c>
      <c r="C24" s="406" t="s">
        <v>928</v>
      </c>
      <c r="D24" s="406" t="s">
        <v>967</v>
      </c>
      <c r="E24" s="406" t="s">
        <v>968</v>
      </c>
      <c r="F24" s="409">
        <v>170</v>
      </c>
      <c r="G24" s="409">
        <v>66980</v>
      </c>
      <c r="H24" s="406">
        <v>1</v>
      </c>
      <c r="I24" s="406">
        <v>394</v>
      </c>
      <c r="J24" s="409">
        <v>260</v>
      </c>
      <c r="K24" s="409">
        <v>102960</v>
      </c>
      <c r="L24" s="406">
        <v>1.5371752762018513</v>
      </c>
      <c r="M24" s="406">
        <v>396</v>
      </c>
      <c r="N24" s="409">
        <v>146</v>
      </c>
      <c r="O24" s="409">
        <v>58128</v>
      </c>
      <c r="P24" s="491">
        <v>0.86784114661092859</v>
      </c>
      <c r="Q24" s="410">
        <v>398.13698630136986</v>
      </c>
    </row>
    <row r="25" spans="1:17" ht="14.4" customHeight="1" x14ac:dyDescent="0.3">
      <c r="A25" s="405" t="s">
        <v>934</v>
      </c>
      <c r="B25" s="406" t="s">
        <v>931</v>
      </c>
      <c r="C25" s="406" t="s">
        <v>928</v>
      </c>
      <c r="D25" s="406" t="s">
        <v>969</v>
      </c>
      <c r="E25" s="406" t="s">
        <v>970</v>
      </c>
      <c r="F25" s="409">
        <v>65</v>
      </c>
      <c r="G25" s="409">
        <v>103805</v>
      </c>
      <c r="H25" s="406">
        <v>1</v>
      </c>
      <c r="I25" s="406">
        <v>1597</v>
      </c>
      <c r="J25" s="409">
        <v>134</v>
      </c>
      <c r="K25" s="409">
        <v>214534</v>
      </c>
      <c r="L25" s="406">
        <v>2.0667019893068734</v>
      </c>
      <c r="M25" s="406">
        <v>1601</v>
      </c>
      <c r="N25" s="409">
        <v>128</v>
      </c>
      <c r="O25" s="409">
        <v>205816</v>
      </c>
      <c r="P25" s="491">
        <v>1.9827175954915466</v>
      </c>
      <c r="Q25" s="410">
        <v>1607.9375</v>
      </c>
    </row>
    <row r="26" spans="1:17" ht="14.4" customHeight="1" x14ac:dyDescent="0.3">
      <c r="A26" s="405" t="s">
        <v>934</v>
      </c>
      <c r="B26" s="406" t="s">
        <v>931</v>
      </c>
      <c r="C26" s="406" t="s">
        <v>928</v>
      </c>
      <c r="D26" s="406" t="s">
        <v>971</v>
      </c>
      <c r="E26" s="406" t="s">
        <v>972</v>
      </c>
      <c r="F26" s="409">
        <v>455</v>
      </c>
      <c r="G26" s="409">
        <v>249795</v>
      </c>
      <c r="H26" s="406">
        <v>1</v>
      </c>
      <c r="I26" s="406">
        <v>549</v>
      </c>
      <c r="J26" s="409">
        <v>504</v>
      </c>
      <c r="K26" s="409">
        <v>277200</v>
      </c>
      <c r="L26" s="406">
        <v>1.1097099621689785</v>
      </c>
      <c r="M26" s="406">
        <v>550</v>
      </c>
      <c r="N26" s="409">
        <v>497</v>
      </c>
      <c r="O26" s="409">
        <v>273734</v>
      </c>
      <c r="P26" s="491">
        <v>1.0958345843591746</v>
      </c>
      <c r="Q26" s="410">
        <v>550.77263581488933</v>
      </c>
    </row>
    <row r="27" spans="1:17" ht="14.4" customHeight="1" x14ac:dyDescent="0.3">
      <c r="A27" s="405" t="s">
        <v>934</v>
      </c>
      <c r="B27" s="406" t="s">
        <v>931</v>
      </c>
      <c r="C27" s="406" t="s">
        <v>928</v>
      </c>
      <c r="D27" s="406" t="s">
        <v>973</v>
      </c>
      <c r="E27" s="406" t="s">
        <v>974</v>
      </c>
      <c r="F27" s="409">
        <v>38</v>
      </c>
      <c r="G27" s="409">
        <v>46664</v>
      </c>
      <c r="H27" s="406">
        <v>1</v>
      </c>
      <c r="I27" s="406">
        <v>1228</v>
      </c>
      <c r="J27" s="409">
        <v>54</v>
      </c>
      <c r="K27" s="409">
        <v>66636</v>
      </c>
      <c r="L27" s="406">
        <v>1.4279958854791703</v>
      </c>
      <c r="M27" s="406">
        <v>1234</v>
      </c>
      <c r="N27" s="409">
        <v>6</v>
      </c>
      <c r="O27" s="409">
        <v>7444</v>
      </c>
      <c r="P27" s="491">
        <v>0.15952340133721926</v>
      </c>
      <c r="Q27" s="410">
        <v>1240.6666666666667</v>
      </c>
    </row>
    <row r="28" spans="1:17" ht="14.4" customHeight="1" x14ac:dyDescent="0.3">
      <c r="A28" s="405" t="s">
        <v>934</v>
      </c>
      <c r="B28" s="406" t="s">
        <v>931</v>
      </c>
      <c r="C28" s="406" t="s">
        <v>928</v>
      </c>
      <c r="D28" s="406" t="s">
        <v>975</v>
      </c>
      <c r="E28" s="406" t="s">
        <v>976</v>
      </c>
      <c r="F28" s="409"/>
      <c r="G28" s="409"/>
      <c r="H28" s="406"/>
      <c r="I28" s="406"/>
      <c r="J28" s="409">
        <v>161</v>
      </c>
      <c r="K28" s="409">
        <v>5635</v>
      </c>
      <c r="L28" s="406"/>
      <c r="M28" s="406">
        <v>35</v>
      </c>
      <c r="N28" s="409">
        <v>373</v>
      </c>
      <c r="O28" s="409">
        <v>13343</v>
      </c>
      <c r="P28" s="491"/>
      <c r="Q28" s="410">
        <v>35.772117962466488</v>
      </c>
    </row>
    <row r="29" spans="1:17" ht="14.4" customHeight="1" x14ac:dyDescent="0.3">
      <c r="A29" s="405" t="s">
        <v>934</v>
      </c>
      <c r="B29" s="406" t="s">
        <v>931</v>
      </c>
      <c r="C29" s="406" t="s">
        <v>928</v>
      </c>
      <c r="D29" s="406" t="s">
        <v>977</v>
      </c>
      <c r="E29" s="406" t="s">
        <v>978</v>
      </c>
      <c r="F29" s="409">
        <v>7</v>
      </c>
      <c r="G29" s="409">
        <v>847</v>
      </c>
      <c r="H29" s="406">
        <v>1</v>
      </c>
      <c r="I29" s="406">
        <v>121</v>
      </c>
      <c r="J29" s="409">
        <v>6</v>
      </c>
      <c r="K29" s="409">
        <v>732</v>
      </c>
      <c r="L29" s="406">
        <v>0.86422668240850054</v>
      </c>
      <c r="M29" s="406">
        <v>122</v>
      </c>
      <c r="N29" s="409">
        <v>18</v>
      </c>
      <c r="O29" s="409">
        <v>2206</v>
      </c>
      <c r="P29" s="491">
        <v>2.6044864226682409</v>
      </c>
      <c r="Q29" s="410">
        <v>122.55555555555556</v>
      </c>
    </row>
    <row r="30" spans="1:17" ht="14.4" customHeight="1" x14ac:dyDescent="0.3">
      <c r="A30" s="405" t="s">
        <v>934</v>
      </c>
      <c r="B30" s="406" t="s">
        <v>931</v>
      </c>
      <c r="C30" s="406" t="s">
        <v>928</v>
      </c>
      <c r="D30" s="406" t="s">
        <v>979</v>
      </c>
      <c r="E30" s="406" t="s">
        <v>980</v>
      </c>
      <c r="F30" s="409">
        <v>785</v>
      </c>
      <c r="G30" s="409">
        <v>333625</v>
      </c>
      <c r="H30" s="406">
        <v>1</v>
      </c>
      <c r="I30" s="406">
        <v>425</v>
      </c>
      <c r="J30" s="409">
        <v>1311</v>
      </c>
      <c r="K30" s="409">
        <v>557175</v>
      </c>
      <c r="L30" s="406">
        <v>1.670063694267516</v>
      </c>
      <c r="M30" s="406">
        <v>425</v>
      </c>
      <c r="N30" s="409">
        <v>947</v>
      </c>
      <c r="O30" s="409">
        <v>403164</v>
      </c>
      <c r="P30" s="491">
        <v>1.2084346197077558</v>
      </c>
      <c r="Q30" s="410">
        <v>425.72756071805702</v>
      </c>
    </row>
    <row r="31" spans="1:17" ht="14.4" customHeight="1" x14ac:dyDescent="0.3">
      <c r="A31" s="405" t="s">
        <v>934</v>
      </c>
      <c r="B31" s="406" t="s">
        <v>931</v>
      </c>
      <c r="C31" s="406" t="s">
        <v>928</v>
      </c>
      <c r="D31" s="406" t="s">
        <v>981</v>
      </c>
      <c r="E31" s="406" t="s">
        <v>982</v>
      </c>
      <c r="F31" s="409">
        <v>28</v>
      </c>
      <c r="G31" s="409">
        <v>33600</v>
      </c>
      <c r="H31" s="406">
        <v>1</v>
      </c>
      <c r="I31" s="406">
        <v>1200</v>
      </c>
      <c r="J31" s="409">
        <v>18</v>
      </c>
      <c r="K31" s="409">
        <v>21654</v>
      </c>
      <c r="L31" s="406">
        <v>0.64446428571428571</v>
      </c>
      <c r="M31" s="406">
        <v>1203</v>
      </c>
      <c r="N31" s="409">
        <v>2</v>
      </c>
      <c r="O31" s="409">
        <v>2406</v>
      </c>
      <c r="P31" s="491">
        <v>7.1607142857142855E-2</v>
      </c>
      <c r="Q31" s="410">
        <v>1203</v>
      </c>
    </row>
    <row r="32" spans="1:17" ht="14.4" customHeight="1" x14ac:dyDescent="0.3">
      <c r="A32" s="405" t="s">
        <v>934</v>
      </c>
      <c r="B32" s="406" t="s">
        <v>931</v>
      </c>
      <c r="C32" s="406" t="s">
        <v>928</v>
      </c>
      <c r="D32" s="406" t="s">
        <v>983</v>
      </c>
      <c r="E32" s="406" t="s">
        <v>942</v>
      </c>
      <c r="F32" s="409">
        <v>33</v>
      </c>
      <c r="G32" s="409">
        <v>30096</v>
      </c>
      <c r="H32" s="406">
        <v>1</v>
      </c>
      <c r="I32" s="406">
        <v>912</v>
      </c>
      <c r="J32" s="409">
        <v>17</v>
      </c>
      <c r="K32" s="409">
        <v>15555</v>
      </c>
      <c r="L32" s="406">
        <v>0.51684609250398728</v>
      </c>
      <c r="M32" s="406">
        <v>915</v>
      </c>
      <c r="N32" s="409">
        <v>6</v>
      </c>
      <c r="O32" s="409">
        <v>5514</v>
      </c>
      <c r="P32" s="491">
        <v>0.18321371610845294</v>
      </c>
      <c r="Q32" s="410">
        <v>919</v>
      </c>
    </row>
    <row r="33" spans="1:17" ht="14.4" customHeight="1" x14ac:dyDescent="0.3">
      <c r="A33" s="405" t="s">
        <v>934</v>
      </c>
      <c r="B33" s="406" t="s">
        <v>931</v>
      </c>
      <c r="C33" s="406" t="s">
        <v>928</v>
      </c>
      <c r="D33" s="406" t="s">
        <v>984</v>
      </c>
      <c r="E33" s="406" t="s">
        <v>985</v>
      </c>
      <c r="F33" s="409">
        <v>1</v>
      </c>
      <c r="G33" s="409">
        <v>1604</v>
      </c>
      <c r="H33" s="406">
        <v>1</v>
      </c>
      <c r="I33" s="406">
        <v>1604</v>
      </c>
      <c r="J33" s="409">
        <v>14</v>
      </c>
      <c r="K33" s="409">
        <v>22498</v>
      </c>
      <c r="L33" s="406">
        <v>14.026184538653366</v>
      </c>
      <c r="M33" s="406">
        <v>1607</v>
      </c>
      <c r="N33" s="409">
        <v>293</v>
      </c>
      <c r="O33" s="409">
        <v>472285</v>
      </c>
      <c r="P33" s="491">
        <v>294.44201995012469</v>
      </c>
      <c r="Q33" s="410">
        <v>1611.8941979522185</v>
      </c>
    </row>
    <row r="34" spans="1:17" ht="14.4" customHeight="1" x14ac:dyDescent="0.3">
      <c r="A34" s="405" t="s">
        <v>934</v>
      </c>
      <c r="B34" s="406" t="s">
        <v>931</v>
      </c>
      <c r="C34" s="406" t="s">
        <v>928</v>
      </c>
      <c r="D34" s="406" t="s">
        <v>986</v>
      </c>
      <c r="E34" s="406" t="s">
        <v>978</v>
      </c>
      <c r="F34" s="409">
        <v>1</v>
      </c>
      <c r="G34" s="409">
        <v>225</v>
      </c>
      <c r="H34" s="406">
        <v>1</v>
      </c>
      <c r="I34" s="406">
        <v>225</v>
      </c>
      <c r="J34" s="409">
        <v>6</v>
      </c>
      <c r="K34" s="409">
        <v>1356</v>
      </c>
      <c r="L34" s="406">
        <v>6.0266666666666664</v>
      </c>
      <c r="M34" s="406">
        <v>226</v>
      </c>
      <c r="N34" s="409">
        <v>5</v>
      </c>
      <c r="O34" s="409">
        <v>1138</v>
      </c>
      <c r="P34" s="491">
        <v>5.0577777777777779</v>
      </c>
      <c r="Q34" s="410">
        <v>227.6</v>
      </c>
    </row>
    <row r="35" spans="1:17" ht="14.4" customHeight="1" thickBot="1" x14ac:dyDescent="0.35">
      <c r="A35" s="411" t="s">
        <v>934</v>
      </c>
      <c r="B35" s="412" t="s">
        <v>931</v>
      </c>
      <c r="C35" s="412" t="s">
        <v>928</v>
      </c>
      <c r="D35" s="412" t="s">
        <v>987</v>
      </c>
      <c r="E35" s="412" t="s">
        <v>988</v>
      </c>
      <c r="F35" s="415">
        <v>3</v>
      </c>
      <c r="G35" s="415">
        <v>4386</v>
      </c>
      <c r="H35" s="412">
        <v>1</v>
      </c>
      <c r="I35" s="412">
        <v>1462</v>
      </c>
      <c r="J35" s="415"/>
      <c r="K35" s="415"/>
      <c r="L35" s="412"/>
      <c r="M35" s="412"/>
      <c r="N35" s="415"/>
      <c r="O35" s="415"/>
      <c r="P35" s="426"/>
      <c r="Q35" s="416"/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112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247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113</v>
      </c>
      <c r="B3" s="190">
        <f>SUBTOTAL(9,B6:B1048576)</f>
        <v>2059833</v>
      </c>
      <c r="C3" s="191">
        <f t="shared" ref="C3:R3" si="0">SUBTOTAL(9,C6:C1048576)</f>
        <v>17</v>
      </c>
      <c r="D3" s="191">
        <f t="shared" si="0"/>
        <v>2725977</v>
      </c>
      <c r="E3" s="191">
        <f t="shared" si="0"/>
        <v>35.17479429083712</v>
      </c>
      <c r="F3" s="191">
        <f t="shared" si="0"/>
        <v>3161616</v>
      </c>
      <c r="G3" s="194">
        <f>IF(B3&lt;&gt;0,F3/B3,"")</f>
        <v>1.5348894789043577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92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2012</v>
      </c>
      <c r="C5" s="469"/>
      <c r="D5" s="469">
        <v>2013</v>
      </c>
      <c r="E5" s="469"/>
      <c r="F5" s="469">
        <v>2014</v>
      </c>
      <c r="G5" s="470" t="s">
        <v>2</v>
      </c>
      <c r="H5" s="468">
        <v>2012</v>
      </c>
      <c r="I5" s="469"/>
      <c r="J5" s="469">
        <v>2013</v>
      </c>
      <c r="K5" s="469"/>
      <c r="L5" s="469">
        <v>2014</v>
      </c>
      <c r="M5" s="470" t="s">
        <v>2</v>
      </c>
      <c r="N5" s="468">
        <v>2012</v>
      </c>
      <c r="O5" s="469"/>
      <c r="P5" s="469">
        <v>2013</v>
      </c>
      <c r="Q5" s="469"/>
      <c r="R5" s="469">
        <v>2014</v>
      </c>
      <c r="S5" s="470" t="s">
        <v>2</v>
      </c>
    </row>
    <row r="6" spans="1:19" ht="14.4" customHeight="1" x14ac:dyDescent="0.3">
      <c r="A6" s="423" t="s">
        <v>990</v>
      </c>
      <c r="B6" s="471">
        <v>37394</v>
      </c>
      <c r="C6" s="400">
        <v>1</v>
      </c>
      <c r="D6" s="471">
        <v>38926</v>
      </c>
      <c r="E6" s="400">
        <v>1.0409691394341338</v>
      </c>
      <c r="F6" s="471">
        <v>59406</v>
      </c>
      <c r="G6" s="424">
        <v>1.5886505856554527</v>
      </c>
      <c r="H6" s="471"/>
      <c r="I6" s="400"/>
      <c r="J6" s="471"/>
      <c r="K6" s="400"/>
      <c r="L6" s="471"/>
      <c r="M6" s="424"/>
      <c r="N6" s="471"/>
      <c r="O6" s="400"/>
      <c r="P6" s="471"/>
      <c r="Q6" s="400"/>
      <c r="R6" s="471"/>
      <c r="S6" s="425"/>
    </row>
    <row r="7" spans="1:19" ht="14.4" customHeight="1" x14ac:dyDescent="0.3">
      <c r="A7" s="494" t="s">
        <v>991</v>
      </c>
      <c r="B7" s="492">
        <v>332752</v>
      </c>
      <c r="C7" s="406">
        <v>1</v>
      </c>
      <c r="D7" s="492">
        <v>360457</v>
      </c>
      <c r="E7" s="406">
        <v>1.0832602057989134</v>
      </c>
      <c r="F7" s="492">
        <v>414819</v>
      </c>
      <c r="G7" s="491">
        <v>1.2466311246814445</v>
      </c>
      <c r="H7" s="492"/>
      <c r="I7" s="406"/>
      <c r="J7" s="492"/>
      <c r="K7" s="406"/>
      <c r="L7" s="492"/>
      <c r="M7" s="491"/>
      <c r="N7" s="492"/>
      <c r="O7" s="406"/>
      <c r="P7" s="492"/>
      <c r="Q7" s="406"/>
      <c r="R7" s="492"/>
      <c r="S7" s="493"/>
    </row>
    <row r="8" spans="1:19" ht="14.4" customHeight="1" x14ac:dyDescent="0.3">
      <c r="A8" s="494" t="s">
        <v>992</v>
      </c>
      <c r="B8" s="492">
        <v>367600</v>
      </c>
      <c r="C8" s="406">
        <v>1</v>
      </c>
      <c r="D8" s="492">
        <v>555305</v>
      </c>
      <c r="E8" s="406">
        <v>1.5106229597388465</v>
      </c>
      <c r="F8" s="492">
        <v>668479</v>
      </c>
      <c r="G8" s="491">
        <v>1.8184956474428726</v>
      </c>
      <c r="H8" s="492"/>
      <c r="I8" s="406"/>
      <c r="J8" s="492"/>
      <c r="K8" s="406"/>
      <c r="L8" s="492"/>
      <c r="M8" s="491"/>
      <c r="N8" s="492"/>
      <c r="O8" s="406"/>
      <c r="P8" s="492"/>
      <c r="Q8" s="406"/>
      <c r="R8" s="492"/>
      <c r="S8" s="493"/>
    </row>
    <row r="9" spans="1:19" ht="14.4" customHeight="1" x14ac:dyDescent="0.3">
      <c r="A9" s="494" t="s">
        <v>993</v>
      </c>
      <c r="B9" s="492"/>
      <c r="C9" s="406"/>
      <c r="D9" s="492"/>
      <c r="E9" s="406"/>
      <c r="F9" s="492">
        <v>21370</v>
      </c>
      <c r="G9" s="491"/>
      <c r="H9" s="492"/>
      <c r="I9" s="406"/>
      <c r="J9" s="492"/>
      <c r="K9" s="406"/>
      <c r="L9" s="492"/>
      <c r="M9" s="491"/>
      <c r="N9" s="492"/>
      <c r="O9" s="406"/>
      <c r="P9" s="492"/>
      <c r="Q9" s="406"/>
      <c r="R9" s="492"/>
      <c r="S9" s="493"/>
    </row>
    <row r="10" spans="1:19" ht="14.4" customHeight="1" x14ac:dyDescent="0.3">
      <c r="A10" s="494" t="s">
        <v>994</v>
      </c>
      <c r="B10" s="492"/>
      <c r="C10" s="406"/>
      <c r="D10" s="492">
        <v>10595</v>
      </c>
      <c r="E10" s="406"/>
      <c r="F10" s="492">
        <v>6868</v>
      </c>
      <c r="G10" s="491"/>
      <c r="H10" s="492"/>
      <c r="I10" s="406"/>
      <c r="J10" s="492"/>
      <c r="K10" s="406"/>
      <c r="L10" s="492"/>
      <c r="M10" s="491"/>
      <c r="N10" s="492"/>
      <c r="O10" s="406"/>
      <c r="P10" s="492"/>
      <c r="Q10" s="406"/>
      <c r="R10" s="492"/>
      <c r="S10" s="493"/>
    </row>
    <row r="11" spans="1:19" ht="14.4" customHeight="1" x14ac:dyDescent="0.3">
      <c r="A11" s="494" t="s">
        <v>995</v>
      </c>
      <c r="B11" s="492">
        <v>78871</v>
      </c>
      <c r="C11" s="406">
        <v>1</v>
      </c>
      <c r="D11" s="492">
        <v>101228</v>
      </c>
      <c r="E11" s="406">
        <v>1.2834628697493375</v>
      </c>
      <c r="F11" s="492">
        <v>172168</v>
      </c>
      <c r="G11" s="491">
        <v>2.1829062646600144</v>
      </c>
      <c r="H11" s="492"/>
      <c r="I11" s="406"/>
      <c r="J11" s="492"/>
      <c r="K11" s="406"/>
      <c r="L11" s="492"/>
      <c r="M11" s="491"/>
      <c r="N11" s="492"/>
      <c r="O11" s="406"/>
      <c r="P11" s="492"/>
      <c r="Q11" s="406"/>
      <c r="R11" s="492"/>
      <c r="S11" s="493"/>
    </row>
    <row r="12" spans="1:19" ht="14.4" customHeight="1" x14ac:dyDescent="0.3">
      <c r="A12" s="494" t="s">
        <v>996</v>
      </c>
      <c r="B12" s="492">
        <v>376873</v>
      </c>
      <c r="C12" s="406">
        <v>1</v>
      </c>
      <c r="D12" s="492">
        <v>473503</v>
      </c>
      <c r="E12" s="406">
        <v>1.2563993706102585</v>
      </c>
      <c r="F12" s="492">
        <v>584995</v>
      </c>
      <c r="G12" s="491">
        <v>1.5522337763649823</v>
      </c>
      <c r="H12" s="492"/>
      <c r="I12" s="406"/>
      <c r="J12" s="492"/>
      <c r="K12" s="406"/>
      <c r="L12" s="492"/>
      <c r="M12" s="491"/>
      <c r="N12" s="492"/>
      <c r="O12" s="406"/>
      <c r="P12" s="492"/>
      <c r="Q12" s="406"/>
      <c r="R12" s="492"/>
      <c r="S12" s="493"/>
    </row>
    <row r="13" spans="1:19" ht="14.4" customHeight="1" x14ac:dyDescent="0.3">
      <c r="A13" s="494" t="s">
        <v>997</v>
      </c>
      <c r="B13" s="492">
        <v>4810</v>
      </c>
      <c r="C13" s="406">
        <v>1</v>
      </c>
      <c r="D13" s="492">
        <v>13029</v>
      </c>
      <c r="E13" s="406">
        <v>2.7087318087318089</v>
      </c>
      <c r="F13" s="492">
        <v>26923</v>
      </c>
      <c r="G13" s="491">
        <v>5.5972972972972972</v>
      </c>
      <c r="H13" s="492"/>
      <c r="I13" s="406"/>
      <c r="J13" s="492"/>
      <c r="K13" s="406"/>
      <c r="L13" s="492"/>
      <c r="M13" s="491"/>
      <c r="N13" s="492"/>
      <c r="O13" s="406"/>
      <c r="P13" s="492"/>
      <c r="Q13" s="406"/>
      <c r="R13" s="492"/>
      <c r="S13" s="493"/>
    </row>
    <row r="14" spans="1:19" ht="14.4" customHeight="1" x14ac:dyDescent="0.3">
      <c r="A14" s="494" t="s">
        <v>998</v>
      </c>
      <c r="B14" s="492">
        <v>23638</v>
      </c>
      <c r="C14" s="406">
        <v>1</v>
      </c>
      <c r="D14" s="492">
        <v>40522</v>
      </c>
      <c r="E14" s="406">
        <v>1.714273627210424</v>
      </c>
      <c r="F14" s="492">
        <v>29061</v>
      </c>
      <c r="G14" s="491">
        <v>1.2294187325492851</v>
      </c>
      <c r="H14" s="492"/>
      <c r="I14" s="406"/>
      <c r="J14" s="492"/>
      <c r="K14" s="406"/>
      <c r="L14" s="492"/>
      <c r="M14" s="491"/>
      <c r="N14" s="492"/>
      <c r="O14" s="406"/>
      <c r="P14" s="492"/>
      <c r="Q14" s="406"/>
      <c r="R14" s="492"/>
      <c r="S14" s="493"/>
    </row>
    <row r="15" spans="1:19" ht="14.4" customHeight="1" x14ac:dyDescent="0.3">
      <c r="A15" s="494" t="s">
        <v>999</v>
      </c>
      <c r="B15" s="492">
        <v>390579</v>
      </c>
      <c r="C15" s="406">
        <v>1</v>
      </c>
      <c r="D15" s="492">
        <v>579501</v>
      </c>
      <c r="E15" s="406">
        <v>1.4836972801917154</v>
      </c>
      <c r="F15" s="492">
        <v>484260</v>
      </c>
      <c r="G15" s="491">
        <v>1.2398516049249959</v>
      </c>
      <c r="H15" s="492"/>
      <c r="I15" s="406"/>
      <c r="J15" s="492"/>
      <c r="K15" s="406"/>
      <c r="L15" s="492"/>
      <c r="M15" s="491"/>
      <c r="N15" s="492"/>
      <c r="O15" s="406"/>
      <c r="P15" s="492"/>
      <c r="Q15" s="406"/>
      <c r="R15" s="492"/>
      <c r="S15" s="493"/>
    </row>
    <row r="16" spans="1:19" ht="14.4" customHeight="1" x14ac:dyDescent="0.3">
      <c r="A16" s="494" t="s">
        <v>1000</v>
      </c>
      <c r="B16" s="492">
        <v>4634</v>
      </c>
      <c r="C16" s="406">
        <v>1</v>
      </c>
      <c r="D16" s="492">
        <v>5811</v>
      </c>
      <c r="E16" s="406">
        <v>1.2539922313336211</v>
      </c>
      <c r="F16" s="492"/>
      <c r="G16" s="491"/>
      <c r="H16" s="492"/>
      <c r="I16" s="406"/>
      <c r="J16" s="492"/>
      <c r="K16" s="406"/>
      <c r="L16" s="492"/>
      <c r="M16" s="491"/>
      <c r="N16" s="492"/>
      <c r="O16" s="406"/>
      <c r="P16" s="492"/>
      <c r="Q16" s="406"/>
      <c r="R16" s="492"/>
      <c r="S16" s="493"/>
    </row>
    <row r="17" spans="1:19" ht="14.4" customHeight="1" x14ac:dyDescent="0.3">
      <c r="A17" s="494" t="s">
        <v>1001</v>
      </c>
      <c r="B17" s="492">
        <v>31664</v>
      </c>
      <c r="C17" s="406">
        <v>1</v>
      </c>
      <c r="D17" s="492">
        <v>22888</v>
      </c>
      <c r="E17" s="406">
        <v>0.72283981808994446</v>
      </c>
      <c r="F17" s="492">
        <v>5994</v>
      </c>
      <c r="G17" s="491">
        <v>0.18930015159171298</v>
      </c>
      <c r="H17" s="492"/>
      <c r="I17" s="406"/>
      <c r="J17" s="492"/>
      <c r="K17" s="406"/>
      <c r="L17" s="492"/>
      <c r="M17" s="491"/>
      <c r="N17" s="492"/>
      <c r="O17" s="406"/>
      <c r="P17" s="492"/>
      <c r="Q17" s="406"/>
      <c r="R17" s="492"/>
      <c r="S17" s="493"/>
    </row>
    <row r="18" spans="1:19" ht="14.4" customHeight="1" x14ac:dyDescent="0.3">
      <c r="A18" s="494" t="s">
        <v>1002</v>
      </c>
      <c r="B18" s="492">
        <v>101024</v>
      </c>
      <c r="C18" s="406">
        <v>1</v>
      </c>
      <c r="D18" s="492">
        <v>59613</v>
      </c>
      <c r="E18" s="406">
        <v>0.5900875039594552</v>
      </c>
      <c r="F18" s="492">
        <v>153838</v>
      </c>
      <c r="G18" s="491">
        <v>1.5227866645549573</v>
      </c>
      <c r="H18" s="492"/>
      <c r="I18" s="406"/>
      <c r="J18" s="492"/>
      <c r="K18" s="406"/>
      <c r="L18" s="492"/>
      <c r="M18" s="491"/>
      <c r="N18" s="492"/>
      <c r="O18" s="406"/>
      <c r="P18" s="492"/>
      <c r="Q18" s="406"/>
      <c r="R18" s="492"/>
      <c r="S18" s="493"/>
    </row>
    <row r="19" spans="1:19" ht="14.4" customHeight="1" x14ac:dyDescent="0.3">
      <c r="A19" s="494" t="s">
        <v>1003</v>
      </c>
      <c r="B19" s="492">
        <v>279359</v>
      </c>
      <c r="C19" s="406">
        <v>1</v>
      </c>
      <c r="D19" s="492">
        <v>301221</v>
      </c>
      <c r="E19" s="406">
        <v>1.0782577257220995</v>
      </c>
      <c r="F19" s="492">
        <v>408386</v>
      </c>
      <c r="G19" s="491">
        <v>1.4618680622424909</v>
      </c>
      <c r="H19" s="492"/>
      <c r="I19" s="406"/>
      <c r="J19" s="492"/>
      <c r="K19" s="406"/>
      <c r="L19" s="492"/>
      <c r="M19" s="491"/>
      <c r="N19" s="492"/>
      <c r="O19" s="406"/>
      <c r="P19" s="492"/>
      <c r="Q19" s="406"/>
      <c r="R19" s="492"/>
      <c r="S19" s="493"/>
    </row>
    <row r="20" spans="1:19" ht="14.4" customHeight="1" x14ac:dyDescent="0.3">
      <c r="A20" s="494" t="s">
        <v>1004</v>
      </c>
      <c r="B20" s="492"/>
      <c r="C20" s="406"/>
      <c r="D20" s="492"/>
      <c r="E20" s="406"/>
      <c r="F20" s="492">
        <v>10685</v>
      </c>
      <c r="G20" s="491"/>
      <c r="H20" s="492"/>
      <c r="I20" s="406"/>
      <c r="J20" s="492"/>
      <c r="K20" s="406"/>
      <c r="L20" s="492"/>
      <c r="M20" s="491"/>
      <c r="N20" s="492"/>
      <c r="O20" s="406"/>
      <c r="P20" s="492"/>
      <c r="Q20" s="406"/>
      <c r="R20" s="492"/>
      <c r="S20" s="493"/>
    </row>
    <row r="21" spans="1:19" ht="14.4" customHeight="1" x14ac:dyDescent="0.3">
      <c r="A21" s="494" t="s">
        <v>1005</v>
      </c>
      <c r="B21" s="492"/>
      <c r="C21" s="406"/>
      <c r="D21" s="492">
        <v>19776</v>
      </c>
      <c r="E21" s="406"/>
      <c r="F21" s="492"/>
      <c r="G21" s="491"/>
      <c r="H21" s="492"/>
      <c r="I21" s="406"/>
      <c r="J21" s="492"/>
      <c r="K21" s="406"/>
      <c r="L21" s="492"/>
      <c r="M21" s="491"/>
      <c r="N21" s="492"/>
      <c r="O21" s="406"/>
      <c r="P21" s="492"/>
      <c r="Q21" s="406"/>
      <c r="R21" s="492"/>
      <c r="S21" s="493"/>
    </row>
    <row r="22" spans="1:19" ht="14.4" customHeight="1" x14ac:dyDescent="0.3">
      <c r="A22" s="494" t="s">
        <v>1006</v>
      </c>
      <c r="B22" s="492">
        <v>518</v>
      </c>
      <c r="C22" s="406">
        <v>1</v>
      </c>
      <c r="D22" s="492"/>
      <c r="E22" s="406"/>
      <c r="F22" s="492"/>
      <c r="G22" s="491"/>
      <c r="H22" s="492"/>
      <c r="I22" s="406"/>
      <c r="J22" s="492"/>
      <c r="K22" s="406"/>
      <c r="L22" s="492"/>
      <c r="M22" s="491"/>
      <c r="N22" s="492"/>
      <c r="O22" s="406"/>
      <c r="P22" s="492"/>
      <c r="Q22" s="406"/>
      <c r="R22" s="492"/>
      <c r="S22" s="493"/>
    </row>
    <row r="23" spans="1:19" ht="14.4" customHeight="1" x14ac:dyDescent="0.3">
      <c r="A23" s="494" t="s">
        <v>1007</v>
      </c>
      <c r="B23" s="492">
        <v>18706</v>
      </c>
      <c r="C23" s="406">
        <v>1</v>
      </c>
      <c r="D23" s="492">
        <v>72709</v>
      </c>
      <c r="E23" s="406">
        <v>3.886934673366834</v>
      </c>
      <c r="F23" s="492">
        <v>40874</v>
      </c>
      <c r="G23" s="491">
        <v>2.1850743077087564</v>
      </c>
      <c r="H23" s="492"/>
      <c r="I23" s="406"/>
      <c r="J23" s="492"/>
      <c r="K23" s="406"/>
      <c r="L23" s="492"/>
      <c r="M23" s="491"/>
      <c r="N23" s="492"/>
      <c r="O23" s="406"/>
      <c r="P23" s="492"/>
      <c r="Q23" s="406"/>
      <c r="R23" s="492"/>
      <c r="S23" s="493"/>
    </row>
    <row r="24" spans="1:19" ht="14.4" customHeight="1" x14ac:dyDescent="0.3">
      <c r="A24" s="494" t="s">
        <v>1008</v>
      </c>
      <c r="B24" s="492">
        <v>6345</v>
      </c>
      <c r="C24" s="406">
        <v>1</v>
      </c>
      <c r="D24" s="492">
        <v>425</v>
      </c>
      <c r="E24" s="406">
        <v>6.698187549251379E-2</v>
      </c>
      <c r="F24" s="492">
        <v>5347</v>
      </c>
      <c r="G24" s="491">
        <v>0.84271079590228526</v>
      </c>
      <c r="H24" s="492"/>
      <c r="I24" s="406"/>
      <c r="J24" s="492"/>
      <c r="K24" s="406"/>
      <c r="L24" s="492"/>
      <c r="M24" s="491"/>
      <c r="N24" s="492"/>
      <c r="O24" s="406"/>
      <c r="P24" s="492"/>
      <c r="Q24" s="406"/>
      <c r="R24" s="492"/>
      <c r="S24" s="493"/>
    </row>
    <row r="25" spans="1:19" ht="14.4" customHeight="1" x14ac:dyDescent="0.3">
      <c r="A25" s="494" t="s">
        <v>1009</v>
      </c>
      <c r="B25" s="492">
        <v>518</v>
      </c>
      <c r="C25" s="406">
        <v>1</v>
      </c>
      <c r="D25" s="492"/>
      <c r="E25" s="406"/>
      <c r="F25" s="492">
        <v>12205</v>
      </c>
      <c r="G25" s="491">
        <v>23.561776061776062</v>
      </c>
      <c r="H25" s="492"/>
      <c r="I25" s="406"/>
      <c r="J25" s="492"/>
      <c r="K25" s="406"/>
      <c r="L25" s="492"/>
      <c r="M25" s="491"/>
      <c r="N25" s="492"/>
      <c r="O25" s="406"/>
      <c r="P25" s="492"/>
      <c r="Q25" s="406"/>
      <c r="R25" s="492"/>
      <c r="S25" s="493"/>
    </row>
    <row r="26" spans="1:19" ht="14.4" customHeight="1" thickBot="1" x14ac:dyDescent="0.35">
      <c r="A26" s="473" t="s">
        <v>1010</v>
      </c>
      <c r="B26" s="472">
        <v>4548</v>
      </c>
      <c r="C26" s="412">
        <v>1</v>
      </c>
      <c r="D26" s="472">
        <v>70468</v>
      </c>
      <c r="E26" s="412">
        <v>15.494283201407212</v>
      </c>
      <c r="F26" s="472">
        <v>55938</v>
      </c>
      <c r="G26" s="426">
        <v>12.299472295514512</v>
      </c>
      <c r="H26" s="472"/>
      <c r="I26" s="412"/>
      <c r="J26" s="472"/>
      <c r="K26" s="412"/>
      <c r="L26" s="472"/>
      <c r="M26" s="426"/>
      <c r="N26" s="472"/>
      <c r="O26" s="412"/>
      <c r="P26" s="472"/>
      <c r="Q26" s="412"/>
      <c r="R26" s="472"/>
      <c r="S26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8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1032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247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1909</v>
      </c>
      <c r="G3" s="78">
        <f t="shared" si="0"/>
        <v>2059833</v>
      </c>
      <c r="H3" s="78"/>
      <c r="I3" s="78"/>
      <c r="J3" s="78">
        <f t="shared" si="0"/>
        <v>2809</v>
      </c>
      <c r="K3" s="78">
        <f t="shared" si="0"/>
        <v>2725977</v>
      </c>
      <c r="L3" s="78"/>
      <c r="M3" s="78"/>
      <c r="N3" s="78">
        <f t="shared" si="0"/>
        <v>2911</v>
      </c>
      <c r="O3" s="78">
        <f t="shared" si="0"/>
        <v>3161616</v>
      </c>
      <c r="P3" s="59">
        <f>IF(G3=0,0,O3/G3)</f>
        <v>1.5348894789043577</v>
      </c>
      <c r="Q3" s="79">
        <f>IF(N3=0,0,O3/N3)</f>
        <v>1086.0927516317417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1" t="s">
        <v>83</v>
      </c>
      <c r="E4" s="352" t="s">
        <v>56</v>
      </c>
      <c r="F4" s="357">
        <v>2012</v>
      </c>
      <c r="G4" s="358"/>
      <c r="H4" s="80"/>
      <c r="I4" s="80"/>
      <c r="J4" s="357">
        <v>2013</v>
      </c>
      <c r="K4" s="358"/>
      <c r="L4" s="80"/>
      <c r="M4" s="80"/>
      <c r="N4" s="357">
        <v>2014</v>
      </c>
      <c r="O4" s="358"/>
      <c r="P4" s="359" t="s">
        <v>2</v>
      </c>
      <c r="Q4" s="348" t="s">
        <v>84</v>
      </c>
    </row>
    <row r="5" spans="1:17" ht="14.4" customHeight="1" thickBot="1" x14ac:dyDescent="0.35">
      <c r="A5" s="482"/>
      <c r="B5" s="481"/>
      <c r="C5" s="482"/>
      <c r="D5" s="483"/>
      <c r="E5" s="485"/>
      <c r="F5" s="495" t="s">
        <v>58</v>
      </c>
      <c r="G5" s="496" t="s">
        <v>14</v>
      </c>
      <c r="H5" s="497"/>
      <c r="I5" s="497"/>
      <c r="J5" s="495" t="s">
        <v>58</v>
      </c>
      <c r="K5" s="496" t="s">
        <v>14</v>
      </c>
      <c r="L5" s="497"/>
      <c r="M5" s="497"/>
      <c r="N5" s="495" t="s">
        <v>58</v>
      </c>
      <c r="O5" s="496" t="s">
        <v>14</v>
      </c>
      <c r="P5" s="498"/>
      <c r="Q5" s="490"/>
    </row>
    <row r="6" spans="1:17" ht="14.4" customHeight="1" x14ac:dyDescent="0.3">
      <c r="A6" s="399" t="s">
        <v>1011</v>
      </c>
      <c r="B6" s="400" t="s">
        <v>930</v>
      </c>
      <c r="C6" s="400" t="s">
        <v>931</v>
      </c>
      <c r="D6" s="400" t="s">
        <v>932</v>
      </c>
      <c r="E6" s="400" t="s">
        <v>933</v>
      </c>
      <c r="F6" s="403"/>
      <c r="G6" s="403"/>
      <c r="H6" s="403"/>
      <c r="I6" s="403"/>
      <c r="J6" s="403">
        <v>1</v>
      </c>
      <c r="K6" s="403">
        <v>10595</v>
      </c>
      <c r="L6" s="403"/>
      <c r="M6" s="403">
        <v>10595</v>
      </c>
      <c r="N6" s="403">
        <v>1</v>
      </c>
      <c r="O6" s="403">
        <v>10685</v>
      </c>
      <c r="P6" s="424"/>
      <c r="Q6" s="404">
        <v>10685</v>
      </c>
    </row>
    <row r="7" spans="1:17" ht="14.4" customHeight="1" x14ac:dyDescent="0.3">
      <c r="A7" s="405" t="s">
        <v>1011</v>
      </c>
      <c r="B7" s="406" t="s">
        <v>934</v>
      </c>
      <c r="C7" s="406" t="s">
        <v>931</v>
      </c>
      <c r="D7" s="406" t="s">
        <v>935</v>
      </c>
      <c r="E7" s="406" t="s">
        <v>936</v>
      </c>
      <c r="F7" s="409"/>
      <c r="G7" s="409"/>
      <c r="H7" s="409"/>
      <c r="I7" s="409"/>
      <c r="J7" s="409">
        <v>2</v>
      </c>
      <c r="K7" s="409">
        <v>252</v>
      </c>
      <c r="L7" s="409"/>
      <c r="M7" s="409">
        <v>126</v>
      </c>
      <c r="N7" s="409"/>
      <c r="O7" s="409"/>
      <c r="P7" s="491"/>
      <c r="Q7" s="410"/>
    </row>
    <row r="8" spans="1:17" ht="14.4" customHeight="1" x14ac:dyDescent="0.3">
      <c r="A8" s="405" t="s">
        <v>1011</v>
      </c>
      <c r="B8" s="406" t="s">
        <v>934</v>
      </c>
      <c r="C8" s="406" t="s">
        <v>931</v>
      </c>
      <c r="D8" s="406" t="s">
        <v>939</v>
      </c>
      <c r="E8" s="406" t="s">
        <v>940</v>
      </c>
      <c r="F8" s="409">
        <v>2</v>
      </c>
      <c r="G8" s="409">
        <v>4408</v>
      </c>
      <c r="H8" s="409">
        <v>1</v>
      </c>
      <c r="I8" s="409">
        <v>2204</v>
      </c>
      <c r="J8" s="409">
        <v>1</v>
      </c>
      <c r="K8" s="409">
        <v>2213</v>
      </c>
      <c r="L8" s="409">
        <v>0.50204174228675136</v>
      </c>
      <c r="M8" s="409">
        <v>2213</v>
      </c>
      <c r="N8" s="409"/>
      <c r="O8" s="409"/>
      <c r="P8" s="491"/>
      <c r="Q8" s="410"/>
    </row>
    <row r="9" spans="1:17" ht="14.4" customHeight="1" x14ac:dyDescent="0.3">
      <c r="A9" s="405" t="s">
        <v>1011</v>
      </c>
      <c r="B9" s="406" t="s">
        <v>934</v>
      </c>
      <c r="C9" s="406" t="s">
        <v>931</v>
      </c>
      <c r="D9" s="406" t="s">
        <v>941</v>
      </c>
      <c r="E9" s="406" t="s">
        <v>942</v>
      </c>
      <c r="F9" s="409"/>
      <c r="G9" s="409"/>
      <c r="H9" s="409"/>
      <c r="I9" s="409"/>
      <c r="J9" s="409">
        <v>3</v>
      </c>
      <c r="K9" s="409">
        <v>3105</v>
      </c>
      <c r="L9" s="409"/>
      <c r="M9" s="409">
        <v>1035</v>
      </c>
      <c r="N9" s="409"/>
      <c r="O9" s="409"/>
      <c r="P9" s="491"/>
      <c r="Q9" s="410"/>
    </row>
    <row r="10" spans="1:17" ht="14.4" customHeight="1" x14ac:dyDescent="0.3">
      <c r="A10" s="405" t="s">
        <v>1011</v>
      </c>
      <c r="B10" s="406" t="s">
        <v>934</v>
      </c>
      <c r="C10" s="406" t="s">
        <v>931</v>
      </c>
      <c r="D10" s="406" t="s">
        <v>943</v>
      </c>
      <c r="E10" s="406" t="s">
        <v>944</v>
      </c>
      <c r="F10" s="409">
        <v>1</v>
      </c>
      <c r="G10" s="409">
        <v>3689</v>
      </c>
      <c r="H10" s="409">
        <v>1</v>
      </c>
      <c r="I10" s="409">
        <v>3689</v>
      </c>
      <c r="J10" s="409"/>
      <c r="K10" s="409"/>
      <c r="L10" s="409"/>
      <c r="M10" s="409"/>
      <c r="N10" s="409">
        <v>4</v>
      </c>
      <c r="O10" s="409">
        <v>14792</v>
      </c>
      <c r="P10" s="491">
        <v>4.0097587422065599</v>
      </c>
      <c r="Q10" s="410">
        <v>3698</v>
      </c>
    </row>
    <row r="11" spans="1:17" ht="14.4" customHeight="1" x14ac:dyDescent="0.3">
      <c r="A11" s="405" t="s">
        <v>1011</v>
      </c>
      <c r="B11" s="406" t="s">
        <v>934</v>
      </c>
      <c r="C11" s="406" t="s">
        <v>931</v>
      </c>
      <c r="D11" s="406" t="s">
        <v>945</v>
      </c>
      <c r="E11" s="406" t="s">
        <v>946</v>
      </c>
      <c r="F11" s="409">
        <v>1</v>
      </c>
      <c r="G11" s="409">
        <v>437</v>
      </c>
      <c r="H11" s="409">
        <v>1</v>
      </c>
      <c r="I11" s="409">
        <v>437</v>
      </c>
      <c r="J11" s="409"/>
      <c r="K11" s="409"/>
      <c r="L11" s="409"/>
      <c r="M11" s="409"/>
      <c r="N11" s="409"/>
      <c r="O11" s="409"/>
      <c r="P11" s="491"/>
      <c r="Q11" s="410"/>
    </row>
    <row r="12" spans="1:17" ht="14.4" customHeight="1" x14ac:dyDescent="0.3">
      <c r="A12" s="405" t="s">
        <v>1011</v>
      </c>
      <c r="B12" s="406" t="s">
        <v>934</v>
      </c>
      <c r="C12" s="406" t="s">
        <v>931</v>
      </c>
      <c r="D12" s="406" t="s">
        <v>949</v>
      </c>
      <c r="E12" s="406" t="s">
        <v>950</v>
      </c>
      <c r="F12" s="409"/>
      <c r="G12" s="409"/>
      <c r="H12" s="409"/>
      <c r="I12" s="409"/>
      <c r="J12" s="409"/>
      <c r="K12" s="409"/>
      <c r="L12" s="409"/>
      <c r="M12" s="409"/>
      <c r="N12" s="409">
        <v>2</v>
      </c>
      <c r="O12" s="409">
        <v>3226</v>
      </c>
      <c r="P12" s="491"/>
      <c r="Q12" s="410">
        <v>1613</v>
      </c>
    </row>
    <row r="13" spans="1:17" ht="14.4" customHeight="1" x14ac:dyDescent="0.3">
      <c r="A13" s="405" t="s">
        <v>1011</v>
      </c>
      <c r="B13" s="406" t="s">
        <v>934</v>
      </c>
      <c r="C13" s="406" t="s">
        <v>931</v>
      </c>
      <c r="D13" s="406" t="s">
        <v>955</v>
      </c>
      <c r="E13" s="406" t="s">
        <v>956</v>
      </c>
      <c r="F13" s="409">
        <v>4</v>
      </c>
      <c r="G13" s="409">
        <v>5764</v>
      </c>
      <c r="H13" s="409">
        <v>1</v>
      </c>
      <c r="I13" s="409">
        <v>1441</v>
      </c>
      <c r="J13" s="409">
        <v>1</v>
      </c>
      <c r="K13" s="409">
        <v>1447</v>
      </c>
      <c r="L13" s="409">
        <v>0.25104094378903541</v>
      </c>
      <c r="M13" s="409">
        <v>1447</v>
      </c>
      <c r="N13" s="409">
        <v>1</v>
      </c>
      <c r="O13" s="409">
        <v>1447</v>
      </c>
      <c r="P13" s="491">
        <v>0.25104094378903541</v>
      </c>
      <c r="Q13" s="410">
        <v>1447</v>
      </c>
    </row>
    <row r="14" spans="1:17" ht="14.4" customHeight="1" x14ac:dyDescent="0.3">
      <c r="A14" s="405" t="s">
        <v>1011</v>
      </c>
      <c r="B14" s="406" t="s">
        <v>934</v>
      </c>
      <c r="C14" s="406" t="s">
        <v>931</v>
      </c>
      <c r="D14" s="406" t="s">
        <v>957</v>
      </c>
      <c r="E14" s="406" t="s">
        <v>958</v>
      </c>
      <c r="F14" s="409">
        <v>3</v>
      </c>
      <c r="G14" s="409">
        <v>9195</v>
      </c>
      <c r="H14" s="409">
        <v>1</v>
      </c>
      <c r="I14" s="409">
        <v>3065</v>
      </c>
      <c r="J14" s="409">
        <v>3</v>
      </c>
      <c r="K14" s="409">
        <v>9234</v>
      </c>
      <c r="L14" s="409">
        <v>1.0042414355628058</v>
      </c>
      <c r="M14" s="409">
        <v>3078</v>
      </c>
      <c r="N14" s="409"/>
      <c r="O14" s="409"/>
      <c r="P14" s="491"/>
      <c r="Q14" s="410"/>
    </row>
    <row r="15" spans="1:17" ht="14.4" customHeight="1" x14ac:dyDescent="0.3">
      <c r="A15" s="405" t="s">
        <v>1011</v>
      </c>
      <c r="B15" s="406" t="s">
        <v>934</v>
      </c>
      <c r="C15" s="406" t="s">
        <v>931</v>
      </c>
      <c r="D15" s="406" t="s">
        <v>959</v>
      </c>
      <c r="E15" s="406" t="s">
        <v>960</v>
      </c>
      <c r="F15" s="409">
        <v>2</v>
      </c>
      <c r="G15" s="409">
        <v>32</v>
      </c>
      <c r="H15" s="409">
        <v>1</v>
      </c>
      <c r="I15" s="409">
        <v>16</v>
      </c>
      <c r="J15" s="409">
        <v>2</v>
      </c>
      <c r="K15" s="409">
        <v>32</v>
      </c>
      <c r="L15" s="409">
        <v>1</v>
      </c>
      <c r="M15" s="409">
        <v>16</v>
      </c>
      <c r="N15" s="409"/>
      <c r="O15" s="409"/>
      <c r="P15" s="491"/>
      <c r="Q15" s="410"/>
    </row>
    <row r="16" spans="1:17" ht="14.4" customHeight="1" x14ac:dyDescent="0.3">
      <c r="A16" s="405" t="s">
        <v>1011</v>
      </c>
      <c r="B16" s="406" t="s">
        <v>934</v>
      </c>
      <c r="C16" s="406" t="s">
        <v>931</v>
      </c>
      <c r="D16" s="406" t="s">
        <v>961</v>
      </c>
      <c r="E16" s="406" t="s">
        <v>946</v>
      </c>
      <c r="F16" s="409"/>
      <c r="G16" s="409"/>
      <c r="H16" s="409"/>
      <c r="I16" s="409"/>
      <c r="J16" s="409">
        <v>2</v>
      </c>
      <c r="K16" s="409">
        <v>1376</v>
      </c>
      <c r="L16" s="409"/>
      <c r="M16" s="409">
        <v>688</v>
      </c>
      <c r="N16" s="409">
        <v>2</v>
      </c>
      <c r="O16" s="409">
        <v>1388</v>
      </c>
      <c r="P16" s="491"/>
      <c r="Q16" s="410">
        <v>694</v>
      </c>
    </row>
    <row r="17" spans="1:17" ht="14.4" customHeight="1" x14ac:dyDescent="0.3">
      <c r="A17" s="405" t="s">
        <v>1011</v>
      </c>
      <c r="B17" s="406" t="s">
        <v>934</v>
      </c>
      <c r="C17" s="406" t="s">
        <v>931</v>
      </c>
      <c r="D17" s="406" t="s">
        <v>962</v>
      </c>
      <c r="E17" s="406" t="s">
        <v>948</v>
      </c>
      <c r="F17" s="409"/>
      <c r="G17" s="409"/>
      <c r="H17" s="409"/>
      <c r="I17" s="409"/>
      <c r="J17" s="409">
        <v>1</v>
      </c>
      <c r="K17" s="409">
        <v>1375</v>
      </c>
      <c r="L17" s="409"/>
      <c r="M17" s="409">
        <v>1375</v>
      </c>
      <c r="N17" s="409">
        <v>8</v>
      </c>
      <c r="O17" s="409">
        <v>11000</v>
      </c>
      <c r="P17" s="491"/>
      <c r="Q17" s="410">
        <v>1375</v>
      </c>
    </row>
    <row r="18" spans="1:17" ht="14.4" customHeight="1" x14ac:dyDescent="0.3">
      <c r="A18" s="405" t="s">
        <v>1011</v>
      </c>
      <c r="B18" s="406" t="s">
        <v>934</v>
      </c>
      <c r="C18" s="406" t="s">
        <v>931</v>
      </c>
      <c r="D18" s="406" t="s">
        <v>963</v>
      </c>
      <c r="E18" s="406" t="s">
        <v>964</v>
      </c>
      <c r="F18" s="409">
        <v>1</v>
      </c>
      <c r="G18" s="409">
        <v>2310</v>
      </c>
      <c r="H18" s="409">
        <v>1</v>
      </c>
      <c r="I18" s="409">
        <v>2310</v>
      </c>
      <c r="J18" s="409">
        <v>1</v>
      </c>
      <c r="K18" s="409">
        <v>2319</v>
      </c>
      <c r="L18" s="409">
        <v>1.0038961038961038</v>
      </c>
      <c r="M18" s="409">
        <v>2319</v>
      </c>
      <c r="N18" s="409">
        <v>4</v>
      </c>
      <c r="O18" s="409">
        <v>9276</v>
      </c>
      <c r="P18" s="491">
        <v>4.0155844155844154</v>
      </c>
      <c r="Q18" s="410">
        <v>2319</v>
      </c>
    </row>
    <row r="19" spans="1:17" ht="14.4" customHeight="1" x14ac:dyDescent="0.3">
      <c r="A19" s="405" t="s">
        <v>1011</v>
      </c>
      <c r="B19" s="406" t="s">
        <v>934</v>
      </c>
      <c r="C19" s="406" t="s">
        <v>931</v>
      </c>
      <c r="D19" s="406" t="s">
        <v>965</v>
      </c>
      <c r="E19" s="406" t="s">
        <v>966</v>
      </c>
      <c r="F19" s="409">
        <v>1</v>
      </c>
      <c r="G19" s="409">
        <v>65</v>
      </c>
      <c r="H19" s="409">
        <v>1</v>
      </c>
      <c r="I19" s="409">
        <v>65</v>
      </c>
      <c r="J19" s="409">
        <v>2</v>
      </c>
      <c r="K19" s="409">
        <v>130</v>
      </c>
      <c r="L19" s="409">
        <v>2</v>
      </c>
      <c r="M19" s="409">
        <v>65</v>
      </c>
      <c r="N19" s="409">
        <v>2</v>
      </c>
      <c r="O19" s="409">
        <v>132</v>
      </c>
      <c r="P19" s="491">
        <v>2.0307692307692307</v>
      </c>
      <c r="Q19" s="410">
        <v>66</v>
      </c>
    </row>
    <row r="20" spans="1:17" ht="14.4" customHeight="1" x14ac:dyDescent="0.3">
      <c r="A20" s="405" t="s">
        <v>1011</v>
      </c>
      <c r="B20" s="406" t="s">
        <v>934</v>
      </c>
      <c r="C20" s="406" t="s">
        <v>931</v>
      </c>
      <c r="D20" s="406" t="s">
        <v>967</v>
      </c>
      <c r="E20" s="406" t="s">
        <v>968</v>
      </c>
      <c r="F20" s="409">
        <v>4</v>
      </c>
      <c r="G20" s="409">
        <v>1576</v>
      </c>
      <c r="H20" s="409">
        <v>1</v>
      </c>
      <c r="I20" s="409">
        <v>394</v>
      </c>
      <c r="J20" s="409">
        <v>1</v>
      </c>
      <c r="K20" s="409">
        <v>396</v>
      </c>
      <c r="L20" s="409">
        <v>0.2512690355329949</v>
      </c>
      <c r="M20" s="409">
        <v>396</v>
      </c>
      <c r="N20" s="409">
        <v>1</v>
      </c>
      <c r="O20" s="409">
        <v>396</v>
      </c>
      <c r="P20" s="491">
        <v>0.2512690355329949</v>
      </c>
      <c r="Q20" s="410">
        <v>396</v>
      </c>
    </row>
    <row r="21" spans="1:17" ht="14.4" customHeight="1" x14ac:dyDescent="0.3">
      <c r="A21" s="405" t="s">
        <v>1011</v>
      </c>
      <c r="B21" s="406" t="s">
        <v>934</v>
      </c>
      <c r="C21" s="406" t="s">
        <v>931</v>
      </c>
      <c r="D21" s="406" t="s">
        <v>971</v>
      </c>
      <c r="E21" s="406" t="s">
        <v>972</v>
      </c>
      <c r="F21" s="409">
        <v>2</v>
      </c>
      <c r="G21" s="409">
        <v>1098</v>
      </c>
      <c r="H21" s="409">
        <v>1</v>
      </c>
      <c r="I21" s="409">
        <v>549</v>
      </c>
      <c r="J21" s="409">
        <v>5</v>
      </c>
      <c r="K21" s="409">
        <v>2750</v>
      </c>
      <c r="L21" s="409">
        <v>2.5045537340619308</v>
      </c>
      <c r="M21" s="409">
        <v>550</v>
      </c>
      <c r="N21" s="409">
        <v>7</v>
      </c>
      <c r="O21" s="409">
        <v>3850</v>
      </c>
      <c r="P21" s="491">
        <v>3.5063752276867031</v>
      </c>
      <c r="Q21" s="410">
        <v>550</v>
      </c>
    </row>
    <row r="22" spans="1:17" ht="14.4" customHeight="1" x14ac:dyDescent="0.3">
      <c r="A22" s="405" t="s">
        <v>1011</v>
      </c>
      <c r="B22" s="406" t="s">
        <v>934</v>
      </c>
      <c r="C22" s="406" t="s">
        <v>931</v>
      </c>
      <c r="D22" s="406" t="s">
        <v>973</v>
      </c>
      <c r="E22" s="406" t="s">
        <v>974</v>
      </c>
      <c r="F22" s="409">
        <v>3</v>
      </c>
      <c r="G22" s="409">
        <v>3684</v>
      </c>
      <c r="H22" s="409">
        <v>1</v>
      </c>
      <c r="I22" s="409">
        <v>1228</v>
      </c>
      <c r="J22" s="409">
        <v>3</v>
      </c>
      <c r="K22" s="409">
        <v>3702</v>
      </c>
      <c r="L22" s="409">
        <v>1.004885993485342</v>
      </c>
      <c r="M22" s="409">
        <v>1234</v>
      </c>
      <c r="N22" s="409"/>
      <c r="O22" s="409"/>
      <c r="P22" s="491"/>
      <c r="Q22" s="410"/>
    </row>
    <row r="23" spans="1:17" ht="14.4" customHeight="1" x14ac:dyDescent="0.3">
      <c r="A23" s="405" t="s">
        <v>1011</v>
      </c>
      <c r="B23" s="406" t="s">
        <v>934</v>
      </c>
      <c r="C23" s="406" t="s">
        <v>931</v>
      </c>
      <c r="D23" s="406" t="s">
        <v>981</v>
      </c>
      <c r="E23" s="406" t="s">
        <v>982</v>
      </c>
      <c r="F23" s="409">
        <v>2</v>
      </c>
      <c r="G23" s="409">
        <v>2400</v>
      </c>
      <c r="H23" s="409">
        <v>1</v>
      </c>
      <c r="I23" s="409">
        <v>1200</v>
      </c>
      <c r="J23" s="409"/>
      <c r="K23" s="409"/>
      <c r="L23" s="409"/>
      <c r="M23" s="409"/>
      <c r="N23" s="409"/>
      <c r="O23" s="409"/>
      <c r="P23" s="491"/>
      <c r="Q23" s="410"/>
    </row>
    <row r="24" spans="1:17" ht="14.4" customHeight="1" x14ac:dyDescent="0.3">
      <c r="A24" s="405" t="s">
        <v>1011</v>
      </c>
      <c r="B24" s="406" t="s">
        <v>934</v>
      </c>
      <c r="C24" s="406" t="s">
        <v>931</v>
      </c>
      <c r="D24" s="406" t="s">
        <v>983</v>
      </c>
      <c r="E24" s="406" t="s">
        <v>942</v>
      </c>
      <c r="F24" s="409">
        <v>3</v>
      </c>
      <c r="G24" s="409">
        <v>2736</v>
      </c>
      <c r="H24" s="409">
        <v>1</v>
      </c>
      <c r="I24" s="409">
        <v>912</v>
      </c>
      <c r="J24" s="409"/>
      <c r="K24" s="409"/>
      <c r="L24" s="409"/>
      <c r="M24" s="409"/>
      <c r="N24" s="409"/>
      <c r="O24" s="409"/>
      <c r="P24" s="491"/>
      <c r="Q24" s="410"/>
    </row>
    <row r="25" spans="1:17" ht="14.4" customHeight="1" x14ac:dyDescent="0.3">
      <c r="A25" s="405" t="s">
        <v>1011</v>
      </c>
      <c r="B25" s="406" t="s">
        <v>934</v>
      </c>
      <c r="C25" s="406" t="s">
        <v>931</v>
      </c>
      <c r="D25" s="406" t="s">
        <v>984</v>
      </c>
      <c r="E25" s="406" t="s">
        <v>985</v>
      </c>
      <c r="F25" s="409"/>
      <c r="G25" s="409"/>
      <c r="H25" s="409"/>
      <c r="I25" s="409"/>
      <c r="J25" s="409"/>
      <c r="K25" s="409"/>
      <c r="L25" s="409"/>
      <c r="M25" s="409"/>
      <c r="N25" s="409">
        <v>2</v>
      </c>
      <c r="O25" s="409">
        <v>3214</v>
      </c>
      <c r="P25" s="491"/>
      <c r="Q25" s="410">
        <v>1607</v>
      </c>
    </row>
    <row r="26" spans="1:17" ht="14.4" customHeight="1" x14ac:dyDescent="0.3">
      <c r="A26" s="405" t="s">
        <v>1012</v>
      </c>
      <c r="B26" s="406" t="s">
        <v>930</v>
      </c>
      <c r="C26" s="406" t="s">
        <v>931</v>
      </c>
      <c r="D26" s="406" t="s">
        <v>932</v>
      </c>
      <c r="E26" s="406" t="s">
        <v>933</v>
      </c>
      <c r="F26" s="409">
        <v>1</v>
      </c>
      <c r="G26" s="409">
        <v>10545</v>
      </c>
      <c r="H26" s="409">
        <v>1</v>
      </c>
      <c r="I26" s="409">
        <v>10545</v>
      </c>
      <c r="J26" s="409">
        <v>1</v>
      </c>
      <c r="K26" s="409">
        <v>10595</v>
      </c>
      <c r="L26" s="409">
        <v>1.0047415836889522</v>
      </c>
      <c r="M26" s="409">
        <v>10595</v>
      </c>
      <c r="N26" s="409">
        <v>1</v>
      </c>
      <c r="O26" s="409">
        <v>10685</v>
      </c>
      <c r="P26" s="491">
        <v>1.0132764343290659</v>
      </c>
      <c r="Q26" s="410">
        <v>10685</v>
      </c>
    </row>
    <row r="27" spans="1:17" ht="14.4" customHeight="1" x14ac:dyDescent="0.3">
      <c r="A27" s="405" t="s">
        <v>1012</v>
      </c>
      <c r="B27" s="406" t="s">
        <v>934</v>
      </c>
      <c r="C27" s="406" t="s">
        <v>931</v>
      </c>
      <c r="D27" s="406" t="s">
        <v>935</v>
      </c>
      <c r="E27" s="406" t="s">
        <v>936</v>
      </c>
      <c r="F27" s="409">
        <v>5</v>
      </c>
      <c r="G27" s="409">
        <v>625</v>
      </c>
      <c r="H27" s="409">
        <v>1</v>
      </c>
      <c r="I27" s="409">
        <v>125</v>
      </c>
      <c r="J27" s="409">
        <v>4</v>
      </c>
      <c r="K27" s="409">
        <v>504</v>
      </c>
      <c r="L27" s="409">
        <v>0.80640000000000001</v>
      </c>
      <c r="M27" s="409">
        <v>126</v>
      </c>
      <c r="N27" s="409">
        <v>2</v>
      </c>
      <c r="O27" s="409">
        <v>254</v>
      </c>
      <c r="P27" s="491">
        <v>0.40639999999999998</v>
      </c>
      <c r="Q27" s="410">
        <v>127</v>
      </c>
    </row>
    <row r="28" spans="1:17" ht="14.4" customHeight="1" x14ac:dyDescent="0.3">
      <c r="A28" s="405" t="s">
        <v>1012</v>
      </c>
      <c r="B28" s="406" t="s">
        <v>934</v>
      </c>
      <c r="C28" s="406" t="s">
        <v>931</v>
      </c>
      <c r="D28" s="406" t="s">
        <v>937</v>
      </c>
      <c r="E28" s="406" t="s">
        <v>938</v>
      </c>
      <c r="F28" s="409">
        <v>2</v>
      </c>
      <c r="G28" s="409">
        <v>2434</v>
      </c>
      <c r="H28" s="409">
        <v>1</v>
      </c>
      <c r="I28" s="409">
        <v>1217</v>
      </c>
      <c r="J28" s="409">
        <v>2</v>
      </c>
      <c r="K28" s="409">
        <v>2440</v>
      </c>
      <c r="L28" s="409">
        <v>1.0024650780608053</v>
      </c>
      <c r="M28" s="409">
        <v>1220</v>
      </c>
      <c r="N28" s="409">
        <v>2</v>
      </c>
      <c r="O28" s="409">
        <v>2452</v>
      </c>
      <c r="P28" s="491">
        <v>1.0073952341824157</v>
      </c>
      <c r="Q28" s="410">
        <v>1226</v>
      </c>
    </row>
    <row r="29" spans="1:17" ht="14.4" customHeight="1" x14ac:dyDescent="0.3">
      <c r="A29" s="405" t="s">
        <v>1012</v>
      </c>
      <c r="B29" s="406" t="s">
        <v>934</v>
      </c>
      <c r="C29" s="406" t="s">
        <v>931</v>
      </c>
      <c r="D29" s="406" t="s">
        <v>939</v>
      </c>
      <c r="E29" s="406" t="s">
        <v>940</v>
      </c>
      <c r="F29" s="409">
        <v>2</v>
      </c>
      <c r="G29" s="409">
        <v>4408</v>
      </c>
      <c r="H29" s="409">
        <v>1</v>
      </c>
      <c r="I29" s="409">
        <v>2204</v>
      </c>
      <c r="J29" s="409">
        <v>6</v>
      </c>
      <c r="K29" s="409">
        <v>13278</v>
      </c>
      <c r="L29" s="409">
        <v>3.0122504537205081</v>
      </c>
      <c r="M29" s="409">
        <v>2213</v>
      </c>
      <c r="N29" s="409">
        <v>2</v>
      </c>
      <c r="O29" s="409">
        <v>4458</v>
      </c>
      <c r="P29" s="491">
        <v>1.0113430127041743</v>
      </c>
      <c r="Q29" s="410">
        <v>2229</v>
      </c>
    </row>
    <row r="30" spans="1:17" ht="14.4" customHeight="1" x14ac:dyDescent="0.3">
      <c r="A30" s="405" t="s">
        <v>1012</v>
      </c>
      <c r="B30" s="406" t="s">
        <v>934</v>
      </c>
      <c r="C30" s="406" t="s">
        <v>931</v>
      </c>
      <c r="D30" s="406" t="s">
        <v>941</v>
      </c>
      <c r="E30" s="406" t="s">
        <v>942</v>
      </c>
      <c r="F30" s="409">
        <v>5</v>
      </c>
      <c r="G30" s="409">
        <v>5160</v>
      </c>
      <c r="H30" s="409">
        <v>1</v>
      </c>
      <c r="I30" s="409">
        <v>1032</v>
      </c>
      <c r="J30" s="409">
        <v>1</v>
      </c>
      <c r="K30" s="409">
        <v>1035</v>
      </c>
      <c r="L30" s="409">
        <v>0.2005813953488372</v>
      </c>
      <c r="M30" s="409">
        <v>1035</v>
      </c>
      <c r="N30" s="409">
        <v>2</v>
      </c>
      <c r="O30" s="409">
        <v>2082</v>
      </c>
      <c r="P30" s="491">
        <v>0.40348837209302324</v>
      </c>
      <c r="Q30" s="410">
        <v>1041</v>
      </c>
    </row>
    <row r="31" spans="1:17" ht="14.4" customHeight="1" x14ac:dyDescent="0.3">
      <c r="A31" s="405" t="s">
        <v>1012</v>
      </c>
      <c r="B31" s="406" t="s">
        <v>934</v>
      </c>
      <c r="C31" s="406" t="s">
        <v>931</v>
      </c>
      <c r="D31" s="406" t="s">
        <v>943</v>
      </c>
      <c r="E31" s="406" t="s">
        <v>944</v>
      </c>
      <c r="F31" s="409">
        <v>25</v>
      </c>
      <c r="G31" s="409">
        <v>92225</v>
      </c>
      <c r="H31" s="409">
        <v>1</v>
      </c>
      <c r="I31" s="409">
        <v>3689</v>
      </c>
      <c r="J31" s="409">
        <v>27</v>
      </c>
      <c r="K31" s="409">
        <v>99846</v>
      </c>
      <c r="L31" s="409">
        <v>1.0826348603957712</v>
      </c>
      <c r="M31" s="409">
        <v>3698</v>
      </c>
      <c r="N31" s="409">
        <v>26</v>
      </c>
      <c r="O31" s="409">
        <v>96548</v>
      </c>
      <c r="P31" s="491">
        <v>1.0468744917321768</v>
      </c>
      <c r="Q31" s="410">
        <v>3713.3846153846152</v>
      </c>
    </row>
    <row r="32" spans="1:17" ht="14.4" customHeight="1" x14ac:dyDescent="0.3">
      <c r="A32" s="405" t="s">
        <v>1012</v>
      </c>
      <c r="B32" s="406" t="s">
        <v>934</v>
      </c>
      <c r="C32" s="406" t="s">
        <v>931</v>
      </c>
      <c r="D32" s="406" t="s">
        <v>945</v>
      </c>
      <c r="E32" s="406" t="s">
        <v>946</v>
      </c>
      <c r="F32" s="409">
        <v>3</v>
      </c>
      <c r="G32" s="409">
        <v>1311</v>
      </c>
      <c r="H32" s="409">
        <v>1</v>
      </c>
      <c r="I32" s="409">
        <v>437</v>
      </c>
      <c r="J32" s="409">
        <v>1</v>
      </c>
      <c r="K32" s="409">
        <v>438</v>
      </c>
      <c r="L32" s="409">
        <v>0.33409610983981691</v>
      </c>
      <c r="M32" s="409">
        <v>438</v>
      </c>
      <c r="N32" s="409">
        <v>3</v>
      </c>
      <c r="O32" s="409">
        <v>1314</v>
      </c>
      <c r="P32" s="491">
        <v>1.0022883295194509</v>
      </c>
      <c r="Q32" s="410">
        <v>438</v>
      </c>
    </row>
    <row r="33" spans="1:17" ht="14.4" customHeight="1" x14ac:dyDescent="0.3">
      <c r="A33" s="405" t="s">
        <v>1012</v>
      </c>
      <c r="B33" s="406" t="s">
        <v>934</v>
      </c>
      <c r="C33" s="406" t="s">
        <v>931</v>
      </c>
      <c r="D33" s="406" t="s">
        <v>947</v>
      </c>
      <c r="E33" s="406" t="s">
        <v>948</v>
      </c>
      <c r="F33" s="409">
        <v>11</v>
      </c>
      <c r="G33" s="409">
        <v>9141</v>
      </c>
      <c r="H33" s="409">
        <v>1</v>
      </c>
      <c r="I33" s="409">
        <v>831</v>
      </c>
      <c r="J33" s="409"/>
      <c r="K33" s="409"/>
      <c r="L33" s="409"/>
      <c r="M33" s="409"/>
      <c r="N33" s="409">
        <v>6</v>
      </c>
      <c r="O33" s="409">
        <v>5010</v>
      </c>
      <c r="P33" s="491">
        <v>0.54808007876599929</v>
      </c>
      <c r="Q33" s="410">
        <v>835</v>
      </c>
    </row>
    <row r="34" spans="1:17" ht="14.4" customHeight="1" x14ac:dyDescent="0.3">
      <c r="A34" s="405" t="s">
        <v>1012</v>
      </c>
      <c r="B34" s="406" t="s">
        <v>934</v>
      </c>
      <c r="C34" s="406" t="s">
        <v>931</v>
      </c>
      <c r="D34" s="406" t="s">
        <v>949</v>
      </c>
      <c r="E34" s="406" t="s">
        <v>950</v>
      </c>
      <c r="F34" s="409"/>
      <c r="G34" s="409"/>
      <c r="H34" s="409"/>
      <c r="I34" s="409"/>
      <c r="J34" s="409"/>
      <c r="K34" s="409"/>
      <c r="L34" s="409"/>
      <c r="M34" s="409"/>
      <c r="N34" s="409">
        <v>19</v>
      </c>
      <c r="O34" s="409">
        <v>30761</v>
      </c>
      <c r="P34" s="491"/>
      <c r="Q34" s="410">
        <v>1619</v>
      </c>
    </row>
    <row r="35" spans="1:17" ht="14.4" customHeight="1" x14ac:dyDescent="0.3">
      <c r="A35" s="405" t="s">
        <v>1012</v>
      </c>
      <c r="B35" s="406" t="s">
        <v>934</v>
      </c>
      <c r="C35" s="406" t="s">
        <v>931</v>
      </c>
      <c r="D35" s="406" t="s">
        <v>951</v>
      </c>
      <c r="E35" s="406" t="s">
        <v>952</v>
      </c>
      <c r="F35" s="409"/>
      <c r="G35" s="409"/>
      <c r="H35" s="409"/>
      <c r="I35" s="409"/>
      <c r="J35" s="409"/>
      <c r="K35" s="409"/>
      <c r="L35" s="409"/>
      <c r="M35" s="409"/>
      <c r="N35" s="409">
        <v>2</v>
      </c>
      <c r="O35" s="409">
        <v>3096</v>
      </c>
      <c r="P35" s="491"/>
      <c r="Q35" s="410">
        <v>1548</v>
      </c>
    </row>
    <row r="36" spans="1:17" ht="14.4" customHeight="1" x14ac:dyDescent="0.3">
      <c r="A36" s="405" t="s">
        <v>1012</v>
      </c>
      <c r="B36" s="406" t="s">
        <v>934</v>
      </c>
      <c r="C36" s="406" t="s">
        <v>931</v>
      </c>
      <c r="D36" s="406" t="s">
        <v>953</v>
      </c>
      <c r="E36" s="406" t="s">
        <v>954</v>
      </c>
      <c r="F36" s="409"/>
      <c r="G36" s="409"/>
      <c r="H36" s="409"/>
      <c r="I36" s="409"/>
      <c r="J36" s="409">
        <v>4</v>
      </c>
      <c r="K36" s="409">
        <v>3276</v>
      </c>
      <c r="L36" s="409"/>
      <c r="M36" s="409">
        <v>819</v>
      </c>
      <c r="N36" s="409">
        <v>5</v>
      </c>
      <c r="O36" s="409">
        <v>4110</v>
      </c>
      <c r="P36" s="491"/>
      <c r="Q36" s="410">
        <v>822</v>
      </c>
    </row>
    <row r="37" spans="1:17" ht="14.4" customHeight="1" x14ac:dyDescent="0.3">
      <c r="A37" s="405" t="s">
        <v>1012</v>
      </c>
      <c r="B37" s="406" t="s">
        <v>934</v>
      </c>
      <c r="C37" s="406" t="s">
        <v>931</v>
      </c>
      <c r="D37" s="406" t="s">
        <v>955</v>
      </c>
      <c r="E37" s="406" t="s">
        <v>956</v>
      </c>
      <c r="F37" s="409">
        <v>4</v>
      </c>
      <c r="G37" s="409">
        <v>5764</v>
      </c>
      <c r="H37" s="409">
        <v>1</v>
      </c>
      <c r="I37" s="409">
        <v>1441</v>
      </c>
      <c r="J37" s="409">
        <v>3</v>
      </c>
      <c r="K37" s="409">
        <v>4341</v>
      </c>
      <c r="L37" s="409">
        <v>0.75312283136710623</v>
      </c>
      <c r="M37" s="409">
        <v>1447</v>
      </c>
      <c r="N37" s="409">
        <v>1</v>
      </c>
      <c r="O37" s="409">
        <v>1457</v>
      </c>
      <c r="P37" s="491">
        <v>0.25277585010409437</v>
      </c>
      <c r="Q37" s="410">
        <v>1457</v>
      </c>
    </row>
    <row r="38" spans="1:17" ht="14.4" customHeight="1" x14ac:dyDescent="0.3">
      <c r="A38" s="405" t="s">
        <v>1012</v>
      </c>
      <c r="B38" s="406" t="s">
        <v>934</v>
      </c>
      <c r="C38" s="406" t="s">
        <v>931</v>
      </c>
      <c r="D38" s="406" t="s">
        <v>957</v>
      </c>
      <c r="E38" s="406" t="s">
        <v>958</v>
      </c>
      <c r="F38" s="409">
        <v>1</v>
      </c>
      <c r="G38" s="409">
        <v>3065</v>
      </c>
      <c r="H38" s="409">
        <v>1</v>
      </c>
      <c r="I38" s="409">
        <v>3065</v>
      </c>
      <c r="J38" s="409">
        <v>1</v>
      </c>
      <c r="K38" s="409">
        <v>3078</v>
      </c>
      <c r="L38" s="409">
        <v>1.0042414355628058</v>
      </c>
      <c r="M38" s="409">
        <v>3078</v>
      </c>
      <c r="N38" s="409"/>
      <c r="O38" s="409"/>
      <c r="P38" s="491"/>
      <c r="Q38" s="410"/>
    </row>
    <row r="39" spans="1:17" ht="14.4" customHeight="1" x14ac:dyDescent="0.3">
      <c r="A39" s="405" t="s">
        <v>1012</v>
      </c>
      <c r="B39" s="406" t="s">
        <v>934</v>
      </c>
      <c r="C39" s="406" t="s">
        <v>931</v>
      </c>
      <c r="D39" s="406" t="s">
        <v>959</v>
      </c>
      <c r="E39" s="406" t="s">
        <v>960</v>
      </c>
      <c r="F39" s="409">
        <v>20</v>
      </c>
      <c r="G39" s="409">
        <v>320</v>
      </c>
      <c r="H39" s="409">
        <v>1</v>
      </c>
      <c r="I39" s="409">
        <v>16</v>
      </c>
      <c r="J39" s="409">
        <v>23</v>
      </c>
      <c r="K39" s="409">
        <v>368</v>
      </c>
      <c r="L39" s="409">
        <v>1.1499999999999999</v>
      </c>
      <c r="M39" s="409">
        <v>16</v>
      </c>
      <c r="N39" s="409">
        <v>19</v>
      </c>
      <c r="O39" s="409">
        <v>304</v>
      </c>
      <c r="P39" s="491">
        <v>0.95</v>
      </c>
      <c r="Q39" s="410">
        <v>16</v>
      </c>
    </row>
    <row r="40" spans="1:17" ht="14.4" customHeight="1" x14ac:dyDescent="0.3">
      <c r="A40" s="405" t="s">
        <v>1012</v>
      </c>
      <c r="B40" s="406" t="s">
        <v>934</v>
      </c>
      <c r="C40" s="406" t="s">
        <v>931</v>
      </c>
      <c r="D40" s="406" t="s">
        <v>961</v>
      </c>
      <c r="E40" s="406" t="s">
        <v>946</v>
      </c>
      <c r="F40" s="409">
        <v>35</v>
      </c>
      <c r="G40" s="409">
        <v>23975</v>
      </c>
      <c r="H40" s="409">
        <v>1</v>
      </c>
      <c r="I40" s="409">
        <v>685</v>
      </c>
      <c r="J40" s="409">
        <v>42</v>
      </c>
      <c r="K40" s="409">
        <v>28896</v>
      </c>
      <c r="L40" s="409">
        <v>1.2052554744525548</v>
      </c>
      <c r="M40" s="409">
        <v>688</v>
      </c>
      <c r="N40" s="409">
        <v>29</v>
      </c>
      <c r="O40" s="409">
        <v>20090</v>
      </c>
      <c r="P40" s="491">
        <v>0.83795620437956209</v>
      </c>
      <c r="Q40" s="410">
        <v>692.75862068965512</v>
      </c>
    </row>
    <row r="41" spans="1:17" ht="14.4" customHeight="1" x14ac:dyDescent="0.3">
      <c r="A41" s="405" t="s">
        <v>1012</v>
      </c>
      <c r="B41" s="406" t="s">
        <v>934</v>
      </c>
      <c r="C41" s="406" t="s">
        <v>931</v>
      </c>
      <c r="D41" s="406" t="s">
        <v>962</v>
      </c>
      <c r="E41" s="406" t="s">
        <v>948</v>
      </c>
      <c r="F41" s="409">
        <v>52</v>
      </c>
      <c r="G41" s="409">
        <v>71292</v>
      </c>
      <c r="H41" s="409">
        <v>1</v>
      </c>
      <c r="I41" s="409">
        <v>1371</v>
      </c>
      <c r="J41" s="409">
        <v>59</v>
      </c>
      <c r="K41" s="409">
        <v>81125</v>
      </c>
      <c r="L41" s="409">
        <v>1.1379257139651013</v>
      </c>
      <c r="M41" s="409">
        <v>1375</v>
      </c>
      <c r="N41" s="409">
        <v>61</v>
      </c>
      <c r="O41" s="409">
        <v>84331</v>
      </c>
      <c r="P41" s="491">
        <v>1.1828956965718453</v>
      </c>
      <c r="Q41" s="410">
        <v>1382.4754098360656</v>
      </c>
    </row>
    <row r="42" spans="1:17" ht="14.4" customHeight="1" x14ac:dyDescent="0.3">
      <c r="A42" s="405" t="s">
        <v>1012</v>
      </c>
      <c r="B42" s="406" t="s">
        <v>934</v>
      </c>
      <c r="C42" s="406" t="s">
        <v>931</v>
      </c>
      <c r="D42" s="406" t="s">
        <v>963</v>
      </c>
      <c r="E42" s="406" t="s">
        <v>964</v>
      </c>
      <c r="F42" s="409">
        <v>25</v>
      </c>
      <c r="G42" s="409">
        <v>57750</v>
      </c>
      <c r="H42" s="409">
        <v>1</v>
      </c>
      <c r="I42" s="409">
        <v>2310</v>
      </c>
      <c r="J42" s="409">
        <v>27</v>
      </c>
      <c r="K42" s="409">
        <v>62613</v>
      </c>
      <c r="L42" s="409">
        <v>1.0842077922077922</v>
      </c>
      <c r="M42" s="409">
        <v>2319</v>
      </c>
      <c r="N42" s="409">
        <v>27</v>
      </c>
      <c r="O42" s="409">
        <v>62958</v>
      </c>
      <c r="P42" s="491">
        <v>1.0901818181818181</v>
      </c>
      <c r="Q42" s="410">
        <v>2331.7777777777778</v>
      </c>
    </row>
    <row r="43" spans="1:17" ht="14.4" customHeight="1" x14ac:dyDescent="0.3">
      <c r="A43" s="405" t="s">
        <v>1012</v>
      </c>
      <c r="B43" s="406" t="s">
        <v>934</v>
      </c>
      <c r="C43" s="406" t="s">
        <v>931</v>
      </c>
      <c r="D43" s="406" t="s">
        <v>965</v>
      </c>
      <c r="E43" s="406" t="s">
        <v>966</v>
      </c>
      <c r="F43" s="409">
        <v>35</v>
      </c>
      <c r="G43" s="409">
        <v>2275</v>
      </c>
      <c r="H43" s="409">
        <v>1</v>
      </c>
      <c r="I43" s="409">
        <v>65</v>
      </c>
      <c r="J43" s="409">
        <v>43</v>
      </c>
      <c r="K43" s="409">
        <v>2795</v>
      </c>
      <c r="L43" s="409">
        <v>1.2285714285714286</v>
      </c>
      <c r="M43" s="409">
        <v>65</v>
      </c>
      <c r="N43" s="409">
        <v>32</v>
      </c>
      <c r="O43" s="409">
        <v>2103</v>
      </c>
      <c r="P43" s="491">
        <v>0.92439560439560442</v>
      </c>
      <c r="Q43" s="410">
        <v>65.71875</v>
      </c>
    </row>
    <row r="44" spans="1:17" ht="14.4" customHeight="1" x14ac:dyDescent="0.3">
      <c r="A44" s="405" t="s">
        <v>1012</v>
      </c>
      <c r="B44" s="406" t="s">
        <v>934</v>
      </c>
      <c r="C44" s="406" t="s">
        <v>931</v>
      </c>
      <c r="D44" s="406" t="s">
        <v>967</v>
      </c>
      <c r="E44" s="406" t="s">
        <v>968</v>
      </c>
      <c r="F44" s="409">
        <v>4</v>
      </c>
      <c r="G44" s="409">
        <v>1576</v>
      </c>
      <c r="H44" s="409">
        <v>1</v>
      </c>
      <c r="I44" s="409">
        <v>394</v>
      </c>
      <c r="J44" s="409">
        <v>3</v>
      </c>
      <c r="K44" s="409">
        <v>1188</v>
      </c>
      <c r="L44" s="409">
        <v>0.75380710659898476</v>
      </c>
      <c r="M44" s="409">
        <v>396</v>
      </c>
      <c r="N44" s="409">
        <v>1</v>
      </c>
      <c r="O44" s="409">
        <v>399</v>
      </c>
      <c r="P44" s="491">
        <v>0.25317258883248733</v>
      </c>
      <c r="Q44" s="410">
        <v>399</v>
      </c>
    </row>
    <row r="45" spans="1:17" ht="14.4" customHeight="1" x14ac:dyDescent="0.3">
      <c r="A45" s="405" t="s">
        <v>1012</v>
      </c>
      <c r="B45" s="406" t="s">
        <v>934</v>
      </c>
      <c r="C45" s="406" t="s">
        <v>931</v>
      </c>
      <c r="D45" s="406" t="s">
        <v>969</v>
      </c>
      <c r="E45" s="406" t="s">
        <v>970</v>
      </c>
      <c r="F45" s="409">
        <v>2</v>
      </c>
      <c r="G45" s="409">
        <v>3194</v>
      </c>
      <c r="H45" s="409">
        <v>1</v>
      </c>
      <c r="I45" s="409">
        <v>1597</v>
      </c>
      <c r="J45" s="409"/>
      <c r="K45" s="409"/>
      <c r="L45" s="409"/>
      <c r="M45" s="409"/>
      <c r="N45" s="409">
        <v>2</v>
      </c>
      <c r="O45" s="409">
        <v>3218</v>
      </c>
      <c r="P45" s="491">
        <v>1.0075140889167189</v>
      </c>
      <c r="Q45" s="410">
        <v>1609</v>
      </c>
    </row>
    <row r="46" spans="1:17" ht="14.4" customHeight="1" x14ac:dyDescent="0.3">
      <c r="A46" s="405" t="s">
        <v>1012</v>
      </c>
      <c r="B46" s="406" t="s">
        <v>934</v>
      </c>
      <c r="C46" s="406" t="s">
        <v>931</v>
      </c>
      <c r="D46" s="406" t="s">
        <v>971</v>
      </c>
      <c r="E46" s="406" t="s">
        <v>972</v>
      </c>
      <c r="F46" s="409">
        <v>61</v>
      </c>
      <c r="G46" s="409">
        <v>33489</v>
      </c>
      <c r="H46" s="409">
        <v>1</v>
      </c>
      <c r="I46" s="409">
        <v>549</v>
      </c>
      <c r="J46" s="409">
        <v>76</v>
      </c>
      <c r="K46" s="409">
        <v>41800</v>
      </c>
      <c r="L46" s="409">
        <v>1.2481710412374212</v>
      </c>
      <c r="M46" s="409">
        <v>550</v>
      </c>
      <c r="N46" s="409">
        <v>70</v>
      </c>
      <c r="O46" s="409">
        <v>38560</v>
      </c>
      <c r="P46" s="491">
        <v>1.1514228552659083</v>
      </c>
      <c r="Q46" s="410">
        <v>550.85714285714289</v>
      </c>
    </row>
    <row r="47" spans="1:17" ht="14.4" customHeight="1" x14ac:dyDescent="0.3">
      <c r="A47" s="405" t="s">
        <v>1012</v>
      </c>
      <c r="B47" s="406" t="s">
        <v>934</v>
      </c>
      <c r="C47" s="406" t="s">
        <v>931</v>
      </c>
      <c r="D47" s="406" t="s">
        <v>973</v>
      </c>
      <c r="E47" s="406" t="s">
        <v>974</v>
      </c>
      <c r="F47" s="409">
        <v>1</v>
      </c>
      <c r="G47" s="409">
        <v>1228</v>
      </c>
      <c r="H47" s="409">
        <v>1</v>
      </c>
      <c r="I47" s="409">
        <v>1228</v>
      </c>
      <c r="J47" s="409">
        <v>1</v>
      </c>
      <c r="K47" s="409">
        <v>1234</v>
      </c>
      <c r="L47" s="409">
        <v>1.004885993485342</v>
      </c>
      <c r="M47" s="409">
        <v>1234</v>
      </c>
      <c r="N47" s="409"/>
      <c r="O47" s="409"/>
      <c r="P47" s="491"/>
      <c r="Q47" s="410"/>
    </row>
    <row r="48" spans="1:17" ht="14.4" customHeight="1" x14ac:dyDescent="0.3">
      <c r="A48" s="405" t="s">
        <v>1012</v>
      </c>
      <c r="B48" s="406" t="s">
        <v>934</v>
      </c>
      <c r="C48" s="406" t="s">
        <v>931</v>
      </c>
      <c r="D48" s="406" t="s">
        <v>977</v>
      </c>
      <c r="E48" s="406" t="s">
        <v>978</v>
      </c>
      <c r="F48" s="409"/>
      <c r="G48" s="409"/>
      <c r="H48" s="409"/>
      <c r="I48" s="409"/>
      <c r="J48" s="409"/>
      <c r="K48" s="409"/>
      <c r="L48" s="409"/>
      <c r="M48" s="409"/>
      <c r="N48" s="409">
        <v>1</v>
      </c>
      <c r="O48" s="409">
        <v>122</v>
      </c>
      <c r="P48" s="491"/>
      <c r="Q48" s="410">
        <v>122</v>
      </c>
    </row>
    <row r="49" spans="1:17" ht="14.4" customHeight="1" x14ac:dyDescent="0.3">
      <c r="A49" s="405" t="s">
        <v>1012</v>
      </c>
      <c r="B49" s="406" t="s">
        <v>934</v>
      </c>
      <c r="C49" s="406" t="s">
        <v>931</v>
      </c>
      <c r="D49" s="406" t="s">
        <v>979</v>
      </c>
      <c r="E49" s="406" t="s">
        <v>980</v>
      </c>
      <c r="F49" s="409">
        <v>7</v>
      </c>
      <c r="G49" s="409">
        <v>2975</v>
      </c>
      <c r="H49" s="409">
        <v>1</v>
      </c>
      <c r="I49" s="409">
        <v>425</v>
      </c>
      <c r="J49" s="409"/>
      <c r="K49" s="409"/>
      <c r="L49" s="409"/>
      <c r="M49" s="409"/>
      <c r="N49" s="409">
        <v>8</v>
      </c>
      <c r="O49" s="409">
        <v>3408</v>
      </c>
      <c r="P49" s="491">
        <v>1.145546218487395</v>
      </c>
      <c r="Q49" s="410">
        <v>426</v>
      </c>
    </row>
    <row r="50" spans="1:17" ht="14.4" customHeight="1" x14ac:dyDescent="0.3">
      <c r="A50" s="405" t="s">
        <v>1012</v>
      </c>
      <c r="B50" s="406" t="s">
        <v>934</v>
      </c>
      <c r="C50" s="406" t="s">
        <v>931</v>
      </c>
      <c r="D50" s="406" t="s">
        <v>984</v>
      </c>
      <c r="E50" s="406" t="s">
        <v>985</v>
      </c>
      <c r="F50" s="409"/>
      <c r="G50" s="409"/>
      <c r="H50" s="409"/>
      <c r="I50" s="409"/>
      <c r="J50" s="409">
        <v>1</v>
      </c>
      <c r="K50" s="409">
        <v>1607</v>
      </c>
      <c r="L50" s="409"/>
      <c r="M50" s="409">
        <v>1607</v>
      </c>
      <c r="N50" s="409">
        <v>23</v>
      </c>
      <c r="O50" s="409">
        <v>37099</v>
      </c>
      <c r="P50" s="491"/>
      <c r="Q50" s="410">
        <v>1613</v>
      </c>
    </row>
    <row r="51" spans="1:17" ht="14.4" customHeight="1" x14ac:dyDescent="0.3">
      <c r="A51" s="405" t="s">
        <v>1013</v>
      </c>
      <c r="B51" s="406" t="s">
        <v>930</v>
      </c>
      <c r="C51" s="406" t="s">
        <v>931</v>
      </c>
      <c r="D51" s="406" t="s">
        <v>932</v>
      </c>
      <c r="E51" s="406" t="s">
        <v>933</v>
      </c>
      <c r="F51" s="409">
        <v>1</v>
      </c>
      <c r="G51" s="409">
        <v>10545</v>
      </c>
      <c r="H51" s="409">
        <v>1</v>
      </c>
      <c r="I51" s="409">
        <v>10545</v>
      </c>
      <c r="J51" s="409"/>
      <c r="K51" s="409"/>
      <c r="L51" s="409"/>
      <c r="M51" s="409"/>
      <c r="N51" s="409"/>
      <c r="O51" s="409"/>
      <c r="P51" s="491"/>
      <c r="Q51" s="410"/>
    </row>
    <row r="52" spans="1:17" ht="14.4" customHeight="1" x14ac:dyDescent="0.3">
      <c r="A52" s="405" t="s">
        <v>1013</v>
      </c>
      <c r="B52" s="406" t="s">
        <v>934</v>
      </c>
      <c r="C52" s="406" t="s">
        <v>931</v>
      </c>
      <c r="D52" s="406" t="s">
        <v>935</v>
      </c>
      <c r="E52" s="406" t="s">
        <v>936</v>
      </c>
      <c r="F52" s="409">
        <v>8</v>
      </c>
      <c r="G52" s="409">
        <v>1000</v>
      </c>
      <c r="H52" s="409">
        <v>1</v>
      </c>
      <c r="I52" s="409">
        <v>125</v>
      </c>
      <c r="J52" s="409">
        <v>8</v>
      </c>
      <c r="K52" s="409">
        <v>1008</v>
      </c>
      <c r="L52" s="409">
        <v>1.008</v>
      </c>
      <c r="M52" s="409">
        <v>126</v>
      </c>
      <c r="N52" s="409">
        <v>6</v>
      </c>
      <c r="O52" s="409">
        <v>760</v>
      </c>
      <c r="P52" s="491">
        <v>0.76</v>
      </c>
      <c r="Q52" s="410">
        <v>126.66666666666667</v>
      </c>
    </row>
    <row r="53" spans="1:17" ht="14.4" customHeight="1" x14ac:dyDescent="0.3">
      <c r="A53" s="405" t="s">
        <v>1013</v>
      </c>
      <c r="B53" s="406" t="s">
        <v>934</v>
      </c>
      <c r="C53" s="406" t="s">
        <v>931</v>
      </c>
      <c r="D53" s="406" t="s">
        <v>937</v>
      </c>
      <c r="E53" s="406" t="s">
        <v>938</v>
      </c>
      <c r="F53" s="409">
        <v>11</v>
      </c>
      <c r="G53" s="409">
        <v>13387</v>
      </c>
      <c r="H53" s="409">
        <v>1</v>
      </c>
      <c r="I53" s="409">
        <v>1217</v>
      </c>
      <c r="J53" s="409"/>
      <c r="K53" s="409"/>
      <c r="L53" s="409"/>
      <c r="M53" s="409"/>
      <c r="N53" s="409"/>
      <c r="O53" s="409"/>
      <c r="P53" s="491"/>
      <c r="Q53" s="410"/>
    </row>
    <row r="54" spans="1:17" ht="14.4" customHeight="1" x14ac:dyDescent="0.3">
      <c r="A54" s="405" t="s">
        <v>1013</v>
      </c>
      <c r="B54" s="406" t="s">
        <v>934</v>
      </c>
      <c r="C54" s="406" t="s">
        <v>931</v>
      </c>
      <c r="D54" s="406" t="s">
        <v>939</v>
      </c>
      <c r="E54" s="406" t="s">
        <v>940</v>
      </c>
      <c r="F54" s="409">
        <v>6</v>
      </c>
      <c r="G54" s="409">
        <v>13224</v>
      </c>
      <c r="H54" s="409">
        <v>1</v>
      </c>
      <c r="I54" s="409">
        <v>2204</v>
      </c>
      <c r="J54" s="409">
        <v>19</v>
      </c>
      <c r="K54" s="409">
        <v>42047</v>
      </c>
      <c r="L54" s="409">
        <v>3.1795977011494254</v>
      </c>
      <c r="M54" s="409">
        <v>2213</v>
      </c>
      <c r="N54" s="409">
        <v>1</v>
      </c>
      <c r="O54" s="409">
        <v>2213</v>
      </c>
      <c r="P54" s="491">
        <v>0.16734724742891713</v>
      </c>
      <c r="Q54" s="410">
        <v>2213</v>
      </c>
    </row>
    <row r="55" spans="1:17" ht="14.4" customHeight="1" x14ac:dyDescent="0.3">
      <c r="A55" s="405" t="s">
        <v>1013</v>
      </c>
      <c r="B55" s="406" t="s">
        <v>934</v>
      </c>
      <c r="C55" s="406" t="s">
        <v>931</v>
      </c>
      <c r="D55" s="406" t="s">
        <v>941</v>
      </c>
      <c r="E55" s="406" t="s">
        <v>942</v>
      </c>
      <c r="F55" s="409">
        <v>11</v>
      </c>
      <c r="G55" s="409">
        <v>11352</v>
      </c>
      <c r="H55" s="409">
        <v>1</v>
      </c>
      <c r="I55" s="409">
        <v>1032</v>
      </c>
      <c r="J55" s="409">
        <v>1</v>
      </c>
      <c r="K55" s="409">
        <v>1035</v>
      </c>
      <c r="L55" s="409">
        <v>9.1173361522198737E-2</v>
      </c>
      <c r="M55" s="409">
        <v>1035</v>
      </c>
      <c r="N55" s="409">
        <v>1</v>
      </c>
      <c r="O55" s="409">
        <v>1035</v>
      </c>
      <c r="P55" s="491">
        <v>9.1173361522198737E-2</v>
      </c>
      <c r="Q55" s="410">
        <v>1035</v>
      </c>
    </row>
    <row r="56" spans="1:17" ht="14.4" customHeight="1" x14ac:dyDescent="0.3">
      <c r="A56" s="405" t="s">
        <v>1013</v>
      </c>
      <c r="B56" s="406" t="s">
        <v>934</v>
      </c>
      <c r="C56" s="406" t="s">
        <v>931</v>
      </c>
      <c r="D56" s="406" t="s">
        <v>943</v>
      </c>
      <c r="E56" s="406" t="s">
        <v>944</v>
      </c>
      <c r="F56" s="409">
        <v>20</v>
      </c>
      <c r="G56" s="409">
        <v>73780</v>
      </c>
      <c r="H56" s="409">
        <v>1</v>
      </c>
      <c r="I56" s="409">
        <v>3689</v>
      </c>
      <c r="J56" s="409">
        <v>40</v>
      </c>
      <c r="K56" s="409">
        <v>147920</v>
      </c>
      <c r="L56" s="409">
        <v>2.00487937110328</v>
      </c>
      <c r="M56" s="409">
        <v>3698</v>
      </c>
      <c r="N56" s="409">
        <v>49</v>
      </c>
      <c r="O56" s="409">
        <v>181746</v>
      </c>
      <c r="P56" s="491">
        <v>2.4633505014909192</v>
      </c>
      <c r="Q56" s="410">
        <v>3709.1020408163267</v>
      </c>
    </row>
    <row r="57" spans="1:17" ht="14.4" customHeight="1" x14ac:dyDescent="0.3">
      <c r="A57" s="405" t="s">
        <v>1013</v>
      </c>
      <c r="B57" s="406" t="s">
        <v>934</v>
      </c>
      <c r="C57" s="406" t="s">
        <v>931</v>
      </c>
      <c r="D57" s="406" t="s">
        <v>945</v>
      </c>
      <c r="E57" s="406" t="s">
        <v>946</v>
      </c>
      <c r="F57" s="409">
        <v>3</v>
      </c>
      <c r="G57" s="409">
        <v>1311</v>
      </c>
      <c r="H57" s="409">
        <v>1</v>
      </c>
      <c r="I57" s="409">
        <v>437</v>
      </c>
      <c r="J57" s="409"/>
      <c r="K57" s="409"/>
      <c r="L57" s="409"/>
      <c r="M57" s="409"/>
      <c r="N57" s="409">
        <v>1</v>
      </c>
      <c r="O57" s="409">
        <v>439</v>
      </c>
      <c r="P57" s="491">
        <v>0.33485888634630051</v>
      </c>
      <c r="Q57" s="410">
        <v>439</v>
      </c>
    </row>
    <row r="58" spans="1:17" ht="14.4" customHeight="1" x14ac:dyDescent="0.3">
      <c r="A58" s="405" t="s">
        <v>1013</v>
      </c>
      <c r="B58" s="406" t="s">
        <v>934</v>
      </c>
      <c r="C58" s="406" t="s">
        <v>931</v>
      </c>
      <c r="D58" s="406" t="s">
        <v>947</v>
      </c>
      <c r="E58" s="406" t="s">
        <v>948</v>
      </c>
      <c r="F58" s="409"/>
      <c r="G58" s="409"/>
      <c r="H58" s="409"/>
      <c r="I58" s="409"/>
      <c r="J58" s="409">
        <v>14</v>
      </c>
      <c r="K58" s="409">
        <v>11648</v>
      </c>
      <c r="L58" s="409"/>
      <c r="M58" s="409">
        <v>832</v>
      </c>
      <c r="N58" s="409"/>
      <c r="O58" s="409"/>
      <c r="P58" s="491"/>
      <c r="Q58" s="410"/>
    </row>
    <row r="59" spans="1:17" ht="14.4" customHeight="1" x14ac:dyDescent="0.3">
      <c r="A59" s="405" t="s">
        <v>1013</v>
      </c>
      <c r="B59" s="406" t="s">
        <v>934</v>
      </c>
      <c r="C59" s="406" t="s">
        <v>931</v>
      </c>
      <c r="D59" s="406" t="s">
        <v>949</v>
      </c>
      <c r="E59" s="406" t="s">
        <v>950</v>
      </c>
      <c r="F59" s="409"/>
      <c r="G59" s="409"/>
      <c r="H59" s="409"/>
      <c r="I59" s="409"/>
      <c r="J59" s="409"/>
      <c r="K59" s="409"/>
      <c r="L59" s="409"/>
      <c r="M59" s="409"/>
      <c r="N59" s="409">
        <v>7</v>
      </c>
      <c r="O59" s="409">
        <v>11315</v>
      </c>
      <c r="P59" s="491"/>
      <c r="Q59" s="410">
        <v>1616.4285714285713</v>
      </c>
    </row>
    <row r="60" spans="1:17" ht="14.4" customHeight="1" x14ac:dyDescent="0.3">
      <c r="A60" s="405" t="s">
        <v>1013</v>
      </c>
      <c r="B60" s="406" t="s">
        <v>934</v>
      </c>
      <c r="C60" s="406" t="s">
        <v>931</v>
      </c>
      <c r="D60" s="406" t="s">
        <v>951</v>
      </c>
      <c r="E60" s="406" t="s">
        <v>952</v>
      </c>
      <c r="F60" s="409">
        <v>1</v>
      </c>
      <c r="G60" s="409">
        <v>1531</v>
      </c>
      <c r="H60" s="409">
        <v>1</v>
      </c>
      <c r="I60" s="409">
        <v>1531</v>
      </c>
      <c r="J60" s="409"/>
      <c r="K60" s="409"/>
      <c r="L60" s="409"/>
      <c r="M60" s="409"/>
      <c r="N60" s="409">
        <v>1</v>
      </c>
      <c r="O60" s="409">
        <v>1537</v>
      </c>
      <c r="P60" s="491">
        <v>1.0039190071848465</v>
      </c>
      <c r="Q60" s="410">
        <v>1537</v>
      </c>
    </row>
    <row r="61" spans="1:17" ht="14.4" customHeight="1" x14ac:dyDescent="0.3">
      <c r="A61" s="405" t="s">
        <v>1013</v>
      </c>
      <c r="B61" s="406" t="s">
        <v>934</v>
      </c>
      <c r="C61" s="406" t="s">
        <v>931</v>
      </c>
      <c r="D61" s="406" t="s">
        <v>953</v>
      </c>
      <c r="E61" s="406" t="s">
        <v>954</v>
      </c>
      <c r="F61" s="409"/>
      <c r="G61" s="409"/>
      <c r="H61" s="409"/>
      <c r="I61" s="409"/>
      <c r="J61" s="409">
        <v>10</v>
      </c>
      <c r="K61" s="409">
        <v>8190</v>
      </c>
      <c r="L61" s="409"/>
      <c r="M61" s="409">
        <v>819</v>
      </c>
      <c r="N61" s="409"/>
      <c r="O61" s="409"/>
      <c r="P61" s="491"/>
      <c r="Q61" s="410"/>
    </row>
    <row r="62" spans="1:17" ht="14.4" customHeight="1" x14ac:dyDescent="0.3">
      <c r="A62" s="405" t="s">
        <v>1013</v>
      </c>
      <c r="B62" s="406" t="s">
        <v>934</v>
      </c>
      <c r="C62" s="406" t="s">
        <v>931</v>
      </c>
      <c r="D62" s="406" t="s">
        <v>955</v>
      </c>
      <c r="E62" s="406" t="s">
        <v>956</v>
      </c>
      <c r="F62" s="409">
        <v>5</v>
      </c>
      <c r="G62" s="409">
        <v>7205</v>
      </c>
      <c r="H62" s="409">
        <v>1</v>
      </c>
      <c r="I62" s="409">
        <v>1441</v>
      </c>
      <c r="J62" s="409">
        <v>13</v>
      </c>
      <c r="K62" s="409">
        <v>18811</v>
      </c>
      <c r="L62" s="409">
        <v>2.6108258154059683</v>
      </c>
      <c r="M62" s="409">
        <v>1447</v>
      </c>
      <c r="N62" s="409">
        <v>6</v>
      </c>
      <c r="O62" s="409">
        <v>8742</v>
      </c>
      <c r="P62" s="491">
        <v>1.213324080499653</v>
      </c>
      <c r="Q62" s="410">
        <v>1457</v>
      </c>
    </row>
    <row r="63" spans="1:17" ht="14.4" customHeight="1" x14ac:dyDescent="0.3">
      <c r="A63" s="405" t="s">
        <v>1013</v>
      </c>
      <c r="B63" s="406" t="s">
        <v>934</v>
      </c>
      <c r="C63" s="406" t="s">
        <v>931</v>
      </c>
      <c r="D63" s="406" t="s">
        <v>957</v>
      </c>
      <c r="E63" s="406" t="s">
        <v>958</v>
      </c>
      <c r="F63" s="409">
        <v>1</v>
      </c>
      <c r="G63" s="409">
        <v>3065</v>
      </c>
      <c r="H63" s="409">
        <v>1</v>
      </c>
      <c r="I63" s="409">
        <v>3065</v>
      </c>
      <c r="J63" s="409"/>
      <c r="K63" s="409"/>
      <c r="L63" s="409"/>
      <c r="M63" s="409"/>
      <c r="N63" s="409">
        <v>1</v>
      </c>
      <c r="O63" s="409">
        <v>3100</v>
      </c>
      <c r="P63" s="491">
        <v>1.0114192495921697</v>
      </c>
      <c r="Q63" s="410">
        <v>3100</v>
      </c>
    </row>
    <row r="64" spans="1:17" ht="14.4" customHeight="1" x14ac:dyDescent="0.3">
      <c r="A64" s="405" t="s">
        <v>1013</v>
      </c>
      <c r="B64" s="406" t="s">
        <v>934</v>
      </c>
      <c r="C64" s="406" t="s">
        <v>931</v>
      </c>
      <c r="D64" s="406" t="s">
        <v>959</v>
      </c>
      <c r="E64" s="406" t="s">
        <v>960</v>
      </c>
      <c r="F64" s="409">
        <v>27</v>
      </c>
      <c r="G64" s="409">
        <v>432</v>
      </c>
      <c r="H64" s="409">
        <v>1</v>
      </c>
      <c r="I64" s="409">
        <v>16</v>
      </c>
      <c r="J64" s="409">
        <v>43</v>
      </c>
      <c r="K64" s="409">
        <v>688</v>
      </c>
      <c r="L64" s="409">
        <v>1.5925925925925926</v>
      </c>
      <c r="M64" s="409">
        <v>16</v>
      </c>
      <c r="N64" s="409">
        <v>39</v>
      </c>
      <c r="O64" s="409">
        <v>624</v>
      </c>
      <c r="P64" s="491">
        <v>1.4444444444444444</v>
      </c>
      <c r="Q64" s="410">
        <v>16</v>
      </c>
    </row>
    <row r="65" spans="1:17" ht="14.4" customHeight="1" x14ac:dyDescent="0.3">
      <c r="A65" s="405" t="s">
        <v>1013</v>
      </c>
      <c r="B65" s="406" t="s">
        <v>934</v>
      </c>
      <c r="C65" s="406" t="s">
        <v>931</v>
      </c>
      <c r="D65" s="406" t="s">
        <v>961</v>
      </c>
      <c r="E65" s="406" t="s">
        <v>946</v>
      </c>
      <c r="F65" s="409">
        <v>44</v>
      </c>
      <c r="G65" s="409">
        <v>30140</v>
      </c>
      <c r="H65" s="409">
        <v>1</v>
      </c>
      <c r="I65" s="409">
        <v>685</v>
      </c>
      <c r="J65" s="409">
        <v>68</v>
      </c>
      <c r="K65" s="409">
        <v>46784</v>
      </c>
      <c r="L65" s="409">
        <v>1.5522229595222297</v>
      </c>
      <c r="M65" s="409">
        <v>688</v>
      </c>
      <c r="N65" s="409">
        <v>73</v>
      </c>
      <c r="O65" s="409">
        <v>50542</v>
      </c>
      <c r="P65" s="491">
        <v>1.6769077637690777</v>
      </c>
      <c r="Q65" s="410">
        <v>692.35616438356169</v>
      </c>
    </row>
    <row r="66" spans="1:17" ht="14.4" customHeight="1" x14ac:dyDescent="0.3">
      <c r="A66" s="405" t="s">
        <v>1013</v>
      </c>
      <c r="B66" s="406" t="s">
        <v>934</v>
      </c>
      <c r="C66" s="406" t="s">
        <v>931</v>
      </c>
      <c r="D66" s="406" t="s">
        <v>962</v>
      </c>
      <c r="E66" s="406" t="s">
        <v>948</v>
      </c>
      <c r="F66" s="409">
        <v>57</v>
      </c>
      <c r="G66" s="409">
        <v>78147</v>
      </c>
      <c r="H66" s="409">
        <v>1</v>
      </c>
      <c r="I66" s="409">
        <v>1371</v>
      </c>
      <c r="J66" s="409">
        <v>84</v>
      </c>
      <c r="K66" s="409">
        <v>115500</v>
      </c>
      <c r="L66" s="409">
        <v>1.4779837997619871</v>
      </c>
      <c r="M66" s="409">
        <v>1375</v>
      </c>
      <c r="N66" s="409">
        <v>124</v>
      </c>
      <c r="O66" s="409">
        <v>171172</v>
      </c>
      <c r="P66" s="491">
        <v>2.1903847876437994</v>
      </c>
      <c r="Q66" s="410">
        <v>1380.4193548387098</v>
      </c>
    </row>
    <row r="67" spans="1:17" ht="14.4" customHeight="1" x14ac:dyDescent="0.3">
      <c r="A67" s="405" t="s">
        <v>1013</v>
      </c>
      <c r="B67" s="406" t="s">
        <v>934</v>
      </c>
      <c r="C67" s="406" t="s">
        <v>931</v>
      </c>
      <c r="D67" s="406" t="s">
        <v>963</v>
      </c>
      <c r="E67" s="406" t="s">
        <v>964</v>
      </c>
      <c r="F67" s="409">
        <v>27</v>
      </c>
      <c r="G67" s="409">
        <v>62370</v>
      </c>
      <c r="H67" s="409">
        <v>1</v>
      </c>
      <c r="I67" s="409">
        <v>2310</v>
      </c>
      <c r="J67" s="409">
        <v>36</v>
      </c>
      <c r="K67" s="409">
        <v>83484</v>
      </c>
      <c r="L67" s="409">
        <v>1.3385281385281385</v>
      </c>
      <c r="M67" s="409">
        <v>2319</v>
      </c>
      <c r="N67" s="409">
        <v>48</v>
      </c>
      <c r="O67" s="409">
        <v>111852</v>
      </c>
      <c r="P67" s="491">
        <v>1.7933621933621933</v>
      </c>
      <c r="Q67" s="410">
        <v>2330.25</v>
      </c>
    </row>
    <row r="68" spans="1:17" ht="14.4" customHeight="1" x14ac:dyDescent="0.3">
      <c r="A68" s="405" t="s">
        <v>1013</v>
      </c>
      <c r="B68" s="406" t="s">
        <v>934</v>
      </c>
      <c r="C68" s="406" t="s">
        <v>931</v>
      </c>
      <c r="D68" s="406" t="s">
        <v>965</v>
      </c>
      <c r="E68" s="406" t="s">
        <v>966</v>
      </c>
      <c r="F68" s="409">
        <v>45</v>
      </c>
      <c r="G68" s="409">
        <v>2925</v>
      </c>
      <c r="H68" s="409">
        <v>1</v>
      </c>
      <c r="I68" s="409">
        <v>65</v>
      </c>
      <c r="J68" s="409">
        <v>68</v>
      </c>
      <c r="K68" s="409">
        <v>4420</v>
      </c>
      <c r="L68" s="409">
        <v>1.5111111111111111</v>
      </c>
      <c r="M68" s="409">
        <v>65</v>
      </c>
      <c r="N68" s="409">
        <v>73</v>
      </c>
      <c r="O68" s="409">
        <v>4798</v>
      </c>
      <c r="P68" s="491">
        <v>1.6403418803418803</v>
      </c>
      <c r="Q68" s="410">
        <v>65.726027397260268</v>
      </c>
    </row>
    <row r="69" spans="1:17" ht="14.4" customHeight="1" x14ac:dyDescent="0.3">
      <c r="A69" s="405" t="s">
        <v>1013</v>
      </c>
      <c r="B69" s="406" t="s">
        <v>934</v>
      </c>
      <c r="C69" s="406" t="s">
        <v>931</v>
      </c>
      <c r="D69" s="406" t="s">
        <v>967</v>
      </c>
      <c r="E69" s="406" t="s">
        <v>968</v>
      </c>
      <c r="F69" s="409">
        <v>5</v>
      </c>
      <c r="G69" s="409">
        <v>1970</v>
      </c>
      <c r="H69" s="409">
        <v>1</v>
      </c>
      <c r="I69" s="409">
        <v>394</v>
      </c>
      <c r="J69" s="409">
        <v>13</v>
      </c>
      <c r="K69" s="409">
        <v>5148</v>
      </c>
      <c r="L69" s="409">
        <v>2.6131979695431471</v>
      </c>
      <c r="M69" s="409">
        <v>396</v>
      </c>
      <c r="N69" s="409">
        <v>6</v>
      </c>
      <c r="O69" s="409">
        <v>2394</v>
      </c>
      <c r="P69" s="491">
        <v>1.215228426395939</v>
      </c>
      <c r="Q69" s="410">
        <v>399</v>
      </c>
    </row>
    <row r="70" spans="1:17" ht="14.4" customHeight="1" x14ac:dyDescent="0.3">
      <c r="A70" s="405" t="s">
        <v>1013</v>
      </c>
      <c r="B70" s="406" t="s">
        <v>934</v>
      </c>
      <c r="C70" s="406" t="s">
        <v>931</v>
      </c>
      <c r="D70" s="406" t="s">
        <v>969</v>
      </c>
      <c r="E70" s="406" t="s">
        <v>970</v>
      </c>
      <c r="F70" s="409"/>
      <c r="G70" s="409"/>
      <c r="H70" s="409"/>
      <c r="I70" s="409"/>
      <c r="J70" s="409">
        <v>3</v>
      </c>
      <c r="K70" s="409">
        <v>4803</v>
      </c>
      <c r="L70" s="409"/>
      <c r="M70" s="409">
        <v>1601</v>
      </c>
      <c r="N70" s="409"/>
      <c r="O70" s="409"/>
      <c r="P70" s="491"/>
      <c r="Q70" s="410"/>
    </row>
    <row r="71" spans="1:17" ht="14.4" customHeight="1" x14ac:dyDescent="0.3">
      <c r="A71" s="405" t="s">
        <v>1013</v>
      </c>
      <c r="B71" s="406" t="s">
        <v>934</v>
      </c>
      <c r="C71" s="406" t="s">
        <v>931</v>
      </c>
      <c r="D71" s="406" t="s">
        <v>971</v>
      </c>
      <c r="E71" s="406" t="s">
        <v>972</v>
      </c>
      <c r="F71" s="409">
        <v>86</v>
      </c>
      <c r="G71" s="409">
        <v>47214</v>
      </c>
      <c r="H71" s="409">
        <v>1</v>
      </c>
      <c r="I71" s="409">
        <v>549</v>
      </c>
      <c r="J71" s="409">
        <v>110</v>
      </c>
      <c r="K71" s="409">
        <v>60500</v>
      </c>
      <c r="L71" s="409">
        <v>1.2813995848688948</v>
      </c>
      <c r="M71" s="409">
        <v>550</v>
      </c>
      <c r="N71" s="409">
        <v>147</v>
      </c>
      <c r="O71" s="409">
        <v>80957</v>
      </c>
      <c r="P71" s="491">
        <v>1.714682085822002</v>
      </c>
      <c r="Q71" s="410">
        <v>550.72789115646253</v>
      </c>
    </row>
    <row r="72" spans="1:17" ht="14.4" customHeight="1" x14ac:dyDescent="0.3">
      <c r="A72" s="405" t="s">
        <v>1013</v>
      </c>
      <c r="B72" s="406" t="s">
        <v>934</v>
      </c>
      <c r="C72" s="406" t="s">
        <v>931</v>
      </c>
      <c r="D72" s="406" t="s">
        <v>973</v>
      </c>
      <c r="E72" s="406" t="s">
        <v>974</v>
      </c>
      <c r="F72" s="409">
        <v>1</v>
      </c>
      <c r="G72" s="409">
        <v>1228</v>
      </c>
      <c r="H72" s="409">
        <v>1</v>
      </c>
      <c r="I72" s="409">
        <v>1228</v>
      </c>
      <c r="J72" s="409"/>
      <c r="K72" s="409"/>
      <c r="L72" s="409"/>
      <c r="M72" s="409"/>
      <c r="N72" s="409">
        <v>1</v>
      </c>
      <c r="O72" s="409">
        <v>1244</v>
      </c>
      <c r="P72" s="491">
        <v>1.0130293159609121</v>
      </c>
      <c r="Q72" s="410">
        <v>1244</v>
      </c>
    </row>
    <row r="73" spans="1:17" ht="14.4" customHeight="1" x14ac:dyDescent="0.3">
      <c r="A73" s="405" t="s">
        <v>1013</v>
      </c>
      <c r="B73" s="406" t="s">
        <v>934</v>
      </c>
      <c r="C73" s="406" t="s">
        <v>931</v>
      </c>
      <c r="D73" s="406" t="s">
        <v>977</v>
      </c>
      <c r="E73" s="406" t="s">
        <v>978</v>
      </c>
      <c r="F73" s="409"/>
      <c r="G73" s="409"/>
      <c r="H73" s="409"/>
      <c r="I73" s="409"/>
      <c r="J73" s="409">
        <v>1</v>
      </c>
      <c r="K73" s="409">
        <v>122</v>
      </c>
      <c r="L73" s="409"/>
      <c r="M73" s="409">
        <v>122</v>
      </c>
      <c r="N73" s="409"/>
      <c r="O73" s="409"/>
      <c r="P73" s="491"/>
      <c r="Q73" s="410"/>
    </row>
    <row r="74" spans="1:17" ht="14.4" customHeight="1" x14ac:dyDescent="0.3">
      <c r="A74" s="405" t="s">
        <v>1013</v>
      </c>
      <c r="B74" s="406" t="s">
        <v>934</v>
      </c>
      <c r="C74" s="406" t="s">
        <v>931</v>
      </c>
      <c r="D74" s="406" t="s">
        <v>979</v>
      </c>
      <c r="E74" s="406" t="s">
        <v>980</v>
      </c>
      <c r="F74" s="409">
        <v>6</v>
      </c>
      <c r="G74" s="409">
        <v>2550</v>
      </c>
      <c r="H74" s="409">
        <v>1</v>
      </c>
      <c r="I74" s="409">
        <v>425</v>
      </c>
      <c r="J74" s="409">
        <v>3</v>
      </c>
      <c r="K74" s="409">
        <v>1275</v>
      </c>
      <c r="L74" s="409">
        <v>0.5</v>
      </c>
      <c r="M74" s="409">
        <v>425</v>
      </c>
      <c r="N74" s="409">
        <v>2</v>
      </c>
      <c r="O74" s="409">
        <v>852</v>
      </c>
      <c r="P74" s="491">
        <v>0.33411764705882352</v>
      </c>
      <c r="Q74" s="410">
        <v>426</v>
      </c>
    </row>
    <row r="75" spans="1:17" ht="14.4" customHeight="1" x14ac:dyDescent="0.3">
      <c r="A75" s="405" t="s">
        <v>1013</v>
      </c>
      <c r="B75" s="406" t="s">
        <v>934</v>
      </c>
      <c r="C75" s="406" t="s">
        <v>931</v>
      </c>
      <c r="D75" s="406" t="s">
        <v>981</v>
      </c>
      <c r="E75" s="406" t="s">
        <v>982</v>
      </c>
      <c r="F75" s="409">
        <v>2</v>
      </c>
      <c r="G75" s="409">
        <v>2400</v>
      </c>
      <c r="H75" s="409">
        <v>1</v>
      </c>
      <c r="I75" s="409">
        <v>1200</v>
      </c>
      <c r="J75" s="409"/>
      <c r="K75" s="409"/>
      <c r="L75" s="409"/>
      <c r="M75" s="409"/>
      <c r="N75" s="409"/>
      <c r="O75" s="409"/>
      <c r="P75" s="491"/>
      <c r="Q75" s="410"/>
    </row>
    <row r="76" spans="1:17" ht="14.4" customHeight="1" x14ac:dyDescent="0.3">
      <c r="A76" s="405" t="s">
        <v>1013</v>
      </c>
      <c r="B76" s="406" t="s">
        <v>934</v>
      </c>
      <c r="C76" s="406" t="s">
        <v>931</v>
      </c>
      <c r="D76" s="406" t="s">
        <v>983</v>
      </c>
      <c r="E76" s="406" t="s">
        <v>942</v>
      </c>
      <c r="F76" s="409">
        <v>2</v>
      </c>
      <c r="G76" s="409">
        <v>1824</v>
      </c>
      <c r="H76" s="409">
        <v>1</v>
      </c>
      <c r="I76" s="409">
        <v>912</v>
      </c>
      <c r="J76" s="409"/>
      <c r="K76" s="409"/>
      <c r="L76" s="409"/>
      <c r="M76" s="409"/>
      <c r="N76" s="409">
        <v>1</v>
      </c>
      <c r="O76" s="409">
        <v>915</v>
      </c>
      <c r="P76" s="491">
        <v>0.50164473684210531</v>
      </c>
      <c r="Q76" s="410">
        <v>915</v>
      </c>
    </row>
    <row r="77" spans="1:17" ht="14.4" customHeight="1" x14ac:dyDescent="0.3">
      <c r="A77" s="405" t="s">
        <v>1013</v>
      </c>
      <c r="B77" s="406" t="s">
        <v>934</v>
      </c>
      <c r="C77" s="406" t="s">
        <v>931</v>
      </c>
      <c r="D77" s="406" t="s">
        <v>984</v>
      </c>
      <c r="E77" s="406" t="s">
        <v>985</v>
      </c>
      <c r="F77" s="409"/>
      <c r="G77" s="409"/>
      <c r="H77" s="409"/>
      <c r="I77" s="409"/>
      <c r="J77" s="409"/>
      <c r="K77" s="409"/>
      <c r="L77" s="409"/>
      <c r="M77" s="409"/>
      <c r="N77" s="409">
        <v>20</v>
      </c>
      <c r="O77" s="409">
        <v>32242</v>
      </c>
      <c r="P77" s="491"/>
      <c r="Q77" s="410">
        <v>1612.1</v>
      </c>
    </row>
    <row r="78" spans="1:17" ht="14.4" customHeight="1" x14ac:dyDescent="0.3">
      <c r="A78" s="405" t="s">
        <v>1013</v>
      </c>
      <c r="B78" s="406" t="s">
        <v>934</v>
      </c>
      <c r="C78" s="406" t="s">
        <v>931</v>
      </c>
      <c r="D78" s="406" t="s">
        <v>986</v>
      </c>
      <c r="E78" s="406" t="s">
        <v>978</v>
      </c>
      <c r="F78" s="409"/>
      <c r="G78" s="409"/>
      <c r="H78" s="409"/>
      <c r="I78" s="409"/>
      <c r="J78" s="409">
        <v>2</v>
      </c>
      <c r="K78" s="409">
        <v>452</v>
      </c>
      <c r="L78" s="409"/>
      <c r="M78" s="409">
        <v>226</v>
      </c>
      <c r="N78" s="409"/>
      <c r="O78" s="409"/>
      <c r="P78" s="491"/>
      <c r="Q78" s="410"/>
    </row>
    <row r="79" spans="1:17" ht="14.4" customHeight="1" x14ac:dyDescent="0.3">
      <c r="A79" s="405" t="s">
        <v>1013</v>
      </c>
      <c r="B79" s="406" t="s">
        <v>934</v>
      </c>
      <c r="C79" s="406" t="s">
        <v>931</v>
      </c>
      <c r="D79" s="406" t="s">
        <v>987</v>
      </c>
      <c r="E79" s="406" t="s">
        <v>988</v>
      </c>
      <c r="F79" s="409"/>
      <c r="G79" s="409"/>
      <c r="H79" s="409"/>
      <c r="I79" s="409"/>
      <c r="J79" s="409">
        <v>1</v>
      </c>
      <c r="K79" s="409">
        <v>1470</v>
      </c>
      <c r="L79" s="409"/>
      <c r="M79" s="409">
        <v>1470</v>
      </c>
      <c r="N79" s="409"/>
      <c r="O79" s="409"/>
      <c r="P79" s="491"/>
      <c r="Q79" s="410"/>
    </row>
    <row r="80" spans="1:17" ht="14.4" customHeight="1" x14ac:dyDescent="0.3">
      <c r="A80" s="405" t="s">
        <v>1014</v>
      </c>
      <c r="B80" s="406" t="s">
        <v>930</v>
      </c>
      <c r="C80" s="406" t="s">
        <v>931</v>
      </c>
      <c r="D80" s="406" t="s">
        <v>932</v>
      </c>
      <c r="E80" s="406" t="s">
        <v>933</v>
      </c>
      <c r="F80" s="409"/>
      <c r="G80" s="409"/>
      <c r="H80" s="409"/>
      <c r="I80" s="409"/>
      <c r="J80" s="409"/>
      <c r="K80" s="409"/>
      <c r="L80" s="409"/>
      <c r="M80" s="409"/>
      <c r="N80" s="409">
        <v>2</v>
      </c>
      <c r="O80" s="409">
        <v>21370</v>
      </c>
      <c r="P80" s="491"/>
      <c r="Q80" s="410">
        <v>10685</v>
      </c>
    </row>
    <row r="81" spans="1:17" ht="14.4" customHeight="1" x14ac:dyDescent="0.3">
      <c r="A81" s="405" t="s">
        <v>1015</v>
      </c>
      <c r="B81" s="406" t="s">
        <v>930</v>
      </c>
      <c r="C81" s="406" t="s">
        <v>931</v>
      </c>
      <c r="D81" s="406" t="s">
        <v>932</v>
      </c>
      <c r="E81" s="406" t="s">
        <v>933</v>
      </c>
      <c r="F81" s="409"/>
      <c r="G81" s="409"/>
      <c r="H81" s="409"/>
      <c r="I81" s="409"/>
      <c r="J81" s="409">
        <v>1</v>
      </c>
      <c r="K81" s="409">
        <v>10595</v>
      </c>
      <c r="L81" s="409"/>
      <c r="M81" s="409">
        <v>10595</v>
      </c>
      <c r="N81" s="409"/>
      <c r="O81" s="409"/>
      <c r="P81" s="491"/>
      <c r="Q81" s="410"/>
    </row>
    <row r="82" spans="1:17" ht="14.4" customHeight="1" x14ac:dyDescent="0.3">
      <c r="A82" s="405" t="s">
        <v>1015</v>
      </c>
      <c r="B82" s="406" t="s">
        <v>934</v>
      </c>
      <c r="C82" s="406" t="s">
        <v>931</v>
      </c>
      <c r="D82" s="406" t="s">
        <v>945</v>
      </c>
      <c r="E82" s="406" t="s">
        <v>946</v>
      </c>
      <c r="F82" s="409"/>
      <c r="G82" s="409"/>
      <c r="H82" s="409"/>
      <c r="I82" s="409"/>
      <c r="J82" s="409"/>
      <c r="K82" s="409"/>
      <c r="L82" s="409"/>
      <c r="M82" s="409"/>
      <c r="N82" s="409">
        <v>2</v>
      </c>
      <c r="O82" s="409">
        <v>878</v>
      </c>
      <c r="P82" s="491"/>
      <c r="Q82" s="410">
        <v>439</v>
      </c>
    </row>
    <row r="83" spans="1:17" ht="14.4" customHeight="1" x14ac:dyDescent="0.3">
      <c r="A83" s="405" t="s">
        <v>1015</v>
      </c>
      <c r="B83" s="406" t="s">
        <v>934</v>
      </c>
      <c r="C83" s="406" t="s">
        <v>931</v>
      </c>
      <c r="D83" s="406" t="s">
        <v>955</v>
      </c>
      <c r="E83" s="406" t="s">
        <v>956</v>
      </c>
      <c r="F83" s="409"/>
      <c r="G83" s="409"/>
      <c r="H83" s="409"/>
      <c r="I83" s="409"/>
      <c r="J83" s="409"/>
      <c r="K83" s="409"/>
      <c r="L83" s="409"/>
      <c r="M83" s="409"/>
      <c r="N83" s="409">
        <v>2</v>
      </c>
      <c r="O83" s="409">
        <v>2914</v>
      </c>
      <c r="P83" s="491"/>
      <c r="Q83" s="410">
        <v>1457</v>
      </c>
    </row>
    <row r="84" spans="1:17" ht="14.4" customHeight="1" x14ac:dyDescent="0.3">
      <c r="A84" s="405" t="s">
        <v>1015</v>
      </c>
      <c r="B84" s="406" t="s">
        <v>934</v>
      </c>
      <c r="C84" s="406" t="s">
        <v>931</v>
      </c>
      <c r="D84" s="406" t="s">
        <v>959</v>
      </c>
      <c r="E84" s="406" t="s">
        <v>960</v>
      </c>
      <c r="F84" s="409"/>
      <c r="G84" s="409"/>
      <c r="H84" s="409"/>
      <c r="I84" s="409"/>
      <c r="J84" s="409"/>
      <c r="K84" s="409"/>
      <c r="L84" s="409"/>
      <c r="M84" s="409"/>
      <c r="N84" s="409">
        <v>1</v>
      </c>
      <c r="O84" s="409">
        <v>16</v>
      </c>
      <c r="P84" s="491"/>
      <c r="Q84" s="410">
        <v>16</v>
      </c>
    </row>
    <row r="85" spans="1:17" ht="14.4" customHeight="1" x14ac:dyDescent="0.3">
      <c r="A85" s="405" t="s">
        <v>1015</v>
      </c>
      <c r="B85" s="406" t="s">
        <v>934</v>
      </c>
      <c r="C85" s="406" t="s">
        <v>931</v>
      </c>
      <c r="D85" s="406" t="s">
        <v>965</v>
      </c>
      <c r="E85" s="406" t="s">
        <v>966</v>
      </c>
      <c r="F85" s="409"/>
      <c r="G85" s="409"/>
      <c r="H85" s="409"/>
      <c r="I85" s="409"/>
      <c r="J85" s="409"/>
      <c r="K85" s="409"/>
      <c r="L85" s="409"/>
      <c r="M85" s="409"/>
      <c r="N85" s="409">
        <v>2</v>
      </c>
      <c r="O85" s="409">
        <v>132</v>
      </c>
      <c r="P85" s="491"/>
      <c r="Q85" s="410">
        <v>66</v>
      </c>
    </row>
    <row r="86" spans="1:17" ht="14.4" customHeight="1" x14ac:dyDescent="0.3">
      <c r="A86" s="405" t="s">
        <v>1015</v>
      </c>
      <c r="B86" s="406" t="s">
        <v>934</v>
      </c>
      <c r="C86" s="406" t="s">
        <v>931</v>
      </c>
      <c r="D86" s="406" t="s">
        <v>967</v>
      </c>
      <c r="E86" s="406" t="s">
        <v>968</v>
      </c>
      <c r="F86" s="409"/>
      <c r="G86" s="409"/>
      <c r="H86" s="409"/>
      <c r="I86" s="409"/>
      <c r="J86" s="409"/>
      <c r="K86" s="409"/>
      <c r="L86" s="409"/>
      <c r="M86" s="409"/>
      <c r="N86" s="409">
        <v>2</v>
      </c>
      <c r="O86" s="409">
        <v>798</v>
      </c>
      <c r="P86" s="491"/>
      <c r="Q86" s="410">
        <v>399</v>
      </c>
    </row>
    <row r="87" spans="1:17" ht="14.4" customHeight="1" x14ac:dyDescent="0.3">
      <c r="A87" s="405" t="s">
        <v>1015</v>
      </c>
      <c r="B87" s="406" t="s">
        <v>934</v>
      </c>
      <c r="C87" s="406" t="s">
        <v>931</v>
      </c>
      <c r="D87" s="406" t="s">
        <v>979</v>
      </c>
      <c r="E87" s="406" t="s">
        <v>980</v>
      </c>
      <c r="F87" s="409"/>
      <c r="G87" s="409"/>
      <c r="H87" s="409"/>
      <c r="I87" s="409"/>
      <c r="J87" s="409"/>
      <c r="K87" s="409"/>
      <c r="L87" s="409"/>
      <c r="M87" s="409"/>
      <c r="N87" s="409">
        <v>5</v>
      </c>
      <c r="O87" s="409">
        <v>2130</v>
      </c>
      <c r="P87" s="491"/>
      <c r="Q87" s="410">
        <v>426</v>
      </c>
    </row>
    <row r="88" spans="1:17" ht="14.4" customHeight="1" x14ac:dyDescent="0.3">
      <c r="A88" s="405" t="s">
        <v>1016</v>
      </c>
      <c r="B88" s="406" t="s">
        <v>930</v>
      </c>
      <c r="C88" s="406" t="s">
        <v>931</v>
      </c>
      <c r="D88" s="406" t="s">
        <v>932</v>
      </c>
      <c r="E88" s="406" t="s">
        <v>933</v>
      </c>
      <c r="F88" s="409">
        <v>4</v>
      </c>
      <c r="G88" s="409">
        <v>42180</v>
      </c>
      <c r="H88" s="409">
        <v>1</v>
      </c>
      <c r="I88" s="409">
        <v>10545</v>
      </c>
      <c r="J88" s="409">
        <v>5</v>
      </c>
      <c r="K88" s="409">
        <v>52975</v>
      </c>
      <c r="L88" s="409">
        <v>1.25592697961119</v>
      </c>
      <c r="M88" s="409">
        <v>10595</v>
      </c>
      <c r="N88" s="409">
        <v>5</v>
      </c>
      <c r="O88" s="409">
        <v>53425</v>
      </c>
      <c r="P88" s="491">
        <v>1.2665955429113325</v>
      </c>
      <c r="Q88" s="410">
        <v>10685</v>
      </c>
    </row>
    <row r="89" spans="1:17" ht="14.4" customHeight="1" x14ac:dyDescent="0.3">
      <c r="A89" s="405" t="s">
        <v>1016</v>
      </c>
      <c r="B89" s="406" t="s">
        <v>934</v>
      </c>
      <c r="C89" s="406" t="s">
        <v>931</v>
      </c>
      <c r="D89" s="406" t="s">
        <v>935</v>
      </c>
      <c r="E89" s="406" t="s">
        <v>936</v>
      </c>
      <c r="F89" s="409"/>
      <c r="G89" s="409"/>
      <c r="H89" s="409"/>
      <c r="I89" s="409"/>
      <c r="J89" s="409">
        <v>1</v>
      </c>
      <c r="K89" s="409">
        <v>126</v>
      </c>
      <c r="L89" s="409"/>
      <c r="M89" s="409">
        <v>126</v>
      </c>
      <c r="N89" s="409">
        <v>3</v>
      </c>
      <c r="O89" s="409">
        <v>381</v>
      </c>
      <c r="P89" s="491"/>
      <c r="Q89" s="410">
        <v>127</v>
      </c>
    </row>
    <row r="90" spans="1:17" ht="14.4" customHeight="1" x14ac:dyDescent="0.3">
      <c r="A90" s="405" t="s">
        <v>1016</v>
      </c>
      <c r="B90" s="406" t="s">
        <v>934</v>
      </c>
      <c r="C90" s="406" t="s">
        <v>931</v>
      </c>
      <c r="D90" s="406" t="s">
        <v>939</v>
      </c>
      <c r="E90" s="406" t="s">
        <v>940</v>
      </c>
      <c r="F90" s="409">
        <v>2</v>
      </c>
      <c r="G90" s="409">
        <v>4408</v>
      </c>
      <c r="H90" s="409">
        <v>1</v>
      </c>
      <c r="I90" s="409">
        <v>2204</v>
      </c>
      <c r="J90" s="409">
        <v>2</v>
      </c>
      <c r="K90" s="409">
        <v>4426</v>
      </c>
      <c r="L90" s="409">
        <v>1.0040834845735027</v>
      </c>
      <c r="M90" s="409">
        <v>2213</v>
      </c>
      <c r="N90" s="409">
        <v>3</v>
      </c>
      <c r="O90" s="409">
        <v>6655</v>
      </c>
      <c r="P90" s="491">
        <v>1.5097549909255898</v>
      </c>
      <c r="Q90" s="410">
        <v>2218.3333333333335</v>
      </c>
    </row>
    <row r="91" spans="1:17" ht="14.4" customHeight="1" x14ac:dyDescent="0.3">
      <c r="A91" s="405" t="s">
        <v>1016</v>
      </c>
      <c r="B91" s="406" t="s">
        <v>934</v>
      </c>
      <c r="C91" s="406" t="s">
        <v>931</v>
      </c>
      <c r="D91" s="406" t="s">
        <v>943</v>
      </c>
      <c r="E91" s="406" t="s">
        <v>944</v>
      </c>
      <c r="F91" s="409">
        <v>1</v>
      </c>
      <c r="G91" s="409">
        <v>3689</v>
      </c>
      <c r="H91" s="409">
        <v>1</v>
      </c>
      <c r="I91" s="409">
        <v>3689</v>
      </c>
      <c r="J91" s="409">
        <v>1</v>
      </c>
      <c r="K91" s="409">
        <v>3698</v>
      </c>
      <c r="L91" s="409">
        <v>1.00243968555164</v>
      </c>
      <c r="M91" s="409">
        <v>3698</v>
      </c>
      <c r="N91" s="409">
        <v>6</v>
      </c>
      <c r="O91" s="409">
        <v>22252</v>
      </c>
      <c r="P91" s="491">
        <v>6.0319869883437249</v>
      </c>
      <c r="Q91" s="410">
        <v>3708.6666666666665</v>
      </c>
    </row>
    <row r="92" spans="1:17" ht="14.4" customHeight="1" x14ac:dyDescent="0.3">
      <c r="A92" s="405" t="s">
        <v>1016</v>
      </c>
      <c r="B92" s="406" t="s">
        <v>934</v>
      </c>
      <c r="C92" s="406" t="s">
        <v>931</v>
      </c>
      <c r="D92" s="406" t="s">
        <v>945</v>
      </c>
      <c r="E92" s="406" t="s">
        <v>946</v>
      </c>
      <c r="F92" s="409">
        <v>1</v>
      </c>
      <c r="G92" s="409">
        <v>437</v>
      </c>
      <c r="H92" s="409">
        <v>1</v>
      </c>
      <c r="I92" s="409">
        <v>437</v>
      </c>
      <c r="J92" s="409">
        <v>2</v>
      </c>
      <c r="K92" s="409">
        <v>876</v>
      </c>
      <c r="L92" s="409">
        <v>2.0045766590389018</v>
      </c>
      <c r="M92" s="409">
        <v>438</v>
      </c>
      <c r="N92" s="409">
        <v>1</v>
      </c>
      <c r="O92" s="409">
        <v>439</v>
      </c>
      <c r="P92" s="491">
        <v>1.0045766590389016</v>
      </c>
      <c r="Q92" s="410">
        <v>439</v>
      </c>
    </row>
    <row r="93" spans="1:17" ht="14.4" customHeight="1" x14ac:dyDescent="0.3">
      <c r="A93" s="405" t="s">
        <v>1016</v>
      </c>
      <c r="B93" s="406" t="s">
        <v>934</v>
      </c>
      <c r="C93" s="406" t="s">
        <v>931</v>
      </c>
      <c r="D93" s="406" t="s">
        <v>947</v>
      </c>
      <c r="E93" s="406" t="s">
        <v>948</v>
      </c>
      <c r="F93" s="409">
        <v>1</v>
      </c>
      <c r="G93" s="409">
        <v>831</v>
      </c>
      <c r="H93" s="409">
        <v>1</v>
      </c>
      <c r="I93" s="409">
        <v>831</v>
      </c>
      <c r="J93" s="409"/>
      <c r="K93" s="409"/>
      <c r="L93" s="409"/>
      <c r="M93" s="409"/>
      <c r="N93" s="409"/>
      <c r="O93" s="409"/>
      <c r="P93" s="491"/>
      <c r="Q93" s="410"/>
    </row>
    <row r="94" spans="1:17" ht="14.4" customHeight="1" x14ac:dyDescent="0.3">
      <c r="A94" s="405" t="s">
        <v>1016</v>
      </c>
      <c r="B94" s="406" t="s">
        <v>934</v>
      </c>
      <c r="C94" s="406" t="s">
        <v>931</v>
      </c>
      <c r="D94" s="406" t="s">
        <v>951</v>
      </c>
      <c r="E94" s="406" t="s">
        <v>952</v>
      </c>
      <c r="F94" s="409"/>
      <c r="G94" s="409"/>
      <c r="H94" s="409"/>
      <c r="I94" s="409"/>
      <c r="J94" s="409"/>
      <c r="K94" s="409"/>
      <c r="L94" s="409"/>
      <c r="M94" s="409"/>
      <c r="N94" s="409">
        <v>1</v>
      </c>
      <c r="O94" s="409">
        <v>1548</v>
      </c>
      <c r="P94" s="491"/>
      <c r="Q94" s="410">
        <v>1548</v>
      </c>
    </row>
    <row r="95" spans="1:17" ht="14.4" customHeight="1" x14ac:dyDescent="0.3">
      <c r="A95" s="405" t="s">
        <v>1016</v>
      </c>
      <c r="B95" s="406" t="s">
        <v>934</v>
      </c>
      <c r="C95" s="406" t="s">
        <v>931</v>
      </c>
      <c r="D95" s="406" t="s">
        <v>953</v>
      </c>
      <c r="E95" s="406" t="s">
        <v>954</v>
      </c>
      <c r="F95" s="409">
        <v>2</v>
      </c>
      <c r="G95" s="409">
        <v>1636</v>
      </c>
      <c r="H95" s="409">
        <v>1</v>
      </c>
      <c r="I95" s="409">
        <v>818</v>
      </c>
      <c r="J95" s="409"/>
      <c r="K95" s="409"/>
      <c r="L95" s="409"/>
      <c r="M95" s="409"/>
      <c r="N95" s="409"/>
      <c r="O95" s="409"/>
      <c r="P95" s="491"/>
      <c r="Q95" s="410"/>
    </row>
    <row r="96" spans="1:17" ht="14.4" customHeight="1" x14ac:dyDescent="0.3">
      <c r="A96" s="405" t="s">
        <v>1016</v>
      </c>
      <c r="B96" s="406" t="s">
        <v>934</v>
      </c>
      <c r="C96" s="406" t="s">
        <v>931</v>
      </c>
      <c r="D96" s="406" t="s">
        <v>955</v>
      </c>
      <c r="E96" s="406" t="s">
        <v>956</v>
      </c>
      <c r="F96" s="409">
        <v>1</v>
      </c>
      <c r="G96" s="409">
        <v>1441</v>
      </c>
      <c r="H96" s="409">
        <v>1</v>
      </c>
      <c r="I96" s="409">
        <v>1441</v>
      </c>
      <c r="J96" s="409">
        <v>3</v>
      </c>
      <c r="K96" s="409">
        <v>4341</v>
      </c>
      <c r="L96" s="409">
        <v>3.0124913254684249</v>
      </c>
      <c r="M96" s="409">
        <v>1447</v>
      </c>
      <c r="N96" s="409">
        <v>3</v>
      </c>
      <c r="O96" s="409">
        <v>4351</v>
      </c>
      <c r="P96" s="491">
        <v>3.0194309507286605</v>
      </c>
      <c r="Q96" s="410">
        <v>1450.3333333333333</v>
      </c>
    </row>
    <row r="97" spans="1:17" ht="14.4" customHeight="1" x14ac:dyDescent="0.3">
      <c r="A97" s="405" t="s">
        <v>1016</v>
      </c>
      <c r="B97" s="406" t="s">
        <v>934</v>
      </c>
      <c r="C97" s="406" t="s">
        <v>931</v>
      </c>
      <c r="D97" s="406" t="s">
        <v>959</v>
      </c>
      <c r="E97" s="406" t="s">
        <v>960</v>
      </c>
      <c r="F97" s="409">
        <v>6</v>
      </c>
      <c r="G97" s="409">
        <v>96</v>
      </c>
      <c r="H97" s="409">
        <v>1</v>
      </c>
      <c r="I97" s="409">
        <v>16</v>
      </c>
      <c r="J97" s="409">
        <v>7</v>
      </c>
      <c r="K97" s="409">
        <v>112</v>
      </c>
      <c r="L97" s="409">
        <v>1.1666666666666667</v>
      </c>
      <c r="M97" s="409">
        <v>16</v>
      </c>
      <c r="N97" s="409">
        <v>12</v>
      </c>
      <c r="O97" s="409">
        <v>192</v>
      </c>
      <c r="P97" s="491">
        <v>2</v>
      </c>
      <c r="Q97" s="410">
        <v>16</v>
      </c>
    </row>
    <row r="98" spans="1:17" ht="14.4" customHeight="1" x14ac:dyDescent="0.3">
      <c r="A98" s="405" t="s">
        <v>1016</v>
      </c>
      <c r="B98" s="406" t="s">
        <v>934</v>
      </c>
      <c r="C98" s="406" t="s">
        <v>931</v>
      </c>
      <c r="D98" s="406" t="s">
        <v>961</v>
      </c>
      <c r="E98" s="406" t="s">
        <v>946</v>
      </c>
      <c r="F98" s="409">
        <v>10</v>
      </c>
      <c r="G98" s="409">
        <v>6850</v>
      </c>
      <c r="H98" s="409">
        <v>1</v>
      </c>
      <c r="I98" s="409">
        <v>685</v>
      </c>
      <c r="J98" s="409">
        <v>14</v>
      </c>
      <c r="K98" s="409">
        <v>9632</v>
      </c>
      <c r="L98" s="409">
        <v>1.4061313868613139</v>
      </c>
      <c r="M98" s="409">
        <v>688</v>
      </c>
      <c r="N98" s="409">
        <v>26</v>
      </c>
      <c r="O98" s="409">
        <v>18008</v>
      </c>
      <c r="P98" s="491">
        <v>2.6289051094890512</v>
      </c>
      <c r="Q98" s="410">
        <v>692.61538461538464</v>
      </c>
    </row>
    <row r="99" spans="1:17" ht="14.4" customHeight="1" x14ac:dyDescent="0.3">
      <c r="A99" s="405" t="s">
        <v>1016</v>
      </c>
      <c r="B99" s="406" t="s">
        <v>934</v>
      </c>
      <c r="C99" s="406" t="s">
        <v>931</v>
      </c>
      <c r="D99" s="406" t="s">
        <v>962</v>
      </c>
      <c r="E99" s="406" t="s">
        <v>948</v>
      </c>
      <c r="F99" s="409"/>
      <c r="G99" s="409"/>
      <c r="H99" s="409"/>
      <c r="I99" s="409"/>
      <c r="J99" s="409">
        <v>3</v>
      </c>
      <c r="K99" s="409">
        <v>4125</v>
      </c>
      <c r="L99" s="409"/>
      <c r="M99" s="409">
        <v>1375</v>
      </c>
      <c r="N99" s="409">
        <v>8</v>
      </c>
      <c r="O99" s="409">
        <v>11040</v>
      </c>
      <c r="P99" s="491"/>
      <c r="Q99" s="410">
        <v>1380</v>
      </c>
    </row>
    <row r="100" spans="1:17" ht="14.4" customHeight="1" x14ac:dyDescent="0.3">
      <c r="A100" s="405" t="s">
        <v>1016</v>
      </c>
      <c r="B100" s="406" t="s">
        <v>934</v>
      </c>
      <c r="C100" s="406" t="s">
        <v>931</v>
      </c>
      <c r="D100" s="406" t="s">
        <v>963</v>
      </c>
      <c r="E100" s="406" t="s">
        <v>964</v>
      </c>
      <c r="F100" s="409"/>
      <c r="G100" s="409"/>
      <c r="H100" s="409"/>
      <c r="I100" s="409"/>
      <c r="J100" s="409">
        <v>1</v>
      </c>
      <c r="K100" s="409">
        <v>2319</v>
      </c>
      <c r="L100" s="409"/>
      <c r="M100" s="409">
        <v>2319</v>
      </c>
      <c r="N100" s="409">
        <v>8</v>
      </c>
      <c r="O100" s="409">
        <v>18642</v>
      </c>
      <c r="P100" s="491"/>
      <c r="Q100" s="410">
        <v>2330.25</v>
      </c>
    </row>
    <row r="101" spans="1:17" ht="14.4" customHeight="1" x14ac:dyDescent="0.3">
      <c r="A101" s="405" t="s">
        <v>1016</v>
      </c>
      <c r="B101" s="406" t="s">
        <v>934</v>
      </c>
      <c r="C101" s="406" t="s">
        <v>931</v>
      </c>
      <c r="D101" s="406" t="s">
        <v>965</v>
      </c>
      <c r="E101" s="406" t="s">
        <v>966</v>
      </c>
      <c r="F101" s="409">
        <v>11</v>
      </c>
      <c r="G101" s="409">
        <v>715</v>
      </c>
      <c r="H101" s="409">
        <v>1</v>
      </c>
      <c r="I101" s="409">
        <v>65</v>
      </c>
      <c r="J101" s="409">
        <v>14</v>
      </c>
      <c r="K101" s="409">
        <v>910</v>
      </c>
      <c r="L101" s="409">
        <v>1.2727272727272727</v>
      </c>
      <c r="M101" s="409">
        <v>65</v>
      </c>
      <c r="N101" s="409">
        <v>26</v>
      </c>
      <c r="O101" s="409">
        <v>1710</v>
      </c>
      <c r="P101" s="491">
        <v>2.3916083916083917</v>
      </c>
      <c r="Q101" s="410">
        <v>65.769230769230774</v>
      </c>
    </row>
    <row r="102" spans="1:17" ht="14.4" customHeight="1" x14ac:dyDescent="0.3">
      <c r="A102" s="405" t="s">
        <v>1016</v>
      </c>
      <c r="B102" s="406" t="s">
        <v>934</v>
      </c>
      <c r="C102" s="406" t="s">
        <v>931</v>
      </c>
      <c r="D102" s="406" t="s">
        <v>967</v>
      </c>
      <c r="E102" s="406" t="s">
        <v>968</v>
      </c>
      <c r="F102" s="409">
        <v>1</v>
      </c>
      <c r="G102" s="409">
        <v>394</v>
      </c>
      <c r="H102" s="409">
        <v>1</v>
      </c>
      <c r="I102" s="409">
        <v>394</v>
      </c>
      <c r="J102" s="409">
        <v>3</v>
      </c>
      <c r="K102" s="409">
        <v>1188</v>
      </c>
      <c r="L102" s="409">
        <v>3.015228426395939</v>
      </c>
      <c r="M102" s="409">
        <v>396</v>
      </c>
      <c r="N102" s="409">
        <v>3</v>
      </c>
      <c r="O102" s="409">
        <v>1191</v>
      </c>
      <c r="P102" s="491">
        <v>3.0228426395939088</v>
      </c>
      <c r="Q102" s="410">
        <v>397</v>
      </c>
    </row>
    <row r="103" spans="1:17" ht="14.4" customHeight="1" x14ac:dyDescent="0.3">
      <c r="A103" s="405" t="s">
        <v>1016</v>
      </c>
      <c r="B103" s="406" t="s">
        <v>934</v>
      </c>
      <c r="C103" s="406" t="s">
        <v>931</v>
      </c>
      <c r="D103" s="406" t="s">
        <v>969</v>
      </c>
      <c r="E103" s="406" t="s">
        <v>970</v>
      </c>
      <c r="F103" s="409">
        <v>1</v>
      </c>
      <c r="G103" s="409">
        <v>1597</v>
      </c>
      <c r="H103" s="409">
        <v>1</v>
      </c>
      <c r="I103" s="409">
        <v>1597</v>
      </c>
      <c r="J103" s="409"/>
      <c r="K103" s="409"/>
      <c r="L103" s="409"/>
      <c r="M103" s="409"/>
      <c r="N103" s="409"/>
      <c r="O103" s="409"/>
      <c r="P103" s="491"/>
      <c r="Q103" s="410"/>
    </row>
    <row r="104" spans="1:17" ht="14.4" customHeight="1" x14ac:dyDescent="0.3">
      <c r="A104" s="405" t="s">
        <v>1016</v>
      </c>
      <c r="B104" s="406" t="s">
        <v>934</v>
      </c>
      <c r="C104" s="406" t="s">
        <v>931</v>
      </c>
      <c r="D104" s="406" t="s">
        <v>971</v>
      </c>
      <c r="E104" s="406" t="s">
        <v>972</v>
      </c>
      <c r="F104" s="409">
        <v>15</v>
      </c>
      <c r="G104" s="409">
        <v>8235</v>
      </c>
      <c r="H104" s="409">
        <v>1</v>
      </c>
      <c r="I104" s="409">
        <v>549</v>
      </c>
      <c r="J104" s="409">
        <v>30</v>
      </c>
      <c r="K104" s="409">
        <v>16500</v>
      </c>
      <c r="L104" s="409">
        <v>2.0036429872495445</v>
      </c>
      <c r="M104" s="409">
        <v>550</v>
      </c>
      <c r="N104" s="409">
        <v>47</v>
      </c>
      <c r="O104" s="409">
        <v>25882</v>
      </c>
      <c r="P104" s="491">
        <v>3.1429265330904674</v>
      </c>
      <c r="Q104" s="410">
        <v>550.68085106382978</v>
      </c>
    </row>
    <row r="105" spans="1:17" ht="14.4" customHeight="1" x14ac:dyDescent="0.3">
      <c r="A105" s="405" t="s">
        <v>1016</v>
      </c>
      <c r="B105" s="406" t="s">
        <v>934</v>
      </c>
      <c r="C105" s="406" t="s">
        <v>931</v>
      </c>
      <c r="D105" s="406" t="s">
        <v>979</v>
      </c>
      <c r="E105" s="406" t="s">
        <v>980</v>
      </c>
      <c r="F105" s="409">
        <v>10</v>
      </c>
      <c r="G105" s="409">
        <v>4250</v>
      </c>
      <c r="H105" s="409">
        <v>1</v>
      </c>
      <c r="I105" s="409">
        <v>425</v>
      </c>
      <c r="J105" s="409"/>
      <c r="K105" s="409"/>
      <c r="L105" s="409"/>
      <c r="M105" s="409"/>
      <c r="N105" s="409"/>
      <c r="O105" s="409"/>
      <c r="P105" s="491"/>
      <c r="Q105" s="410"/>
    </row>
    <row r="106" spans="1:17" ht="14.4" customHeight="1" x14ac:dyDescent="0.3">
      <c r="A106" s="405" t="s">
        <v>1016</v>
      </c>
      <c r="B106" s="406" t="s">
        <v>934</v>
      </c>
      <c r="C106" s="406" t="s">
        <v>931</v>
      </c>
      <c r="D106" s="406" t="s">
        <v>981</v>
      </c>
      <c r="E106" s="406" t="s">
        <v>982</v>
      </c>
      <c r="F106" s="409">
        <v>1</v>
      </c>
      <c r="G106" s="409">
        <v>1200</v>
      </c>
      <c r="H106" s="409">
        <v>1</v>
      </c>
      <c r="I106" s="409">
        <v>1200</v>
      </c>
      <c r="J106" s="409"/>
      <c r="K106" s="409"/>
      <c r="L106" s="409"/>
      <c r="M106" s="409"/>
      <c r="N106" s="409"/>
      <c r="O106" s="409"/>
      <c r="P106" s="491"/>
      <c r="Q106" s="410"/>
    </row>
    <row r="107" spans="1:17" ht="14.4" customHeight="1" x14ac:dyDescent="0.3">
      <c r="A107" s="405" t="s">
        <v>1016</v>
      </c>
      <c r="B107" s="406" t="s">
        <v>934</v>
      </c>
      <c r="C107" s="406" t="s">
        <v>931</v>
      </c>
      <c r="D107" s="406" t="s">
        <v>983</v>
      </c>
      <c r="E107" s="406" t="s">
        <v>942</v>
      </c>
      <c r="F107" s="409">
        <v>1</v>
      </c>
      <c r="G107" s="409">
        <v>912</v>
      </c>
      <c r="H107" s="409">
        <v>1</v>
      </c>
      <c r="I107" s="409">
        <v>912</v>
      </c>
      <c r="J107" s="409"/>
      <c r="K107" s="409"/>
      <c r="L107" s="409"/>
      <c r="M107" s="409"/>
      <c r="N107" s="409"/>
      <c r="O107" s="409"/>
      <c r="P107" s="491"/>
      <c r="Q107" s="410"/>
    </row>
    <row r="108" spans="1:17" ht="14.4" customHeight="1" x14ac:dyDescent="0.3">
      <c r="A108" s="405" t="s">
        <v>1016</v>
      </c>
      <c r="B108" s="406" t="s">
        <v>934</v>
      </c>
      <c r="C108" s="406" t="s">
        <v>931</v>
      </c>
      <c r="D108" s="406" t="s">
        <v>984</v>
      </c>
      <c r="E108" s="406" t="s">
        <v>985</v>
      </c>
      <c r="F108" s="409"/>
      <c r="G108" s="409"/>
      <c r="H108" s="409"/>
      <c r="I108" s="409"/>
      <c r="J108" s="409"/>
      <c r="K108" s="409"/>
      <c r="L108" s="409"/>
      <c r="M108" s="409"/>
      <c r="N108" s="409">
        <v>4</v>
      </c>
      <c r="O108" s="409">
        <v>6452</v>
      </c>
      <c r="P108" s="491"/>
      <c r="Q108" s="410">
        <v>1613</v>
      </c>
    </row>
    <row r="109" spans="1:17" ht="14.4" customHeight="1" x14ac:dyDescent="0.3">
      <c r="A109" s="405" t="s">
        <v>1017</v>
      </c>
      <c r="B109" s="406" t="s">
        <v>930</v>
      </c>
      <c r="C109" s="406" t="s">
        <v>931</v>
      </c>
      <c r="D109" s="406" t="s">
        <v>932</v>
      </c>
      <c r="E109" s="406" t="s">
        <v>933</v>
      </c>
      <c r="F109" s="409">
        <v>12</v>
      </c>
      <c r="G109" s="409">
        <v>126540</v>
      </c>
      <c r="H109" s="409">
        <v>1</v>
      </c>
      <c r="I109" s="409">
        <v>10545</v>
      </c>
      <c r="J109" s="409">
        <v>3</v>
      </c>
      <c r="K109" s="409">
        <v>31785</v>
      </c>
      <c r="L109" s="409">
        <v>0.25118539592223804</v>
      </c>
      <c r="M109" s="409">
        <v>10595</v>
      </c>
      <c r="N109" s="409">
        <v>12</v>
      </c>
      <c r="O109" s="409">
        <v>128220</v>
      </c>
      <c r="P109" s="491">
        <v>1.0132764343290659</v>
      </c>
      <c r="Q109" s="410">
        <v>10685</v>
      </c>
    </row>
    <row r="110" spans="1:17" ht="14.4" customHeight="1" x14ac:dyDescent="0.3">
      <c r="A110" s="405" t="s">
        <v>1017</v>
      </c>
      <c r="B110" s="406" t="s">
        <v>934</v>
      </c>
      <c r="C110" s="406" t="s">
        <v>931</v>
      </c>
      <c r="D110" s="406" t="s">
        <v>935</v>
      </c>
      <c r="E110" s="406" t="s">
        <v>936</v>
      </c>
      <c r="F110" s="409"/>
      <c r="G110" s="409"/>
      <c r="H110" s="409"/>
      <c r="I110" s="409"/>
      <c r="J110" s="409">
        <v>6</v>
      </c>
      <c r="K110" s="409">
        <v>756</v>
      </c>
      <c r="L110" s="409"/>
      <c r="M110" s="409">
        <v>126</v>
      </c>
      <c r="N110" s="409">
        <v>5</v>
      </c>
      <c r="O110" s="409">
        <v>631</v>
      </c>
      <c r="P110" s="491"/>
      <c r="Q110" s="410">
        <v>126.2</v>
      </c>
    </row>
    <row r="111" spans="1:17" ht="14.4" customHeight="1" x14ac:dyDescent="0.3">
      <c r="A111" s="405" t="s">
        <v>1017</v>
      </c>
      <c r="B111" s="406" t="s">
        <v>934</v>
      </c>
      <c r="C111" s="406" t="s">
        <v>931</v>
      </c>
      <c r="D111" s="406" t="s">
        <v>937</v>
      </c>
      <c r="E111" s="406" t="s">
        <v>938</v>
      </c>
      <c r="F111" s="409">
        <v>6</v>
      </c>
      <c r="G111" s="409">
        <v>7302</v>
      </c>
      <c r="H111" s="409">
        <v>1</v>
      </c>
      <c r="I111" s="409">
        <v>1217</v>
      </c>
      <c r="J111" s="409">
        <v>3</v>
      </c>
      <c r="K111" s="409">
        <v>3660</v>
      </c>
      <c r="L111" s="409">
        <v>0.50123253903040266</v>
      </c>
      <c r="M111" s="409">
        <v>1220</v>
      </c>
      <c r="N111" s="409">
        <v>10</v>
      </c>
      <c r="O111" s="409">
        <v>12200</v>
      </c>
      <c r="P111" s="491">
        <v>1.670775130101342</v>
      </c>
      <c r="Q111" s="410">
        <v>1220</v>
      </c>
    </row>
    <row r="112" spans="1:17" ht="14.4" customHeight="1" x14ac:dyDescent="0.3">
      <c r="A112" s="405" t="s">
        <v>1017</v>
      </c>
      <c r="B112" s="406" t="s">
        <v>934</v>
      </c>
      <c r="C112" s="406" t="s">
        <v>931</v>
      </c>
      <c r="D112" s="406" t="s">
        <v>939</v>
      </c>
      <c r="E112" s="406" t="s">
        <v>940</v>
      </c>
      <c r="F112" s="409">
        <v>9</v>
      </c>
      <c r="G112" s="409">
        <v>19836</v>
      </c>
      <c r="H112" s="409">
        <v>1</v>
      </c>
      <c r="I112" s="409">
        <v>2204</v>
      </c>
      <c r="J112" s="409">
        <v>21</v>
      </c>
      <c r="K112" s="409">
        <v>46473</v>
      </c>
      <c r="L112" s="409">
        <v>2.3428614640048395</v>
      </c>
      <c r="M112" s="409">
        <v>2213</v>
      </c>
      <c r="N112" s="409">
        <v>31</v>
      </c>
      <c r="O112" s="409">
        <v>68923</v>
      </c>
      <c r="P112" s="491">
        <v>3.4746420649324459</v>
      </c>
      <c r="Q112" s="410">
        <v>2223.3225806451615</v>
      </c>
    </row>
    <row r="113" spans="1:17" ht="14.4" customHeight="1" x14ac:dyDescent="0.3">
      <c r="A113" s="405" t="s">
        <v>1017</v>
      </c>
      <c r="B113" s="406" t="s">
        <v>934</v>
      </c>
      <c r="C113" s="406" t="s">
        <v>931</v>
      </c>
      <c r="D113" s="406" t="s">
        <v>941</v>
      </c>
      <c r="E113" s="406" t="s">
        <v>942</v>
      </c>
      <c r="F113" s="409">
        <v>4</v>
      </c>
      <c r="G113" s="409">
        <v>4128</v>
      </c>
      <c r="H113" s="409">
        <v>1</v>
      </c>
      <c r="I113" s="409">
        <v>1032</v>
      </c>
      <c r="J113" s="409">
        <v>6</v>
      </c>
      <c r="K113" s="409">
        <v>6210</v>
      </c>
      <c r="L113" s="409">
        <v>1.504360465116279</v>
      </c>
      <c r="M113" s="409">
        <v>1035</v>
      </c>
      <c r="N113" s="409">
        <v>4</v>
      </c>
      <c r="O113" s="409">
        <v>4164</v>
      </c>
      <c r="P113" s="491">
        <v>1.0087209302325582</v>
      </c>
      <c r="Q113" s="410">
        <v>1041</v>
      </c>
    </row>
    <row r="114" spans="1:17" ht="14.4" customHeight="1" x14ac:dyDescent="0.3">
      <c r="A114" s="405" t="s">
        <v>1017</v>
      </c>
      <c r="B114" s="406" t="s">
        <v>934</v>
      </c>
      <c r="C114" s="406" t="s">
        <v>931</v>
      </c>
      <c r="D114" s="406" t="s">
        <v>943</v>
      </c>
      <c r="E114" s="406" t="s">
        <v>944</v>
      </c>
      <c r="F114" s="409">
        <v>16</v>
      </c>
      <c r="G114" s="409">
        <v>59024</v>
      </c>
      <c r="H114" s="409">
        <v>1</v>
      </c>
      <c r="I114" s="409">
        <v>3689</v>
      </c>
      <c r="J114" s="409">
        <v>27</v>
      </c>
      <c r="K114" s="409">
        <v>99846</v>
      </c>
      <c r="L114" s="409">
        <v>1.6916169693683925</v>
      </c>
      <c r="M114" s="409">
        <v>3698</v>
      </c>
      <c r="N114" s="409">
        <v>24</v>
      </c>
      <c r="O114" s="409">
        <v>88960</v>
      </c>
      <c r="P114" s="491">
        <v>1.5071835185687179</v>
      </c>
      <c r="Q114" s="410">
        <v>3706.6666666666665</v>
      </c>
    </row>
    <row r="115" spans="1:17" ht="14.4" customHeight="1" x14ac:dyDescent="0.3">
      <c r="A115" s="405" t="s">
        <v>1017</v>
      </c>
      <c r="B115" s="406" t="s">
        <v>934</v>
      </c>
      <c r="C115" s="406" t="s">
        <v>931</v>
      </c>
      <c r="D115" s="406" t="s">
        <v>945</v>
      </c>
      <c r="E115" s="406" t="s">
        <v>946</v>
      </c>
      <c r="F115" s="409"/>
      <c r="G115" s="409"/>
      <c r="H115" s="409"/>
      <c r="I115" s="409"/>
      <c r="J115" s="409"/>
      <c r="K115" s="409"/>
      <c r="L115" s="409"/>
      <c r="M115" s="409"/>
      <c r="N115" s="409">
        <v>1</v>
      </c>
      <c r="O115" s="409">
        <v>438</v>
      </c>
      <c r="P115" s="491"/>
      <c r="Q115" s="410">
        <v>438</v>
      </c>
    </row>
    <row r="116" spans="1:17" ht="14.4" customHeight="1" x14ac:dyDescent="0.3">
      <c r="A116" s="405" t="s">
        <v>1017</v>
      </c>
      <c r="B116" s="406" t="s">
        <v>934</v>
      </c>
      <c r="C116" s="406" t="s">
        <v>931</v>
      </c>
      <c r="D116" s="406" t="s">
        <v>947</v>
      </c>
      <c r="E116" s="406" t="s">
        <v>948</v>
      </c>
      <c r="F116" s="409"/>
      <c r="G116" s="409"/>
      <c r="H116" s="409"/>
      <c r="I116" s="409"/>
      <c r="J116" s="409">
        <v>1</v>
      </c>
      <c r="K116" s="409">
        <v>832</v>
      </c>
      <c r="L116" s="409"/>
      <c r="M116" s="409">
        <v>832</v>
      </c>
      <c r="N116" s="409"/>
      <c r="O116" s="409"/>
      <c r="P116" s="491"/>
      <c r="Q116" s="410"/>
    </row>
    <row r="117" spans="1:17" ht="14.4" customHeight="1" x14ac:dyDescent="0.3">
      <c r="A117" s="405" t="s">
        <v>1017</v>
      </c>
      <c r="B117" s="406" t="s">
        <v>934</v>
      </c>
      <c r="C117" s="406" t="s">
        <v>931</v>
      </c>
      <c r="D117" s="406" t="s">
        <v>949</v>
      </c>
      <c r="E117" s="406" t="s">
        <v>950</v>
      </c>
      <c r="F117" s="409">
        <v>1</v>
      </c>
      <c r="G117" s="409">
        <v>1610</v>
      </c>
      <c r="H117" s="409">
        <v>1</v>
      </c>
      <c r="I117" s="409">
        <v>1610</v>
      </c>
      <c r="J117" s="409"/>
      <c r="K117" s="409"/>
      <c r="L117" s="409"/>
      <c r="M117" s="409"/>
      <c r="N117" s="409">
        <v>16</v>
      </c>
      <c r="O117" s="409">
        <v>25892</v>
      </c>
      <c r="P117" s="491">
        <v>16.081987577639751</v>
      </c>
      <c r="Q117" s="410">
        <v>1618.25</v>
      </c>
    </row>
    <row r="118" spans="1:17" ht="14.4" customHeight="1" x14ac:dyDescent="0.3">
      <c r="A118" s="405" t="s">
        <v>1017</v>
      </c>
      <c r="B118" s="406" t="s">
        <v>934</v>
      </c>
      <c r="C118" s="406" t="s">
        <v>931</v>
      </c>
      <c r="D118" s="406" t="s">
        <v>951</v>
      </c>
      <c r="E118" s="406" t="s">
        <v>952</v>
      </c>
      <c r="F118" s="409"/>
      <c r="G118" s="409"/>
      <c r="H118" s="409"/>
      <c r="I118" s="409"/>
      <c r="J118" s="409">
        <v>4</v>
      </c>
      <c r="K118" s="409">
        <v>6148</v>
      </c>
      <c r="L118" s="409"/>
      <c r="M118" s="409">
        <v>1537</v>
      </c>
      <c r="N118" s="409">
        <v>1</v>
      </c>
      <c r="O118" s="409">
        <v>1548</v>
      </c>
      <c r="P118" s="491"/>
      <c r="Q118" s="410">
        <v>1548</v>
      </c>
    </row>
    <row r="119" spans="1:17" ht="14.4" customHeight="1" x14ac:dyDescent="0.3">
      <c r="A119" s="405" t="s">
        <v>1017</v>
      </c>
      <c r="B119" s="406" t="s">
        <v>934</v>
      </c>
      <c r="C119" s="406" t="s">
        <v>931</v>
      </c>
      <c r="D119" s="406" t="s">
        <v>953</v>
      </c>
      <c r="E119" s="406" t="s">
        <v>954</v>
      </c>
      <c r="F119" s="409">
        <v>4</v>
      </c>
      <c r="G119" s="409">
        <v>3272</v>
      </c>
      <c r="H119" s="409">
        <v>1</v>
      </c>
      <c r="I119" s="409">
        <v>818</v>
      </c>
      <c r="J119" s="409">
        <v>12</v>
      </c>
      <c r="K119" s="409">
        <v>9828</v>
      </c>
      <c r="L119" s="409">
        <v>3.0036674816625917</v>
      </c>
      <c r="M119" s="409">
        <v>819</v>
      </c>
      <c r="N119" s="409">
        <v>21</v>
      </c>
      <c r="O119" s="409">
        <v>17253</v>
      </c>
      <c r="P119" s="491">
        <v>5.2729217603911982</v>
      </c>
      <c r="Q119" s="410">
        <v>821.57142857142856</v>
      </c>
    </row>
    <row r="120" spans="1:17" ht="14.4" customHeight="1" x14ac:dyDescent="0.3">
      <c r="A120" s="405" t="s">
        <v>1017</v>
      </c>
      <c r="B120" s="406" t="s">
        <v>934</v>
      </c>
      <c r="C120" s="406" t="s">
        <v>931</v>
      </c>
      <c r="D120" s="406" t="s">
        <v>955</v>
      </c>
      <c r="E120" s="406" t="s">
        <v>956</v>
      </c>
      <c r="F120" s="409">
        <v>1</v>
      </c>
      <c r="G120" s="409">
        <v>1441</v>
      </c>
      <c r="H120" s="409">
        <v>1</v>
      </c>
      <c r="I120" s="409">
        <v>1441</v>
      </c>
      <c r="J120" s="409">
        <v>2</v>
      </c>
      <c r="K120" s="409">
        <v>2894</v>
      </c>
      <c r="L120" s="409">
        <v>2.0083275503122833</v>
      </c>
      <c r="M120" s="409">
        <v>1447</v>
      </c>
      <c r="N120" s="409">
        <v>4</v>
      </c>
      <c r="O120" s="409">
        <v>5818</v>
      </c>
      <c r="P120" s="491">
        <v>4.0374739764052743</v>
      </c>
      <c r="Q120" s="410">
        <v>1454.5</v>
      </c>
    </row>
    <row r="121" spans="1:17" ht="14.4" customHeight="1" x14ac:dyDescent="0.3">
      <c r="A121" s="405" t="s">
        <v>1017</v>
      </c>
      <c r="B121" s="406" t="s">
        <v>934</v>
      </c>
      <c r="C121" s="406" t="s">
        <v>931</v>
      </c>
      <c r="D121" s="406" t="s">
        <v>957</v>
      </c>
      <c r="E121" s="406" t="s">
        <v>958</v>
      </c>
      <c r="F121" s="409">
        <v>2</v>
      </c>
      <c r="G121" s="409">
        <v>6130</v>
      </c>
      <c r="H121" s="409">
        <v>1</v>
      </c>
      <c r="I121" s="409">
        <v>3065</v>
      </c>
      <c r="J121" s="409">
        <v>1</v>
      </c>
      <c r="K121" s="409">
        <v>3078</v>
      </c>
      <c r="L121" s="409">
        <v>0.50212071778140288</v>
      </c>
      <c r="M121" s="409">
        <v>3078</v>
      </c>
      <c r="N121" s="409"/>
      <c r="O121" s="409"/>
      <c r="P121" s="491"/>
      <c r="Q121" s="410"/>
    </row>
    <row r="122" spans="1:17" ht="14.4" customHeight="1" x14ac:dyDescent="0.3">
      <c r="A122" s="405" t="s">
        <v>1017</v>
      </c>
      <c r="B122" s="406" t="s">
        <v>934</v>
      </c>
      <c r="C122" s="406" t="s">
        <v>931</v>
      </c>
      <c r="D122" s="406" t="s">
        <v>959</v>
      </c>
      <c r="E122" s="406" t="s">
        <v>960</v>
      </c>
      <c r="F122" s="409">
        <v>12</v>
      </c>
      <c r="G122" s="409">
        <v>192</v>
      </c>
      <c r="H122" s="409">
        <v>1</v>
      </c>
      <c r="I122" s="409">
        <v>16</v>
      </c>
      <c r="J122" s="409">
        <v>36</v>
      </c>
      <c r="K122" s="409">
        <v>576</v>
      </c>
      <c r="L122" s="409">
        <v>3</v>
      </c>
      <c r="M122" s="409">
        <v>16</v>
      </c>
      <c r="N122" s="409">
        <v>41</v>
      </c>
      <c r="O122" s="409">
        <v>656</v>
      </c>
      <c r="P122" s="491">
        <v>3.4166666666666665</v>
      </c>
      <c r="Q122" s="410">
        <v>16</v>
      </c>
    </row>
    <row r="123" spans="1:17" ht="14.4" customHeight="1" x14ac:dyDescent="0.3">
      <c r="A123" s="405" t="s">
        <v>1017</v>
      </c>
      <c r="B123" s="406" t="s">
        <v>934</v>
      </c>
      <c r="C123" s="406" t="s">
        <v>931</v>
      </c>
      <c r="D123" s="406" t="s">
        <v>961</v>
      </c>
      <c r="E123" s="406" t="s">
        <v>946</v>
      </c>
      <c r="F123" s="409">
        <v>20</v>
      </c>
      <c r="G123" s="409">
        <v>13700</v>
      </c>
      <c r="H123" s="409">
        <v>1</v>
      </c>
      <c r="I123" s="409">
        <v>685</v>
      </c>
      <c r="J123" s="409">
        <v>69</v>
      </c>
      <c r="K123" s="409">
        <v>47472</v>
      </c>
      <c r="L123" s="409">
        <v>3.4651094890510947</v>
      </c>
      <c r="M123" s="409">
        <v>688</v>
      </c>
      <c r="N123" s="409">
        <v>53</v>
      </c>
      <c r="O123" s="409">
        <v>36620</v>
      </c>
      <c r="P123" s="491">
        <v>2.6729927007299272</v>
      </c>
      <c r="Q123" s="410">
        <v>690.94339622641508</v>
      </c>
    </row>
    <row r="124" spans="1:17" ht="14.4" customHeight="1" x14ac:dyDescent="0.3">
      <c r="A124" s="405" t="s">
        <v>1017</v>
      </c>
      <c r="B124" s="406" t="s">
        <v>934</v>
      </c>
      <c r="C124" s="406" t="s">
        <v>931</v>
      </c>
      <c r="D124" s="406" t="s">
        <v>962</v>
      </c>
      <c r="E124" s="406" t="s">
        <v>948</v>
      </c>
      <c r="F124" s="409">
        <v>38</v>
      </c>
      <c r="G124" s="409">
        <v>52098</v>
      </c>
      <c r="H124" s="409">
        <v>1</v>
      </c>
      <c r="I124" s="409">
        <v>1371</v>
      </c>
      <c r="J124" s="409">
        <v>69</v>
      </c>
      <c r="K124" s="409">
        <v>94875</v>
      </c>
      <c r="L124" s="409">
        <v>1.8210871818495911</v>
      </c>
      <c r="M124" s="409">
        <v>1375</v>
      </c>
      <c r="N124" s="409">
        <v>53</v>
      </c>
      <c r="O124" s="409">
        <v>73131</v>
      </c>
      <c r="P124" s="491">
        <v>1.4037199124726476</v>
      </c>
      <c r="Q124" s="410">
        <v>1379.8301886792453</v>
      </c>
    </row>
    <row r="125" spans="1:17" ht="14.4" customHeight="1" x14ac:dyDescent="0.3">
      <c r="A125" s="405" t="s">
        <v>1017</v>
      </c>
      <c r="B125" s="406" t="s">
        <v>934</v>
      </c>
      <c r="C125" s="406" t="s">
        <v>931</v>
      </c>
      <c r="D125" s="406" t="s">
        <v>963</v>
      </c>
      <c r="E125" s="406" t="s">
        <v>964</v>
      </c>
      <c r="F125" s="409">
        <v>20</v>
      </c>
      <c r="G125" s="409">
        <v>46200</v>
      </c>
      <c r="H125" s="409">
        <v>1</v>
      </c>
      <c r="I125" s="409">
        <v>2310</v>
      </c>
      <c r="J125" s="409">
        <v>25</v>
      </c>
      <c r="K125" s="409">
        <v>57975</v>
      </c>
      <c r="L125" s="409">
        <v>1.2548701298701299</v>
      </c>
      <c r="M125" s="409">
        <v>2319</v>
      </c>
      <c r="N125" s="409">
        <v>23</v>
      </c>
      <c r="O125" s="409">
        <v>53517</v>
      </c>
      <c r="P125" s="491">
        <v>1.1583766233766233</v>
      </c>
      <c r="Q125" s="410">
        <v>2326.8260869565215</v>
      </c>
    </row>
    <row r="126" spans="1:17" ht="14.4" customHeight="1" x14ac:dyDescent="0.3">
      <c r="A126" s="405" t="s">
        <v>1017</v>
      </c>
      <c r="B126" s="406" t="s">
        <v>934</v>
      </c>
      <c r="C126" s="406" t="s">
        <v>931</v>
      </c>
      <c r="D126" s="406" t="s">
        <v>965</v>
      </c>
      <c r="E126" s="406" t="s">
        <v>966</v>
      </c>
      <c r="F126" s="409">
        <v>20</v>
      </c>
      <c r="G126" s="409">
        <v>1300</v>
      </c>
      <c r="H126" s="409">
        <v>1</v>
      </c>
      <c r="I126" s="409">
        <v>65</v>
      </c>
      <c r="J126" s="409">
        <v>68</v>
      </c>
      <c r="K126" s="409">
        <v>4420</v>
      </c>
      <c r="L126" s="409">
        <v>3.4</v>
      </c>
      <c r="M126" s="409">
        <v>65</v>
      </c>
      <c r="N126" s="409">
        <v>58</v>
      </c>
      <c r="O126" s="409">
        <v>3800</v>
      </c>
      <c r="P126" s="491">
        <v>2.9230769230769229</v>
      </c>
      <c r="Q126" s="410">
        <v>65.517241379310349</v>
      </c>
    </row>
    <row r="127" spans="1:17" ht="14.4" customHeight="1" x14ac:dyDescent="0.3">
      <c r="A127" s="405" t="s">
        <v>1017</v>
      </c>
      <c r="B127" s="406" t="s">
        <v>934</v>
      </c>
      <c r="C127" s="406" t="s">
        <v>931</v>
      </c>
      <c r="D127" s="406" t="s">
        <v>967</v>
      </c>
      <c r="E127" s="406" t="s">
        <v>968</v>
      </c>
      <c r="F127" s="409">
        <v>1</v>
      </c>
      <c r="G127" s="409">
        <v>394</v>
      </c>
      <c r="H127" s="409">
        <v>1</v>
      </c>
      <c r="I127" s="409">
        <v>394</v>
      </c>
      <c r="J127" s="409">
        <v>2</v>
      </c>
      <c r="K127" s="409">
        <v>792</v>
      </c>
      <c r="L127" s="409">
        <v>2.0101522842639592</v>
      </c>
      <c r="M127" s="409">
        <v>396</v>
      </c>
      <c r="N127" s="409">
        <v>4</v>
      </c>
      <c r="O127" s="409">
        <v>1593</v>
      </c>
      <c r="P127" s="491">
        <v>4.0431472081218276</v>
      </c>
      <c r="Q127" s="410">
        <v>398.25</v>
      </c>
    </row>
    <row r="128" spans="1:17" ht="14.4" customHeight="1" x14ac:dyDescent="0.3">
      <c r="A128" s="405" t="s">
        <v>1017</v>
      </c>
      <c r="B128" s="406" t="s">
        <v>934</v>
      </c>
      <c r="C128" s="406" t="s">
        <v>931</v>
      </c>
      <c r="D128" s="406" t="s">
        <v>969</v>
      </c>
      <c r="E128" s="406" t="s">
        <v>970</v>
      </c>
      <c r="F128" s="409"/>
      <c r="G128" s="409"/>
      <c r="H128" s="409"/>
      <c r="I128" s="409"/>
      <c r="J128" s="409">
        <v>1</v>
      </c>
      <c r="K128" s="409">
        <v>1601</v>
      </c>
      <c r="L128" s="409"/>
      <c r="M128" s="409">
        <v>1601</v>
      </c>
      <c r="N128" s="409"/>
      <c r="O128" s="409"/>
      <c r="P128" s="491"/>
      <c r="Q128" s="410"/>
    </row>
    <row r="129" spans="1:17" ht="14.4" customHeight="1" x14ac:dyDescent="0.3">
      <c r="A129" s="405" t="s">
        <v>1017</v>
      </c>
      <c r="B129" s="406" t="s">
        <v>934</v>
      </c>
      <c r="C129" s="406" t="s">
        <v>931</v>
      </c>
      <c r="D129" s="406" t="s">
        <v>971</v>
      </c>
      <c r="E129" s="406" t="s">
        <v>972</v>
      </c>
      <c r="F129" s="409">
        <v>54</v>
      </c>
      <c r="G129" s="409">
        <v>29646</v>
      </c>
      <c r="H129" s="409">
        <v>1</v>
      </c>
      <c r="I129" s="409">
        <v>549</v>
      </c>
      <c r="J129" s="409">
        <v>89</v>
      </c>
      <c r="K129" s="409">
        <v>48950</v>
      </c>
      <c r="L129" s="409">
        <v>1.6511502394926802</v>
      </c>
      <c r="M129" s="409">
        <v>550</v>
      </c>
      <c r="N129" s="409">
        <v>58</v>
      </c>
      <c r="O129" s="409">
        <v>31925</v>
      </c>
      <c r="P129" s="491">
        <v>1.0768737772380759</v>
      </c>
      <c r="Q129" s="410">
        <v>550.43103448275861</v>
      </c>
    </row>
    <row r="130" spans="1:17" ht="14.4" customHeight="1" x14ac:dyDescent="0.3">
      <c r="A130" s="405" t="s">
        <v>1017</v>
      </c>
      <c r="B130" s="406" t="s">
        <v>934</v>
      </c>
      <c r="C130" s="406" t="s">
        <v>931</v>
      </c>
      <c r="D130" s="406" t="s">
        <v>973</v>
      </c>
      <c r="E130" s="406" t="s">
        <v>974</v>
      </c>
      <c r="F130" s="409">
        <v>2</v>
      </c>
      <c r="G130" s="409">
        <v>2456</v>
      </c>
      <c r="H130" s="409">
        <v>1</v>
      </c>
      <c r="I130" s="409">
        <v>1228</v>
      </c>
      <c r="J130" s="409">
        <v>1</v>
      </c>
      <c r="K130" s="409">
        <v>1234</v>
      </c>
      <c r="L130" s="409">
        <v>0.50244299674267101</v>
      </c>
      <c r="M130" s="409">
        <v>1234</v>
      </c>
      <c r="N130" s="409"/>
      <c r="O130" s="409"/>
      <c r="P130" s="491"/>
      <c r="Q130" s="410"/>
    </row>
    <row r="131" spans="1:17" ht="14.4" customHeight="1" x14ac:dyDescent="0.3">
      <c r="A131" s="405" t="s">
        <v>1017</v>
      </c>
      <c r="B131" s="406" t="s">
        <v>934</v>
      </c>
      <c r="C131" s="406" t="s">
        <v>931</v>
      </c>
      <c r="D131" s="406" t="s">
        <v>977</v>
      </c>
      <c r="E131" s="406" t="s">
        <v>978</v>
      </c>
      <c r="F131" s="409"/>
      <c r="G131" s="409"/>
      <c r="H131" s="409"/>
      <c r="I131" s="409"/>
      <c r="J131" s="409">
        <v>3</v>
      </c>
      <c r="K131" s="409">
        <v>366</v>
      </c>
      <c r="L131" s="409"/>
      <c r="M131" s="409">
        <v>122</v>
      </c>
      <c r="N131" s="409"/>
      <c r="O131" s="409"/>
      <c r="P131" s="491"/>
      <c r="Q131" s="410"/>
    </row>
    <row r="132" spans="1:17" ht="14.4" customHeight="1" x14ac:dyDescent="0.3">
      <c r="A132" s="405" t="s">
        <v>1017</v>
      </c>
      <c r="B132" s="406" t="s">
        <v>934</v>
      </c>
      <c r="C132" s="406" t="s">
        <v>931</v>
      </c>
      <c r="D132" s="406" t="s">
        <v>979</v>
      </c>
      <c r="E132" s="406" t="s">
        <v>980</v>
      </c>
      <c r="F132" s="409"/>
      <c r="G132" s="409"/>
      <c r="H132" s="409"/>
      <c r="I132" s="409"/>
      <c r="J132" s="409">
        <v>5</v>
      </c>
      <c r="K132" s="409">
        <v>2125</v>
      </c>
      <c r="L132" s="409"/>
      <c r="M132" s="409">
        <v>425</v>
      </c>
      <c r="N132" s="409"/>
      <c r="O132" s="409"/>
      <c r="P132" s="491"/>
      <c r="Q132" s="410"/>
    </row>
    <row r="133" spans="1:17" ht="14.4" customHeight="1" x14ac:dyDescent="0.3">
      <c r="A133" s="405" t="s">
        <v>1017</v>
      </c>
      <c r="B133" s="406" t="s">
        <v>934</v>
      </c>
      <c r="C133" s="406" t="s">
        <v>931</v>
      </c>
      <c r="D133" s="406" t="s">
        <v>984</v>
      </c>
      <c r="E133" s="406" t="s">
        <v>985</v>
      </c>
      <c r="F133" s="409">
        <v>1</v>
      </c>
      <c r="G133" s="409">
        <v>1604</v>
      </c>
      <c r="H133" s="409">
        <v>1</v>
      </c>
      <c r="I133" s="409">
        <v>1604</v>
      </c>
      <c r="J133" s="409">
        <v>1</v>
      </c>
      <c r="K133" s="409">
        <v>1607</v>
      </c>
      <c r="L133" s="409">
        <v>1.0018703241895262</v>
      </c>
      <c r="M133" s="409">
        <v>1607</v>
      </c>
      <c r="N133" s="409">
        <v>18</v>
      </c>
      <c r="O133" s="409">
        <v>29022</v>
      </c>
      <c r="P133" s="491">
        <v>18.093516209476309</v>
      </c>
      <c r="Q133" s="410">
        <v>1612.3333333333333</v>
      </c>
    </row>
    <row r="134" spans="1:17" ht="14.4" customHeight="1" x14ac:dyDescent="0.3">
      <c r="A134" s="405" t="s">
        <v>1017</v>
      </c>
      <c r="B134" s="406" t="s">
        <v>934</v>
      </c>
      <c r="C134" s="406" t="s">
        <v>931</v>
      </c>
      <c r="D134" s="406" t="s">
        <v>986</v>
      </c>
      <c r="E134" s="406" t="s">
        <v>978</v>
      </c>
      <c r="F134" s="409"/>
      <c r="G134" s="409"/>
      <c r="H134" s="409"/>
      <c r="I134" s="409"/>
      <c r="J134" s="409"/>
      <c r="K134" s="409"/>
      <c r="L134" s="409"/>
      <c r="M134" s="409"/>
      <c r="N134" s="409">
        <v>3</v>
      </c>
      <c r="O134" s="409">
        <v>684</v>
      </c>
      <c r="P134" s="491"/>
      <c r="Q134" s="410">
        <v>228</v>
      </c>
    </row>
    <row r="135" spans="1:17" ht="14.4" customHeight="1" x14ac:dyDescent="0.3">
      <c r="A135" s="405" t="s">
        <v>1018</v>
      </c>
      <c r="B135" s="406" t="s">
        <v>934</v>
      </c>
      <c r="C135" s="406" t="s">
        <v>931</v>
      </c>
      <c r="D135" s="406" t="s">
        <v>935</v>
      </c>
      <c r="E135" s="406" t="s">
        <v>936</v>
      </c>
      <c r="F135" s="409"/>
      <c r="G135" s="409"/>
      <c r="H135" s="409"/>
      <c r="I135" s="409"/>
      <c r="J135" s="409"/>
      <c r="K135" s="409"/>
      <c r="L135" s="409"/>
      <c r="M135" s="409"/>
      <c r="N135" s="409">
        <v>2</v>
      </c>
      <c r="O135" s="409">
        <v>252</v>
      </c>
      <c r="P135" s="491"/>
      <c r="Q135" s="410">
        <v>126</v>
      </c>
    </row>
    <row r="136" spans="1:17" ht="14.4" customHeight="1" x14ac:dyDescent="0.3">
      <c r="A136" s="405" t="s">
        <v>1018</v>
      </c>
      <c r="B136" s="406" t="s">
        <v>934</v>
      </c>
      <c r="C136" s="406" t="s">
        <v>931</v>
      </c>
      <c r="D136" s="406" t="s">
        <v>955</v>
      </c>
      <c r="E136" s="406" t="s">
        <v>956</v>
      </c>
      <c r="F136" s="409">
        <v>1</v>
      </c>
      <c r="G136" s="409">
        <v>1441</v>
      </c>
      <c r="H136" s="409">
        <v>1</v>
      </c>
      <c r="I136" s="409">
        <v>1441</v>
      </c>
      <c r="J136" s="409">
        <v>3</v>
      </c>
      <c r="K136" s="409">
        <v>4341</v>
      </c>
      <c r="L136" s="409">
        <v>3.0124913254684249</v>
      </c>
      <c r="M136" s="409">
        <v>1447</v>
      </c>
      <c r="N136" s="409">
        <v>5</v>
      </c>
      <c r="O136" s="409">
        <v>7245</v>
      </c>
      <c r="P136" s="491">
        <v>5.0277585010409434</v>
      </c>
      <c r="Q136" s="410">
        <v>1449</v>
      </c>
    </row>
    <row r="137" spans="1:17" ht="14.4" customHeight="1" x14ac:dyDescent="0.3">
      <c r="A137" s="405" t="s">
        <v>1018</v>
      </c>
      <c r="B137" s="406" t="s">
        <v>934</v>
      </c>
      <c r="C137" s="406" t="s">
        <v>931</v>
      </c>
      <c r="D137" s="406" t="s">
        <v>962</v>
      </c>
      <c r="E137" s="406" t="s">
        <v>948</v>
      </c>
      <c r="F137" s="409"/>
      <c r="G137" s="409"/>
      <c r="H137" s="409"/>
      <c r="I137" s="409"/>
      <c r="J137" s="409"/>
      <c r="K137" s="409"/>
      <c r="L137" s="409"/>
      <c r="M137" s="409"/>
      <c r="N137" s="409">
        <v>1</v>
      </c>
      <c r="O137" s="409">
        <v>1375</v>
      </c>
      <c r="P137" s="491"/>
      <c r="Q137" s="410">
        <v>1375</v>
      </c>
    </row>
    <row r="138" spans="1:17" ht="14.4" customHeight="1" x14ac:dyDescent="0.3">
      <c r="A138" s="405" t="s">
        <v>1018</v>
      </c>
      <c r="B138" s="406" t="s">
        <v>934</v>
      </c>
      <c r="C138" s="406" t="s">
        <v>931</v>
      </c>
      <c r="D138" s="406" t="s">
        <v>963</v>
      </c>
      <c r="E138" s="406" t="s">
        <v>964</v>
      </c>
      <c r="F138" s="409"/>
      <c r="G138" s="409"/>
      <c r="H138" s="409"/>
      <c r="I138" s="409"/>
      <c r="J138" s="409"/>
      <c r="K138" s="409"/>
      <c r="L138" s="409"/>
      <c r="M138" s="409"/>
      <c r="N138" s="409">
        <v>2</v>
      </c>
      <c r="O138" s="409">
        <v>4638</v>
      </c>
      <c r="P138" s="491"/>
      <c r="Q138" s="410">
        <v>2319</v>
      </c>
    </row>
    <row r="139" spans="1:17" ht="14.4" customHeight="1" x14ac:dyDescent="0.3">
      <c r="A139" s="405" t="s">
        <v>1018</v>
      </c>
      <c r="B139" s="406" t="s">
        <v>934</v>
      </c>
      <c r="C139" s="406" t="s">
        <v>931</v>
      </c>
      <c r="D139" s="406" t="s">
        <v>967</v>
      </c>
      <c r="E139" s="406" t="s">
        <v>968</v>
      </c>
      <c r="F139" s="409">
        <v>1</v>
      </c>
      <c r="G139" s="409">
        <v>394</v>
      </c>
      <c r="H139" s="409">
        <v>1</v>
      </c>
      <c r="I139" s="409">
        <v>394</v>
      </c>
      <c r="J139" s="409">
        <v>3</v>
      </c>
      <c r="K139" s="409">
        <v>1188</v>
      </c>
      <c r="L139" s="409">
        <v>3.015228426395939</v>
      </c>
      <c r="M139" s="409">
        <v>396</v>
      </c>
      <c r="N139" s="409">
        <v>5</v>
      </c>
      <c r="O139" s="409">
        <v>1983</v>
      </c>
      <c r="P139" s="491">
        <v>5.032994923857868</v>
      </c>
      <c r="Q139" s="410">
        <v>396.6</v>
      </c>
    </row>
    <row r="140" spans="1:17" ht="14.4" customHeight="1" x14ac:dyDescent="0.3">
      <c r="A140" s="405" t="s">
        <v>1018</v>
      </c>
      <c r="B140" s="406" t="s">
        <v>934</v>
      </c>
      <c r="C140" s="406" t="s">
        <v>931</v>
      </c>
      <c r="D140" s="406" t="s">
        <v>971</v>
      </c>
      <c r="E140" s="406" t="s">
        <v>972</v>
      </c>
      <c r="F140" s="409"/>
      <c r="G140" s="409"/>
      <c r="H140" s="409"/>
      <c r="I140" s="409"/>
      <c r="J140" s="409">
        <v>9</v>
      </c>
      <c r="K140" s="409">
        <v>4950</v>
      </c>
      <c r="L140" s="409"/>
      <c r="M140" s="409">
        <v>550</v>
      </c>
      <c r="N140" s="409">
        <v>20</v>
      </c>
      <c r="O140" s="409">
        <v>11005</v>
      </c>
      <c r="P140" s="491"/>
      <c r="Q140" s="410">
        <v>550.25</v>
      </c>
    </row>
    <row r="141" spans="1:17" ht="14.4" customHeight="1" x14ac:dyDescent="0.3">
      <c r="A141" s="405" t="s">
        <v>1018</v>
      </c>
      <c r="B141" s="406" t="s">
        <v>934</v>
      </c>
      <c r="C141" s="406" t="s">
        <v>931</v>
      </c>
      <c r="D141" s="406" t="s">
        <v>979</v>
      </c>
      <c r="E141" s="406" t="s">
        <v>980</v>
      </c>
      <c r="F141" s="409">
        <v>7</v>
      </c>
      <c r="G141" s="409">
        <v>2975</v>
      </c>
      <c r="H141" s="409">
        <v>1</v>
      </c>
      <c r="I141" s="409">
        <v>425</v>
      </c>
      <c r="J141" s="409">
        <v>6</v>
      </c>
      <c r="K141" s="409">
        <v>2550</v>
      </c>
      <c r="L141" s="409">
        <v>0.8571428571428571</v>
      </c>
      <c r="M141" s="409">
        <v>425</v>
      </c>
      <c r="N141" s="409">
        <v>1</v>
      </c>
      <c r="O141" s="409">
        <v>425</v>
      </c>
      <c r="P141" s="491">
        <v>0.14285714285714285</v>
      </c>
      <c r="Q141" s="410">
        <v>425</v>
      </c>
    </row>
    <row r="142" spans="1:17" ht="14.4" customHeight="1" x14ac:dyDescent="0.3">
      <c r="A142" s="405" t="s">
        <v>1019</v>
      </c>
      <c r="B142" s="406" t="s">
        <v>934</v>
      </c>
      <c r="C142" s="406" t="s">
        <v>931</v>
      </c>
      <c r="D142" s="406" t="s">
        <v>935</v>
      </c>
      <c r="E142" s="406" t="s">
        <v>936</v>
      </c>
      <c r="F142" s="409"/>
      <c r="G142" s="409"/>
      <c r="H142" s="409"/>
      <c r="I142" s="409"/>
      <c r="J142" s="409"/>
      <c r="K142" s="409"/>
      <c r="L142" s="409"/>
      <c r="M142" s="409"/>
      <c r="N142" s="409">
        <v>2</v>
      </c>
      <c r="O142" s="409">
        <v>254</v>
      </c>
      <c r="P142" s="491"/>
      <c r="Q142" s="410">
        <v>127</v>
      </c>
    </row>
    <row r="143" spans="1:17" ht="14.4" customHeight="1" x14ac:dyDescent="0.3">
      <c r="A143" s="405" t="s">
        <v>1019</v>
      </c>
      <c r="B143" s="406" t="s">
        <v>934</v>
      </c>
      <c r="C143" s="406" t="s">
        <v>931</v>
      </c>
      <c r="D143" s="406" t="s">
        <v>943</v>
      </c>
      <c r="E143" s="406" t="s">
        <v>944</v>
      </c>
      <c r="F143" s="409">
        <v>1</v>
      </c>
      <c r="G143" s="409">
        <v>3689</v>
      </c>
      <c r="H143" s="409">
        <v>1</v>
      </c>
      <c r="I143" s="409">
        <v>3689</v>
      </c>
      <c r="J143" s="409">
        <v>1</v>
      </c>
      <c r="K143" s="409">
        <v>3698</v>
      </c>
      <c r="L143" s="409">
        <v>1.00243968555164</v>
      </c>
      <c r="M143" s="409">
        <v>3698</v>
      </c>
      <c r="N143" s="409"/>
      <c r="O143" s="409"/>
      <c r="P143" s="491"/>
      <c r="Q143" s="410"/>
    </row>
    <row r="144" spans="1:17" ht="14.4" customHeight="1" x14ac:dyDescent="0.3">
      <c r="A144" s="405" t="s">
        <v>1019</v>
      </c>
      <c r="B144" s="406" t="s">
        <v>934</v>
      </c>
      <c r="C144" s="406" t="s">
        <v>931</v>
      </c>
      <c r="D144" s="406" t="s">
        <v>947</v>
      </c>
      <c r="E144" s="406" t="s">
        <v>948</v>
      </c>
      <c r="F144" s="409">
        <v>2</v>
      </c>
      <c r="G144" s="409">
        <v>1662</v>
      </c>
      <c r="H144" s="409">
        <v>1</v>
      </c>
      <c r="I144" s="409">
        <v>831</v>
      </c>
      <c r="J144" s="409">
        <v>2</v>
      </c>
      <c r="K144" s="409">
        <v>1664</v>
      </c>
      <c r="L144" s="409">
        <v>1.0012033694344165</v>
      </c>
      <c r="M144" s="409">
        <v>832</v>
      </c>
      <c r="N144" s="409"/>
      <c r="O144" s="409"/>
      <c r="P144" s="491"/>
      <c r="Q144" s="410"/>
    </row>
    <row r="145" spans="1:17" ht="14.4" customHeight="1" x14ac:dyDescent="0.3">
      <c r="A145" s="405" t="s">
        <v>1019</v>
      </c>
      <c r="B145" s="406" t="s">
        <v>934</v>
      </c>
      <c r="C145" s="406" t="s">
        <v>931</v>
      </c>
      <c r="D145" s="406" t="s">
        <v>955</v>
      </c>
      <c r="E145" s="406" t="s">
        <v>956</v>
      </c>
      <c r="F145" s="409">
        <v>2</v>
      </c>
      <c r="G145" s="409">
        <v>2882</v>
      </c>
      <c r="H145" s="409">
        <v>1</v>
      </c>
      <c r="I145" s="409">
        <v>1441</v>
      </c>
      <c r="J145" s="409">
        <v>6</v>
      </c>
      <c r="K145" s="409">
        <v>8682</v>
      </c>
      <c r="L145" s="409">
        <v>3.0124913254684249</v>
      </c>
      <c r="M145" s="409">
        <v>1447</v>
      </c>
      <c r="N145" s="409">
        <v>7</v>
      </c>
      <c r="O145" s="409">
        <v>10189</v>
      </c>
      <c r="P145" s="491">
        <v>3.5353920888272032</v>
      </c>
      <c r="Q145" s="410">
        <v>1455.5714285714287</v>
      </c>
    </row>
    <row r="146" spans="1:17" ht="14.4" customHeight="1" x14ac:dyDescent="0.3">
      <c r="A146" s="405" t="s">
        <v>1019</v>
      </c>
      <c r="B146" s="406" t="s">
        <v>934</v>
      </c>
      <c r="C146" s="406" t="s">
        <v>931</v>
      </c>
      <c r="D146" s="406" t="s">
        <v>957</v>
      </c>
      <c r="E146" s="406" t="s">
        <v>958</v>
      </c>
      <c r="F146" s="409">
        <v>1</v>
      </c>
      <c r="G146" s="409">
        <v>3065</v>
      </c>
      <c r="H146" s="409">
        <v>1</v>
      </c>
      <c r="I146" s="409">
        <v>3065</v>
      </c>
      <c r="J146" s="409"/>
      <c r="K146" s="409"/>
      <c r="L146" s="409"/>
      <c r="M146" s="409"/>
      <c r="N146" s="409"/>
      <c r="O146" s="409"/>
      <c r="P146" s="491"/>
      <c r="Q146" s="410"/>
    </row>
    <row r="147" spans="1:17" ht="14.4" customHeight="1" x14ac:dyDescent="0.3">
      <c r="A147" s="405" t="s">
        <v>1019</v>
      </c>
      <c r="B147" s="406" t="s">
        <v>934</v>
      </c>
      <c r="C147" s="406" t="s">
        <v>931</v>
      </c>
      <c r="D147" s="406" t="s">
        <v>967</v>
      </c>
      <c r="E147" s="406" t="s">
        <v>968</v>
      </c>
      <c r="F147" s="409">
        <v>2</v>
      </c>
      <c r="G147" s="409">
        <v>788</v>
      </c>
      <c r="H147" s="409">
        <v>1</v>
      </c>
      <c r="I147" s="409">
        <v>394</v>
      </c>
      <c r="J147" s="409">
        <v>6</v>
      </c>
      <c r="K147" s="409">
        <v>2376</v>
      </c>
      <c r="L147" s="409">
        <v>3.015228426395939</v>
      </c>
      <c r="M147" s="409">
        <v>396</v>
      </c>
      <c r="N147" s="409">
        <v>7</v>
      </c>
      <c r="O147" s="409">
        <v>2790</v>
      </c>
      <c r="P147" s="491">
        <v>3.5406091370558377</v>
      </c>
      <c r="Q147" s="410">
        <v>398.57142857142856</v>
      </c>
    </row>
    <row r="148" spans="1:17" ht="14.4" customHeight="1" x14ac:dyDescent="0.3">
      <c r="A148" s="405" t="s">
        <v>1019</v>
      </c>
      <c r="B148" s="406" t="s">
        <v>934</v>
      </c>
      <c r="C148" s="406" t="s">
        <v>931</v>
      </c>
      <c r="D148" s="406" t="s">
        <v>969</v>
      </c>
      <c r="E148" s="406" t="s">
        <v>970</v>
      </c>
      <c r="F148" s="409"/>
      <c r="G148" s="409"/>
      <c r="H148" s="409"/>
      <c r="I148" s="409"/>
      <c r="J148" s="409">
        <v>2</v>
      </c>
      <c r="K148" s="409">
        <v>3202</v>
      </c>
      <c r="L148" s="409"/>
      <c r="M148" s="409">
        <v>1601</v>
      </c>
      <c r="N148" s="409"/>
      <c r="O148" s="409"/>
      <c r="P148" s="491"/>
      <c r="Q148" s="410"/>
    </row>
    <row r="149" spans="1:17" ht="14.4" customHeight="1" x14ac:dyDescent="0.3">
      <c r="A149" s="405" t="s">
        <v>1019</v>
      </c>
      <c r="B149" s="406" t="s">
        <v>934</v>
      </c>
      <c r="C149" s="406" t="s">
        <v>931</v>
      </c>
      <c r="D149" s="406" t="s">
        <v>971</v>
      </c>
      <c r="E149" s="406" t="s">
        <v>972</v>
      </c>
      <c r="F149" s="409">
        <v>1</v>
      </c>
      <c r="G149" s="409">
        <v>549</v>
      </c>
      <c r="H149" s="409">
        <v>1</v>
      </c>
      <c r="I149" s="409">
        <v>549</v>
      </c>
      <c r="J149" s="409">
        <v>21</v>
      </c>
      <c r="K149" s="409">
        <v>11550</v>
      </c>
      <c r="L149" s="409">
        <v>21.038251366120218</v>
      </c>
      <c r="M149" s="409">
        <v>550</v>
      </c>
      <c r="N149" s="409">
        <v>21</v>
      </c>
      <c r="O149" s="409">
        <v>11571</v>
      </c>
      <c r="P149" s="491">
        <v>21.076502732240439</v>
      </c>
      <c r="Q149" s="410">
        <v>551</v>
      </c>
    </row>
    <row r="150" spans="1:17" ht="14.4" customHeight="1" x14ac:dyDescent="0.3">
      <c r="A150" s="405" t="s">
        <v>1019</v>
      </c>
      <c r="B150" s="406" t="s">
        <v>934</v>
      </c>
      <c r="C150" s="406" t="s">
        <v>931</v>
      </c>
      <c r="D150" s="406" t="s">
        <v>973</v>
      </c>
      <c r="E150" s="406" t="s">
        <v>974</v>
      </c>
      <c r="F150" s="409">
        <v>1</v>
      </c>
      <c r="G150" s="409">
        <v>1228</v>
      </c>
      <c r="H150" s="409">
        <v>1</v>
      </c>
      <c r="I150" s="409">
        <v>1228</v>
      </c>
      <c r="J150" s="409"/>
      <c r="K150" s="409"/>
      <c r="L150" s="409"/>
      <c r="M150" s="409"/>
      <c r="N150" s="409"/>
      <c r="O150" s="409"/>
      <c r="P150" s="491"/>
      <c r="Q150" s="410"/>
    </row>
    <row r="151" spans="1:17" ht="14.4" customHeight="1" x14ac:dyDescent="0.3">
      <c r="A151" s="405" t="s">
        <v>1019</v>
      </c>
      <c r="B151" s="406" t="s">
        <v>934</v>
      </c>
      <c r="C151" s="406" t="s">
        <v>931</v>
      </c>
      <c r="D151" s="406" t="s">
        <v>979</v>
      </c>
      <c r="E151" s="406" t="s">
        <v>980</v>
      </c>
      <c r="F151" s="409">
        <v>23</v>
      </c>
      <c r="G151" s="409">
        <v>9775</v>
      </c>
      <c r="H151" s="409">
        <v>1</v>
      </c>
      <c r="I151" s="409">
        <v>425</v>
      </c>
      <c r="J151" s="409">
        <v>22</v>
      </c>
      <c r="K151" s="409">
        <v>9350</v>
      </c>
      <c r="L151" s="409">
        <v>0.95652173913043481</v>
      </c>
      <c r="M151" s="409">
        <v>425</v>
      </c>
      <c r="N151" s="409">
        <v>10</v>
      </c>
      <c r="O151" s="409">
        <v>4257</v>
      </c>
      <c r="P151" s="491">
        <v>0.43549872122762151</v>
      </c>
      <c r="Q151" s="410">
        <v>425.7</v>
      </c>
    </row>
    <row r="152" spans="1:17" ht="14.4" customHeight="1" x14ac:dyDescent="0.3">
      <c r="A152" s="405" t="s">
        <v>1020</v>
      </c>
      <c r="B152" s="406" t="s">
        <v>934</v>
      </c>
      <c r="C152" s="406" t="s">
        <v>931</v>
      </c>
      <c r="D152" s="406" t="s">
        <v>935</v>
      </c>
      <c r="E152" s="406" t="s">
        <v>936</v>
      </c>
      <c r="F152" s="409">
        <v>2</v>
      </c>
      <c r="G152" s="409">
        <v>250</v>
      </c>
      <c r="H152" s="409">
        <v>1</v>
      </c>
      <c r="I152" s="409">
        <v>125</v>
      </c>
      <c r="J152" s="409">
        <v>11</v>
      </c>
      <c r="K152" s="409">
        <v>1386</v>
      </c>
      <c r="L152" s="409">
        <v>5.5439999999999996</v>
      </c>
      <c r="M152" s="409">
        <v>126</v>
      </c>
      <c r="N152" s="409">
        <v>16</v>
      </c>
      <c r="O152" s="409">
        <v>2028</v>
      </c>
      <c r="P152" s="491">
        <v>8.1120000000000001</v>
      </c>
      <c r="Q152" s="410">
        <v>126.75</v>
      </c>
    </row>
    <row r="153" spans="1:17" ht="14.4" customHeight="1" x14ac:dyDescent="0.3">
      <c r="A153" s="405" t="s">
        <v>1020</v>
      </c>
      <c r="B153" s="406" t="s">
        <v>934</v>
      </c>
      <c r="C153" s="406" t="s">
        <v>931</v>
      </c>
      <c r="D153" s="406" t="s">
        <v>937</v>
      </c>
      <c r="E153" s="406" t="s">
        <v>938</v>
      </c>
      <c r="F153" s="409">
        <v>1</v>
      </c>
      <c r="G153" s="409">
        <v>1217</v>
      </c>
      <c r="H153" s="409">
        <v>1</v>
      </c>
      <c r="I153" s="409">
        <v>1217</v>
      </c>
      <c r="J153" s="409"/>
      <c r="K153" s="409"/>
      <c r="L153" s="409"/>
      <c r="M153" s="409"/>
      <c r="N153" s="409"/>
      <c r="O153" s="409"/>
      <c r="P153" s="491"/>
      <c r="Q153" s="410"/>
    </row>
    <row r="154" spans="1:17" ht="14.4" customHeight="1" x14ac:dyDescent="0.3">
      <c r="A154" s="405" t="s">
        <v>1020</v>
      </c>
      <c r="B154" s="406" t="s">
        <v>934</v>
      </c>
      <c r="C154" s="406" t="s">
        <v>931</v>
      </c>
      <c r="D154" s="406" t="s">
        <v>939</v>
      </c>
      <c r="E154" s="406" t="s">
        <v>940</v>
      </c>
      <c r="F154" s="409"/>
      <c r="G154" s="409"/>
      <c r="H154" s="409"/>
      <c r="I154" s="409"/>
      <c r="J154" s="409"/>
      <c r="K154" s="409"/>
      <c r="L154" s="409"/>
      <c r="M154" s="409"/>
      <c r="N154" s="409">
        <v>2</v>
      </c>
      <c r="O154" s="409">
        <v>4458</v>
      </c>
      <c r="P154" s="491"/>
      <c r="Q154" s="410">
        <v>2229</v>
      </c>
    </row>
    <row r="155" spans="1:17" ht="14.4" customHeight="1" x14ac:dyDescent="0.3">
      <c r="A155" s="405" t="s">
        <v>1020</v>
      </c>
      <c r="B155" s="406" t="s">
        <v>934</v>
      </c>
      <c r="C155" s="406" t="s">
        <v>931</v>
      </c>
      <c r="D155" s="406" t="s">
        <v>941</v>
      </c>
      <c r="E155" s="406" t="s">
        <v>942</v>
      </c>
      <c r="F155" s="409">
        <v>1</v>
      </c>
      <c r="G155" s="409">
        <v>1032</v>
      </c>
      <c r="H155" s="409">
        <v>1</v>
      </c>
      <c r="I155" s="409">
        <v>1032</v>
      </c>
      <c r="J155" s="409">
        <v>2</v>
      </c>
      <c r="K155" s="409">
        <v>2070</v>
      </c>
      <c r="L155" s="409">
        <v>2.0058139534883721</v>
      </c>
      <c r="M155" s="409">
        <v>1035</v>
      </c>
      <c r="N155" s="409">
        <v>1</v>
      </c>
      <c r="O155" s="409">
        <v>1041</v>
      </c>
      <c r="P155" s="491">
        <v>1.0087209302325582</v>
      </c>
      <c r="Q155" s="410">
        <v>1041</v>
      </c>
    </row>
    <row r="156" spans="1:17" ht="14.4" customHeight="1" x14ac:dyDescent="0.3">
      <c r="A156" s="405" t="s">
        <v>1020</v>
      </c>
      <c r="B156" s="406" t="s">
        <v>934</v>
      </c>
      <c r="C156" s="406" t="s">
        <v>931</v>
      </c>
      <c r="D156" s="406" t="s">
        <v>943</v>
      </c>
      <c r="E156" s="406" t="s">
        <v>944</v>
      </c>
      <c r="F156" s="409">
        <v>33</v>
      </c>
      <c r="G156" s="409">
        <v>121737</v>
      </c>
      <c r="H156" s="409">
        <v>1</v>
      </c>
      <c r="I156" s="409">
        <v>3689</v>
      </c>
      <c r="J156" s="409">
        <v>50</v>
      </c>
      <c r="K156" s="409">
        <v>184900</v>
      </c>
      <c r="L156" s="409">
        <v>1.5188480084115759</v>
      </c>
      <c r="M156" s="409">
        <v>3698</v>
      </c>
      <c r="N156" s="409">
        <v>29</v>
      </c>
      <c r="O156" s="409">
        <v>107594</v>
      </c>
      <c r="P156" s="491">
        <v>0.88382332405102804</v>
      </c>
      <c r="Q156" s="410">
        <v>3710.1379310344828</v>
      </c>
    </row>
    <row r="157" spans="1:17" ht="14.4" customHeight="1" x14ac:dyDescent="0.3">
      <c r="A157" s="405" t="s">
        <v>1020</v>
      </c>
      <c r="B157" s="406" t="s">
        <v>934</v>
      </c>
      <c r="C157" s="406" t="s">
        <v>931</v>
      </c>
      <c r="D157" s="406" t="s">
        <v>945</v>
      </c>
      <c r="E157" s="406" t="s">
        <v>946</v>
      </c>
      <c r="F157" s="409">
        <v>8</v>
      </c>
      <c r="G157" s="409">
        <v>3496</v>
      </c>
      <c r="H157" s="409">
        <v>1</v>
      </c>
      <c r="I157" s="409">
        <v>437</v>
      </c>
      <c r="J157" s="409">
        <v>5</v>
      </c>
      <c r="K157" s="409">
        <v>2190</v>
      </c>
      <c r="L157" s="409">
        <v>0.6264302059496567</v>
      </c>
      <c r="M157" s="409">
        <v>438</v>
      </c>
      <c r="N157" s="409">
        <v>11</v>
      </c>
      <c r="O157" s="409">
        <v>4828</v>
      </c>
      <c r="P157" s="491">
        <v>1.3810068649885583</v>
      </c>
      <c r="Q157" s="410">
        <v>438.90909090909093</v>
      </c>
    </row>
    <row r="158" spans="1:17" ht="14.4" customHeight="1" x14ac:dyDescent="0.3">
      <c r="A158" s="405" t="s">
        <v>1020</v>
      </c>
      <c r="B158" s="406" t="s">
        <v>934</v>
      </c>
      <c r="C158" s="406" t="s">
        <v>931</v>
      </c>
      <c r="D158" s="406" t="s">
        <v>947</v>
      </c>
      <c r="E158" s="406" t="s">
        <v>948</v>
      </c>
      <c r="F158" s="409">
        <v>16</v>
      </c>
      <c r="G158" s="409">
        <v>13296</v>
      </c>
      <c r="H158" s="409">
        <v>1</v>
      </c>
      <c r="I158" s="409">
        <v>831</v>
      </c>
      <c r="J158" s="409">
        <v>18</v>
      </c>
      <c r="K158" s="409">
        <v>14976</v>
      </c>
      <c r="L158" s="409">
        <v>1.1263537906137184</v>
      </c>
      <c r="M158" s="409">
        <v>832</v>
      </c>
      <c r="N158" s="409"/>
      <c r="O158" s="409"/>
      <c r="P158" s="491"/>
      <c r="Q158" s="410"/>
    </row>
    <row r="159" spans="1:17" ht="14.4" customHeight="1" x14ac:dyDescent="0.3">
      <c r="A159" s="405" t="s">
        <v>1020</v>
      </c>
      <c r="B159" s="406" t="s">
        <v>934</v>
      </c>
      <c r="C159" s="406" t="s">
        <v>931</v>
      </c>
      <c r="D159" s="406" t="s">
        <v>949</v>
      </c>
      <c r="E159" s="406" t="s">
        <v>950</v>
      </c>
      <c r="F159" s="409"/>
      <c r="G159" s="409"/>
      <c r="H159" s="409"/>
      <c r="I159" s="409"/>
      <c r="J159" s="409"/>
      <c r="K159" s="409"/>
      <c r="L159" s="409"/>
      <c r="M159" s="409"/>
      <c r="N159" s="409">
        <v>6</v>
      </c>
      <c r="O159" s="409">
        <v>9696</v>
      </c>
      <c r="P159" s="491"/>
      <c r="Q159" s="410">
        <v>1616</v>
      </c>
    </row>
    <row r="160" spans="1:17" ht="14.4" customHeight="1" x14ac:dyDescent="0.3">
      <c r="A160" s="405" t="s">
        <v>1020</v>
      </c>
      <c r="B160" s="406" t="s">
        <v>934</v>
      </c>
      <c r="C160" s="406" t="s">
        <v>931</v>
      </c>
      <c r="D160" s="406" t="s">
        <v>951</v>
      </c>
      <c r="E160" s="406" t="s">
        <v>952</v>
      </c>
      <c r="F160" s="409"/>
      <c r="G160" s="409"/>
      <c r="H160" s="409"/>
      <c r="I160" s="409"/>
      <c r="J160" s="409"/>
      <c r="K160" s="409"/>
      <c r="L160" s="409"/>
      <c r="M160" s="409"/>
      <c r="N160" s="409">
        <v>1</v>
      </c>
      <c r="O160" s="409">
        <v>1548</v>
      </c>
      <c r="P160" s="491"/>
      <c r="Q160" s="410">
        <v>1548</v>
      </c>
    </row>
    <row r="161" spans="1:17" ht="14.4" customHeight="1" x14ac:dyDescent="0.3">
      <c r="A161" s="405" t="s">
        <v>1020</v>
      </c>
      <c r="B161" s="406" t="s">
        <v>934</v>
      </c>
      <c r="C161" s="406" t="s">
        <v>931</v>
      </c>
      <c r="D161" s="406" t="s">
        <v>955</v>
      </c>
      <c r="E161" s="406" t="s">
        <v>956</v>
      </c>
      <c r="F161" s="409">
        <v>5</v>
      </c>
      <c r="G161" s="409">
        <v>7205</v>
      </c>
      <c r="H161" s="409">
        <v>1</v>
      </c>
      <c r="I161" s="409">
        <v>1441</v>
      </c>
      <c r="J161" s="409">
        <v>11</v>
      </c>
      <c r="K161" s="409">
        <v>15917</v>
      </c>
      <c r="L161" s="409">
        <v>2.2091603053435116</v>
      </c>
      <c r="M161" s="409">
        <v>1447</v>
      </c>
      <c r="N161" s="409">
        <v>11</v>
      </c>
      <c r="O161" s="409">
        <v>16007</v>
      </c>
      <c r="P161" s="491">
        <v>2.2216516308119361</v>
      </c>
      <c r="Q161" s="410">
        <v>1455.1818181818182</v>
      </c>
    </row>
    <row r="162" spans="1:17" ht="14.4" customHeight="1" x14ac:dyDescent="0.3">
      <c r="A162" s="405" t="s">
        <v>1020</v>
      </c>
      <c r="B162" s="406" t="s">
        <v>934</v>
      </c>
      <c r="C162" s="406" t="s">
        <v>931</v>
      </c>
      <c r="D162" s="406" t="s">
        <v>957</v>
      </c>
      <c r="E162" s="406" t="s">
        <v>958</v>
      </c>
      <c r="F162" s="409">
        <v>2</v>
      </c>
      <c r="G162" s="409">
        <v>6130</v>
      </c>
      <c r="H162" s="409">
        <v>1</v>
      </c>
      <c r="I162" s="409">
        <v>3065</v>
      </c>
      <c r="J162" s="409"/>
      <c r="K162" s="409"/>
      <c r="L162" s="409"/>
      <c r="M162" s="409"/>
      <c r="N162" s="409"/>
      <c r="O162" s="409"/>
      <c r="P162" s="491"/>
      <c r="Q162" s="410"/>
    </row>
    <row r="163" spans="1:17" ht="14.4" customHeight="1" x14ac:dyDescent="0.3">
      <c r="A163" s="405" t="s">
        <v>1020</v>
      </c>
      <c r="B163" s="406" t="s">
        <v>934</v>
      </c>
      <c r="C163" s="406" t="s">
        <v>931</v>
      </c>
      <c r="D163" s="406" t="s">
        <v>959</v>
      </c>
      <c r="E163" s="406" t="s">
        <v>960</v>
      </c>
      <c r="F163" s="409">
        <v>13</v>
      </c>
      <c r="G163" s="409">
        <v>208</v>
      </c>
      <c r="H163" s="409">
        <v>1</v>
      </c>
      <c r="I163" s="409">
        <v>16</v>
      </c>
      <c r="J163" s="409">
        <v>11</v>
      </c>
      <c r="K163" s="409">
        <v>176</v>
      </c>
      <c r="L163" s="409">
        <v>0.84615384615384615</v>
      </c>
      <c r="M163" s="409">
        <v>16</v>
      </c>
      <c r="N163" s="409">
        <v>21</v>
      </c>
      <c r="O163" s="409">
        <v>336</v>
      </c>
      <c r="P163" s="491">
        <v>1.6153846153846154</v>
      </c>
      <c r="Q163" s="410">
        <v>16</v>
      </c>
    </row>
    <row r="164" spans="1:17" ht="14.4" customHeight="1" x14ac:dyDescent="0.3">
      <c r="A164" s="405" t="s">
        <v>1020</v>
      </c>
      <c r="B164" s="406" t="s">
        <v>934</v>
      </c>
      <c r="C164" s="406" t="s">
        <v>931</v>
      </c>
      <c r="D164" s="406" t="s">
        <v>961</v>
      </c>
      <c r="E164" s="406" t="s">
        <v>946</v>
      </c>
      <c r="F164" s="409">
        <v>17</v>
      </c>
      <c r="G164" s="409">
        <v>11645</v>
      </c>
      <c r="H164" s="409">
        <v>1</v>
      </c>
      <c r="I164" s="409">
        <v>685</v>
      </c>
      <c r="J164" s="409">
        <v>20</v>
      </c>
      <c r="K164" s="409">
        <v>13760</v>
      </c>
      <c r="L164" s="409">
        <v>1.1816230141691713</v>
      </c>
      <c r="M164" s="409">
        <v>688</v>
      </c>
      <c r="N164" s="409">
        <v>33</v>
      </c>
      <c r="O164" s="409">
        <v>22860</v>
      </c>
      <c r="P164" s="491">
        <v>1.9630742808072135</v>
      </c>
      <c r="Q164" s="410">
        <v>692.72727272727275</v>
      </c>
    </row>
    <row r="165" spans="1:17" ht="14.4" customHeight="1" x14ac:dyDescent="0.3">
      <c r="A165" s="405" t="s">
        <v>1020</v>
      </c>
      <c r="B165" s="406" t="s">
        <v>934</v>
      </c>
      <c r="C165" s="406" t="s">
        <v>931</v>
      </c>
      <c r="D165" s="406" t="s">
        <v>962</v>
      </c>
      <c r="E165" s="406" t="s">
        <v>948</v>
      </c>
      <c r="F165" s="409">
        <v>46</v>
      </c>
      <c r="G165" s="409">
        <v>63066</v>
      </c>
      <c r="H165" s="409">
        <v>1</v>
      </c>
      <c r="I165" s="409">
        <v>1371</v>
      </c>
      <c r="J165" s="409">
        <v>61</v>
      </c>
      <c r="K165" s="409">
        <v>83875</v>
      </c>
      <c r="L165" s="409">
        <v>1.3299559191957631</v>
      </c>
      <c r="M165" s="409">
        <v>1375</v>
      </c>
      <c r="N165" s="409">
        <v>45</v>
      </c>
      <c r="O165" s="409">
        <v>62115</v>
      </c>
      <c r="P165" s="491">
        <v>0.98492055941394729</v>
      </c>
      <c r="Q165" s="410">
        <v>1380.3333333333333</v>
      </c>
    </row>
    <row r="166" spans="1:17" ht="14.4" customHeight="1" x14ac:dyDescent="0.3">
      <c r="A166" s="405" t="s">
        <v>1020</v>
      </c>
      <c r="B166" s="406" t="s">
        <v>934</v>
      </c>
      <c r="C166" s="406" t="s">
        <v>931</v>
      </c>
      <c r="D166" s="406" t="s">
        <v>963</v>
      </c>
      <c r="E166" s="406" t="s">
        <v>964</v>
      </c>
      <c r="F166" s="409">
        <v>29</v>
      </c>
      <c r="G166" s="409">
        <v>66990</v>
      </c>
      <c r="H166" s="409">
        <v>1</v>
      </c>
      <c r="I166" s="409">
        <v>2310</v>
      </c>
      <c r="J166" s="409">
        <v>43</v>
      </c>
      <c r="K166" s="409">
        <v>99717</v>
      </c>
      <c r="L166" s="409">
        <v>1.4885356023287057</v>
      </c>
      <c r="M166" s="409">
        <v>2319</v>
      </c>
      <c r="N166" s="409">
        <v>32</v>
      </c>
      <c r="O166" s="409">
        <v>74553</v>
      </c>
      <c r="P166" s="491">
        <v>1.112897447380206</v>
      </c>
      <c r="Q166" s="410">
        <v>2329.78125</v>
      </c>
    </row>
    <row r="167" spans="1:17" ht="14.4" customHeight="1" x14ac:dyDescent="0.3">
      <c r="A167" s="405" t="s">
        <v>1020</v>
      </c>
      <c r="B167" s="406" t="s">
        <v>934</v>
      </c>
      <c r="C167" s="406" t="s">
        <v>931</v>
      </c>
      <c r="D167" s="406" t="s">
        <v>965</v>
      </c>
      <c r="E167" s="406" t="s">
        <v>966</v>
      </c>
      <c r="F167" s="409">
        <v>24</v>
      </c>
      <c r="G167" s="409">
        <v>1560</v>
      </c>
      <c r="H167" s="409">
        <v>1</v>
      </c>
      <c r="I167" s="409">
        <v>65</v>
      </c>
      <c r="J167" s="409">
        <v>21</v>
      </c>
      <c r="K167" s="409">
        <v>1365</v>
      </c>
      <c r="L167" s="409">
        <v>0.875</v>
      </c>
      <c r="M167" s="409">
        <v>65</v>
      </c>
      <c r="N167" s="409">
        <v>44</v>
      </c>
      <c r="O167" s="409">
        <v>2896</v>
      </c>
      <c r="P167" s="491">
        <v>1.8564102564102565</v>
      </c>
      <c r="Q167" s="410">
        <v>65.818181818181813</v>
      </c>
    </row>
    <row r="168" spans="1:17" ht="14.4" customHeight="1" x14ac:dyDescent="0.3">
      <c r="A168" s="405" t="s">
        <v>1020</v>
      </c>
      <c r="B168" s="406" t="s">
        <v>934</v>
      </c>
      <c r="C168" s="406" t="s">
        <v>931</v>
      </c>
      <c r="D168" s="406" t="s">
        <v>967</v>
      </c>
      <c r="E168" s="406" t="s">
        <v>968</v>
      </c>
      <c r="F168" s="409">
        <v>5</v>
      </c>
      <c r="G168" s="409">
        <v>1970</v>
      </c>
      <c r="H168" s="409">
        <v>1</v>
      </c>
      <c r="I168" s="409">
        <v>394</v>
      </c>
      <c r="J168" s="409">
        <v>11</v>
      </c>
      <c r="K168" s="409">
        <v>4356</v>
      </c>
      <c r="L168" s="409">
        <v>2.2111675126903552</v>
      </c>
      <c r="M168" s="409">
        <v>396</v>
      </c>
      <c r="N168" s="409">
        <v>11</v>
      </c>
      <c r="O168" s="409">
        <v>4383</v>
      </c>
      <c r="P168" s="491">
        <v>2.2248730964467005</v>
      </c>
      <c r="Q168" s="410">
        <v>398.45454545454544</v>
      </c>
    </row>
    <row r="169" spans="1:17" ht="14.4" customHeight="1" x14ac:dyDescent="0.3">
      <c r="A169" s="405" t="s">
        <v>1020</v>
      </c>
      <c r="B169" s="406" t="s">
        <v>934</v>
      </c>
      <c r="C169" s="406" t="s">
        <v>931</v>
      </c>
      <c r="D169" s="406" t="s">
        <v>969</v>
      </c>
      <c r="E169" s="406" t="s">
        <v>970</v>
      </c>
      <c r="F169" s="409">
        <v>10</v>
      </c>
      <c r="G169" s="409">
        <v>15970</v>
      </c>
      <c r="H169" s="409">
        <v>1</v>
      </c>
      <c r="I169" s="409">
        <v>1597</v>
      </c>
      <c r="J169" s="409">
        <v>13</v>
      </c>
      <c r="K169" s="409">
        <v>20813</v>
      </c>
      <c r="L169" s="409">
        <v>1.3032561051972449</v>
      </c>
      <c r="M169" s="409">
        <v>1601</v>
      </c>
      <c r="N169" s="409">
        <v>7</v>
      </c>
      <c r="O169" s="409">
        <v>11255</v>
      </c>
      <c r="P169" s="491">
        <v>0.70475892298058862</v>
      </c>
      <c r="Q169" s="410">
        <v>1607.8571428571429</v>
      </c>
    </row>
    <row r="170" spans="1:17" ht="14.4" customHeight="1" x14ac:dyDescent="0.3">
      <c r="A170" s="405" t="s">
        <v>1020</v>
      </c>
      <c r="B170" s="406" t="s">
        <v>934</v>
      </c>
      <c r="C170" s="406" t="s">
        <v>931</v>
      </c>
      <c r="D170" s="406" t="s">
        <v>971</v>
      </c>
      <c r="E170" s="406" t="s">
        <v>972</v>
      </c>
      <c r="F170" s="409">
        <v>86</v>
      </c>
      <c r="G170" s="409">
        <v>47214</v>
      </c>
      <c r="H170" s="409">
        <v>1</v>
      </c>
      <c r="I170" s="409">
        <v>549</v>
      </c>
      <c r="J170" s="409">
        <v>171</v>
      </c>
      <c r="K170" s="409">
        <v>94050</v>
      </c>
      <c r="L170" s="409">
        <v>1.9919939001143729</v>
      </c>
      <c r="M170" s="409">
        <v>550</v>
      </c>
      <c r="N170" s="409">
        <v>152</v>
      </c>
      <c r="O170" s="409">
        <v>83711</v>
      </c>
      <c r="P170" s="491">
        <v>1.773012242131571</v>
      </c>
      <c r="Q170" s="410">
        <v>550.73026315789468</v>
      </c>
    </row>
    <row r="171" spans="1:17" ht="14.4" customHeight="1" x14ac:dyDescent="0.3">
      <c r="A171" s="405" t="s">
        <v>1020</v>
      </c>
      <c r="B171" s="406" t="s">
        <v>934</v>
      </c>
      <c r="C171" s="406" t="s">
        <v>931</v>
      </c>
      <c r="D171" s="406" t="s">
        <v>973</v>
      </c>
      <c r="E171" s="406" t="s">
        <v>974</v>
      </c>
      <c r="F171" s="409">
        <v>2</v>
      </c>
      <c r="G171" s="409">
        <v>2456</v>
      </c>
      <c r="H171" s="409">
        <v>1</v>
      </c>
      <c r="I171" s="409">
        <v>1228</v>
      </c>
      <c r="J171" s="409"/>
      <c r="K171" s="409"/>
      <c r="L171" s="409"/>
      <c r="M171" s="409"/>
      <c r="N171" s="409"/>
      <c r="O171" s="409"/>
      <c r="P171" s="491"/>
      <c r="Q171" s="410"/>
    </row>
    <row r="172" spans="1:17" ht="14.4" customHeight="1" x14ac:dyDescent="0.3">
      <c r="A172" s="405" t="s">
        <v>1020</v>
      </c>
      <c r="B172" s="406" t="s">
        <v>934</v>
      </c>
      <c r="C172" s="406" t="s">
        <v>931</v>
      </c>
      <c r="D172" s="406" t="s">
        <v>979</v>
      </c>
      <c r="E172" s="406" t="s">
        <v>980</v>
      </c>
      <c r="F172" s="409">
        <v>57</v>
      </c>
      <c r="G172" s="409">
        <v>24225</v>
      </c>
      <c r="H172" s="409">
        <v>1</v>
      </c>
      <c r="I172" s="409">
        <v>425</v>
      </c>
      <c r="J172" s="409">
        <v>94</v>
      </c>
      <c r="K172" s="409">
        <v>39950</v>
      </c>
      <c r="L172" s="409">
        <v>1.6491228070175439</v>
      </c>
      <c r="M172" s="409">
        <v>425</v>
      </c>
      <c r="N172" s="409">
        <v>70</v>
      </c>
      <c r="O172" s="409">
        <v>29805</v>
      </c>
      <c r="P172" s="491">
        <v>1.2303405572755417</v>
      </c>
      <c r="Q172" s="410">
        <v>425.78571428571428</v>
      </c>
    </row>
    <row r="173" spans="1:17" ht="14.4" customHeight="1" x14ac:dyDescent="0.3">
      <c r="A173" s="405" t="s">
        <v>1020</v>
      </c>
      <c r="B173" s="406" t="s">
        <v>934</v>
      </c>
      <c r="C173" s="406" t="s">
        <v>931</v>
      </c>
      <c r="D173" s="406" t="s">
        <v>983</v>
      </c>
      <c r="E173" s="406" t="s">
        <v>942</v>
      </c>
      <c r="F173" s="409">
        <v>1</v>
      </c>
      <c r="G173" s="409">
        <v>912</v>
      </c>
      <c r="H173" s="409">
        <v>1</v>
      </c>
      <c r="I173" s="409">
        <v>912</v>
      </c>
      <c r="J173" s="409"/>
      <c r="K173" s="409"/>
      <c r="L173" s="409"/>
      <c r="M173" s="409"/>
      <c r="N173" s="409"/>
      <c r="O173" s="409"/>
      <c r="P173" s="491"/>
      <c r="Q173" s="410"/>
    </row>
    <row r="174" spans="1:17" ht="14.4" customHeight="1" x14ac:dyDescent="0.3">
      <c r="A174" s="405" t="s">
        <v>1020</v>
      </c>
      <c r="B174" s="406" t="s">
        <v>934</v>
      </c>
      <c r="C174" s="406" t="s">
        <v>931</v>
      </c>
      <c r="D174" s="406" t="s">
        <v>984</v>
      </c>
      <c r="E174" s="406" t="s">
        <v>985</v>
      </c>
      <c r="F174" s="409"/>
      <c r="G174" s="409"/>
      <c r="H174" s="409"/>
      <c r="I174" s="409"/>
      <c r="J174" s="409"/>
      <c r="K174" s="409"/>
      <c r="L174" s="409"/>
      <c r="M174" s="409"/>
      <c r="N174" s="409">
        <v>28</v>
      </c>
      <c r="O174" s="409">
        <v>45146</v>
      </c>
      <c r="P174" s="491"/>
      <c r="Q174" s="410">
        <v>1612.3571428571429</v>
      </c>
    </row>
    <row r="175" spans="1:17" ht="14.4" customHeight="1" x14ac:dyDescent="0.3">
      <c r="A175" s="405" t="s">
        <v>1021</v>
      </c>
      <c r="B175" s="406" t="s">
        <v>934</v>
      </c>
      <c r="C175" s="406" t="s">
        <v>931</v>
      </c>
      <c r="D175" s="406" t="s">
        <v>955</v>
      </c>
      <c r="E175" s="406" t="s">
        <v>956</v>
      </c>
      <c r="F175" s="409"/>
      <c r="G175" s="409"/>
      <c r="H175" s="409"/>
      <c r="I175" s="409"/>
      <c r="J175" s="409">
        <v>2</v>
      </c>
      <c r="K175" s="409">
        <v>2894</v>
      </c>
      <c r="L175" s="409"/>
      <c r="M175" s="409">
        <v>1447</v>
      </c>
      <c r="N175" s="409"/>
      <c r="O175" s="409"/>
      <c r="P175" s="491"/>
      <c r="Q175" s="410"/>
    </row>
    <row r="176" spans="1:17" ht="14.4" customHeight="1" x14ac:dyDescent="0.3">
      <c r="A176" s="405" t="s">
        <v>1021</v>
      </c>
      <c r="B176" s="406" t="s">
        <v>934</v>
      </c>
      <c r="C176" s="406" t="s">
        <v>931</v>
      </c>
      <c r="D176" s="406" t="s">
        <v>967</v>
      </c>
      <c r="E176" s="406" t="s">
        <v>968</v>
      </c>
      <c r="F176" s="409"/>
      <c r="G176" s="409"/>
      <c r="H176" s="409"/>
      <c r="I176" s="409"/>
      <c r="J176" s="409">
        <v>2</v>
      </c>
      <c r="K176" s="409">
        <v>792</v>
      </c>
      <c r="L176" s="409"/>
      <c r="M176" s="409">
        <v>396</v>
      </c>
      <c r="N176" s="409"/>
      <c r="O176" s="409"/>
      <c r="P176" s="491"/>
      <c r="Q176" s="410"/>
    </row>
    <row r="177" spans="1:17" ht="14.4" customHeight="1" x14ac:dyDescent="0.3">
      <c r="A177" s="405" t="s">
        <v>1021</v>
      </c>
      <c r="B177" s="406" t="s">
        <v>934</v>
      </c>
      <c r="C177" s="406" t="s">
        <v>931</v>
      </c>
      <c r="D177" s="406" t="s">
        <v>969</v>
      </c>
      <c r="E177" s="406" t="s">
        <v>970</v>
      </c>
      <c r="F177" s="409">
        <v>1</v>
      </c>
      <c r="G177" s="409">
        <v>1597</v>
      </c>
      <c r="H177" s="409">
        <v>1</v>
      </c>
      <c r="I177" s="409">
        <v>1597</v>
      </c>
      <c r="J177" s="409"/>
      <c r="K177" s="409"/>
      <c r="L177" s="409"/>
      <c r="M177" s="409"/>
      <c r="N177" s="409"/>
      <c r="O177" s="409"/>
      <c r="P177" s="491"/>
      <c r="Q177" s="410"/>
    </row>
    <row r="178" spans="1:17" ht="14.4" customHeight="1" x14ac:dyDescent="0.3">
      <c r="A178" s="405" t="s">
        <v>1021</v>
      </c>
      <c r="B178" s="406" t="s">
        <v>934</v>
      </c>
      <c r="C178" s="406" t="s">
        <v>931</v>
      </c>
      <c r="D178" s="406" t="s">
        <v>979</v>
      </c>
      <c r="E178" s="406" t="s">
        <v>980</v>
      </c>
      <c r="F178" s="409">
        <v>5</v>
      </c>
      <c r="G178" s="409">
        <v>2125</v>
      </c>
      <c r="H178" s="409">
        <v>1</v>
      </c>
      <c r="I178" s="409">
        <v>425</v>
      </c>
      <c r="J178" s="409">
        <v>5</v>
      </c>
      <c r="K178" s="409">
        <v>2125</v>
      </c>
      <c r="L178" s="409">
        <v>1</v>
      </c>
      <c r="M178" s="409">
        <v>425</v>
      </c>
      <c r="N178" s="409"/>
      <c r="O178" s="409"/>
      <c r="P178" s="491"/>
      <c r="Q178" s="410"/>
    </row>
    <row r="179" spans="1:17" ht="14.4" customHeight="1" x14ac:dyDescent="0.3">
      <c r="A179" s="405" t="s">
        <v>1021</v>
      </c>
      <c r="B179" s="406" t="s">
        <v>934</v>
      </c>
      <c r="C179" s="406" t="s">
        <v>931</v>
      </c>
      <c r="D179" s="406" t="s">
        <v>983</v>
      </c>
      <c r="E179" s="406" t="s">
        <v>942</v>
      </c>
      <c r="F179" s="409">
        <v>1</v>
      </c>
      <c r="G179" s="409">
        <v>912</v>
      </c>
      <c r="H179" s="409">
        <v>1</v>
      </c>
      <c r="I179" s="409">
        <v>912</v>
      </c>
      <c r="J179" s="409"/>
      <c r="K179" s="409"/>
      <c r="L179" s="409"/>
      <c r="M179" s="409"/>
      <c r="N179" s="409"/>
      <c r="O179" s="409"/>
      <c r="P179" s="491"/>
      <c r="Q179" s="410"/>
    </row>
    <row r="180" spans="1:17" ht="14.4" customHeight="1" x14ac:dyDescent="0.3">
      <c r="A180" s="405" t="s">
        <v>1022</v>
      </c>
      <c r="B180" s="406" t="s">
        <v>934</v>
      </c>
      <c r="C180" s="406" t="s">
        <v>931</v>
      </c>
      <c r="D180" s="406" t="s">
        <v>935</v>
      </c>
      <c r="E180" s="406" t="s">
        <v>936</v>
      </c>
      <c r="F180" s="409"/>
      <c r="G180" s="409"/>
      <c r="H180" s="409"/>
      <c r="I180" s="409"/>
      <c r="J180" s="409">
        <v>1</v>
      </c>
      <c r="K180" s="409">
        <v>126</v>
      </c>
      <c r="L180" s="409"/>
      <c r="M180" s="409">
        <v>126</v>
      </c>
      <c r="N180" s="409"/>
      <c r="O180" s="409"/>
      <c r="P180" s="491"/>
      <c r="Q180" s="410"/>
    </row>
    <row r="181" spans="1:17" ht="14.4" customHeight="1" x14ac:dyDescent="0.3">
      <c r="A181" s="405" t="s">
        <v>1022</v>
      </c>
      <c r="B181" s="406" t="s">
        <v>934</v>
      </c>
      <c r="C181" s="406" t="s">
        <v>931</v>
      </c>
      <c r="D181" s="406" t="s">
        <v>937</v>
      </c>
      <c r="E181" s="406" t="s">
        <v>938</v>
      </c>
      <c r="F181" s="409"/>
      <c r="G181" s="409"/>
      <c r="H181" s="409"/>
      <c r="I181" s="409"/>
      <c r="J181" s="409">
        <v>2</v>
      </c>
      <c r="K181" s="409">
        <v>2440</v>
      </c>
      <c r="L181" s="409"/>
      <c r="M181" s="409">
        <v>1220</v>
      </c>
      <c r="N181" s="409"/>
      <c r="O181" s="409"/>
      <c r="P181" s="491"/>
      <c r="Q181" s="410"/>
    </row>
    <row r="182" spans="1:17" ht="14.4" customHeight="1" x14ac:dyDescent="0.3">
      <c r="A182" s="405" t="s">
        <v>1022</v>
      </c>
      <c r="B182" s="406" t="s">
        <v>934</v>
      </c>
      <c r="C182" s="406" t="s">
        <v>931</v>
      </c>
      <c r="D182" s="406" t="s">
        <v>939</v>
      </c>
      <c r="E182" s="406" t="s">
        <v>940</v>
      </c>
      <c r="F182" s="409"/>
      <c r="G182" s="409"/>
      <c r="H182" s="409"/>
      <c r="I182" s="409"/>
      <c r="J182" s="409"/>
      <c r="K182" s="409"/>
      <c r="L182" s="409"/>
      <c r="M182" s="409"/>
      <c r="N182" s="409">
        <v>2</v>
      </c>
      <c r="O182" s="409">
        <v>4458</v>
      </c>
      <c r="P182" s="491"/>
      <c r="Q182" s="410">
        <v>2229</v>
      </c>
    </row>
    <row r="183" spans="1:17" ht="14.4" customHeight="1" x14ac:dyDescent="0.3">
      <c r="A183" s="405" t="s">
        <v>1022</v>
      </c>
      <c r="B183" s="406" t="s">
        <v>934</v>
      </c>
      <c r="C183" s="406" t="s">
        <v>931</v>
      </c>
      <c r="D183" s="406" t="s">
        <v>941</v>
      </c>
      <c r="E183" s="406" t="s">
        <v>942</v>
      </c>
      <c r="F183" s="409"/>
      <c r="G183" s="409"/>
      <c r="H183" s="409"/>
      <c r="I183" s="409"/>
      <c r="J183" s="409">
        <v>2</v>
      </c>
      <c r="K183" s="409">
        <v>2070</v>
      </c>
      <c r="L183" s="409"/>
      <c r="M183" s="409">
        <v>1035</v>
      </c>
      <c r="N183" s="409"/>
      <c r="O183" s="409"/>
      <c r="P183" s="491"/>
      <c r="Q183" s="410"/>
    </row>
    <row r="184" spans="1:17" ht="14.4" customHeight="1" x14ac:dyDescent="0.3">
      <c r="A184" s="405" t="s">
        <v>1022</v>
      </c>
      <c r="B184" s="406" t="s">
        <v>934</v>
      </c>
      <c r="C184" s="406" t="s">
        <v>931</v>
      </c>
      <c r="D184" s="406" t="s">
        <v>943</v>
      </c>
      <c r="E184" s="406" t="s">
        <v>944</v>
      </c>
      <c r="F184" s="409">
        <v>4</v>
      </c>
      <c r="G184" s="409">
        <v>14756</v>
      </c>
      <c r="H184" s="409">
        <v>1</v>
      </c>
      <c r="I184" s="409">
        <v>3689</v>
      </c>
      <c r="J184" s="409"/>
      <c r="K184" s="409"/>
      <c r="L184" s="409"/>
      <c r="M184" s="409"/>
      <c r="N184" s="409"/>
      <c r="O184" s="409"/>
      <c r="P184" s="491"/>
      <c r="Q184" s="410"/>
    </row>
    <row r="185" spans="1:17" ht="14.4" customHeight="1" x14ac:dyDescent="0.3">
      <c r="A185" s="405" t="s">
        <v>1022</v>
      </c>
      <c r="B185" s="406" t="s">
        <v>934</v>
      </c>
      <c r="C185" s="406" t="s">
        <v>931</v>
      </c>
      <c r="D185" s="406" t="s">
        <v>955</v>
      </c>
      <c r="E185" s="406" t="s">
        <v>956</v>
      </c>
      <c r="F185" s="409">
        <v>1</v>
      </c>
      <c r="G185" s="409">
        <v>1441</v>
      </c>
      <c r="H185" s="409">
        <v>1</v>
      </c>
      <c r="I185" s="409">
        <v>1441</v>
      </c>
      <c r="J185" s="409">
        <v>2</v>
      </c>
      <c r="K185" s="409">
        <v>2894</v>
      </c>
      <c r="L185" s="409">
        <v>2.0083275503122833</v>
      </c>
      <c r="M185" s="409">
        <v>1447</v>
      </c>
      <c r="N185" s="409"/>
      <c r="O185" s="409"/>
      <c r="P185" s="491"/>
      <c r="Q185" s="410"/>
    </row>
    <row r="186" spans="1:17" ht="14.4" customHeight="1" x14ac:dyDescent="0.3">
      <c r="A186" s="405" t="s">
        <v>1022</v>
      </c>
      <c r="B186" s="406" t="s">
        <v>934</v>
      </c>
      <c r="C186" s="406" t="s">
        <v>931</v>
      </c>
      <c r="D186" s="406" t="s">
        <v>959</v>
      </c>
      <c r="E186" s="406" t="s">
        <v>960</v>
      </c>
      <c r="F186" s="409">
        <v>1</v>
      </c>
      <c r="G186" s="409">
        <v>16</v>
      </c>
      <c r="H186" s="409">
        <v>1</v>
      </c>
      <c r="I186" s="409">
        <v>16</v>
      </c>
      <c r="J186" s="409">
        <v>1</v>
      </c>
      <c r="K186" s="409">
        <v>16</v>
      </c>
      <c r="L186" s="409">
        <v>1</v>
      </c>
      <c r="M186" s="409">
        <v>16</v>
      </c>
      <c r="N186" s="409">
        <v>1</v>
      </c>
      <c r="O186" s="409">
        <v>16</v>
      </c>
      <c r="P186" s="491">
        <v>1</v>
      </c>
      <c r="Q186" s="410">
        <v>16</v>
      </c>
    </row>
    <row r="187" spans="1:17" ht="14.4" customHeight="1" x14ac:dyDescent="0.3">
      <c r="A187" s="405" t="s">
        <v>1022</v>
      </c>
      <c r="B187" s="406" t="s">
        <v>934</v>
      </c>
      <c r="C187" s="406" t="s">
        <v>931</v>
      </c>
      <c r="D187" s="406" t="s">
        <v>961</v>
      </c>
      <c r="E187" s="406" t="s">
        <v>946</v>
      </c>
      <c r="F187" s="409">
        <v>2</v>
      </c>
      <c r="G187" s="409">
        <v>1370</v>
      </c>
      <c r="H187" s="409">
        <v>1</v>
      </c>
      <c r="I187" s="409">
        <v>685</v>
      </c>
      <c r="J187" s="409">
        <v>2</v>
      </c>
      <c r="K187" s="409">
        <v>1376</v>
      </c>
      <c r="L187" s="409">
        <v>1.0043795620437956</v>
      </c>
      <c r="M187" s="409">
        <v>688</v>
      </c>
      <c r="N187" s="409">
        <v>2</v>
      </c>
      <c r="O187" s="409">
        <v>1388</v>
      </c>
      <c r="P187" s="491">
        <v>1.0131386861313869</v>
      </c>
      <c r="Q187" s="410">
        <v>694</v>
      </c>
    </row>
    <row r="188" spans="1:17" ht="14.4" customHeight="1" x14ac:dyDescent="0.3">
      <c r="A188" s="405" t="s">
        <v>1022</v>
      </c>
      <c r="B188" s="406" t="s">
        <v>934</v>
      </c>
      <c r="C188" s="406" t="s">
        <v>931</v>
      </c>
      <c r="D188" s="406" t="s">
        <v>962</v>
      </c>
      <c r="E188" s="406" t="s">
        <v>948</v>
      </c>
      <c r="F188" s="409">
        <v>5</v>
      </c>
      <c r="G188" s="409">
        <v>6855</v>
      </c>
      <c r="H188" s="409">
        <v>1</v>
      </c>
      <c r="I188" s="409">
        <v>1371</v>
      </c>
      <c r="J188" s="409">
        <v>5</v>
      </c>
      <c r="K188" s="409">
        <v>6875</v>
      </c>
      <c r="L188" s="409">
        <v>1.0029175784099198</v>
      </c>
      <c r="M188" s="409">
        <v>1375</v>
      </c>
      <c r="N188" s="409"/>
      <c r="O188" s="409"/>
      <c r="P188" s="491"/>
      <c r="Q188" s="410"/>
    </row>
    <row r="189" spans="1:17" ht="14.4" customHeight="1" x14ac:dyDescent="0.3">
      <c r="A189" s="405" t="s">
        <v>1022</v>
      </c>
      <c r="B189" s="406" t="s">
        <v>934</v>
      </c>
      <c r="C189" s="406" t="s">
        <v>931</v>
      </c>
      <c r="D189" s="406" t="s">
        <v>963</v>
      </c>
      <c r="E189" s="406" t="s">
        <v>964</v>
      </c>
      <c r="F189" s="409">
        <v>1</v>
      </c>
      <c r="G189" s="409">
        <v>2310</v>
      </c>
      <c r="H189" s="409">
        <v>1</v>
      </c>
      <c r="I189" s="409">
        <v>2310</v>
      </c>
      <c r="J189" s="409">
        <v>1</v>
      </c>
      <c r="K189" s="409">
        <v>2319</v>
      </c>
      <c r="L189" s="409">
        <v>1.0038961038961038</v>
      </c>
      <c r="M189" s="409">
        <v>2319</v>
      </c>
      <c r="N189" s="409"/>
      <c r="O189" s="409"/>
      <c r="P189" s="491"/>
      <c r="Q189" s="410"/>
    </row>
    <row r="190" spans="1:17" ht="14.4" customHeight="1" x14ac:dyDescent="0.3">
      <c r="A190" s="405" t="s">
        <v>1022</v>
      </c>
      <c r="B190" s="406" t="s">
        <v>934</v>
      </c>
      <c r="C190" s="406" t="s">
        <v>931</v>
      </c>
      <c r="D190" s="406" t="s">
        <v>965</v>
      </c>
      <c r="E190" s="406" t="s">
        <v>966</v>
      </c>
      <c r="F190" s="409">
        <v>2</v>
      </c>
      <c r="G190" s="409">
        <v>130</v>
      </c>
      <c r="H190" s="409">
        <v>1</v>
      </c>
      <c r="I190" s="409">
        <v>65</v>
      </c>
      <c r="J190" s="409">
        <v>2</v>
      </c>
      <c r="K190" s="409">
        <v>130</v>
      </c>
      <c r="L190" s="409">
        <v>1</v>
      </c>
      <c r="M190" s="409">
        <v>65</v>
      </c>
      <c r="N190" s="409">
        <v>2</v>
      </c>
      <c r="O190" s="409">
        <v>132</v>
      </c>
      <c r="P190" s="491">
        <v>1.0153846153846153</v>
      </c>
      <c r="Q190" s="410">
        <v>66</v>
      </c>
    </row>
    <row r="191" spans="1:17" ht="14.4" customHeight="1" x14ac:dyDescent="0.3">
      <c r="A191" s="405" t="s">
        <v>1022</v>
      </c>
      <c r="B191" s="406" t="s">
        <v>934</v>
      </c>
      <c r="C191" s="406" t="s">
        <v>931</v>
      </c>
      <c r="D191" s="406" t="s">
        <v>967</v>
      </c>
      <c r="E191" s="406" t="s">
        <v>968</v>
      </c>
      <c r="F191" s="409">
        <v>1</v>
      </c>
      <c r="G191" s="409">
        <v>394</v>
      </c>
      <c r="H191" s="409">
        <v>1</v>
      </c>
      <c r="I191" s="409">
        <v>394</v>
      </c>
      <c r="J191" s="409">
        <v>2</v>
      </c>
      <c r="K191" s="409">
        <v>792</v>
      </c>
      <c r="L191" s="409">
        <v>2.0101522842639592</v>
      </c>
      <c r="M191" s="409">
        <v>396</v>
      </c>
      <c r="N191" s="409"/>
      <c r="O191" s="409"/>
      <c r="P191" s="491"/>
      <c r="Q191" s="410"/>
    </row>
    <row r="192" spans="1:17" ht="14.4" customHeight="1" x14ac:dyDescent="0.3">
      <c r="A192" s="405" t="s">
        <v>1022</v>
      </c>
      <c r="B192" s="406" t="s">
        <v>934</v>
      </c>
      <c r="C192" s="406" t="s">
        <v>931</v>
      </c>
      <c r="D192" s="406" t="s">
        <v>971</v>
      </c>
      <c r="E192" s="406" t="s">
        <v>972</v>
      </c>
      <c r="F192" s="409">
        <v>8</v>
      </c>
      <c r="G192" s="409">
        <v>4392</v>
      </c>
      <c r="H192" s="409">
        <v>1</v>
      </c>
      <c r="I192" s="409">
        <v>549</v>
      </c>
      <c r="J192" s="409">
        <v>7</v>
      </c>
      <c r="K192" s="409">
        <v>3850</v>
      </c>
      <c r="L192" s="409">
        <v>0.87659380692167577</v>
      </c>
      <c r="M192" s="409">
        <v>550</v>
      </c>
      <c r="N192" s="409"/>
      <c r="O192" s="409"/>
      <c r="P192" s="491"/>
      <c r="Q192" s="410"/>
    </row>
    <row r="193" spans="1:17" ht="14.4" customHeight="1" x14ac:dyDescent="0.3">
      <c r="A193" s="405" t="s">
        <v>1023</v>
      </c>
      <c r="B193" s="406" t="s">
        <v>934</v>
      </c>
      <c r="C193" s="406" t="s">
        <v>931</v>
      </c>
      <c r="D193" s="406" t="s">
        <v>935</v>
      </c>
      <c r="E193" s="406" t="s">
        <v>936</v>
      </c>
      <c r="F193" s="409"/>
      <c r="G193" s="409"/>
      <c r="H193" s="409"/>
      <c r="I193" s="409"/>
      <c r="J193" s="409">
        <v>3</v>
      </c>
      <c r="K193" s="409">
        <v>378</v>
      </c>
      <c r="L193" s="409"/>
      <c r="M193" s="409">
        <v>126</v>
      </c>
      <c r="N193" s="409">
        <v>3</v>
      </c>
      <c r="O193" s="409">
        <v>380</v>
      </c>
      <c r="P193" s="491"/>
      <c r="Q193" s="410">
        <v>126.66666666666667</v>
      </c>
    </row>
    <row r="194" spans="1:17" ht="14.4" customHeight="1" x14ac:dyDescent="0.3">
      <c r="A194" s="405" t="s">
        <v>1023</v>
      </c>
      <c r="B194" s="406" t="s">
        <v>934</v>
      </c>
      <c r="C194" s="406" t="s">
        <v>931</v>
      </c>
      <c r="D194" s="406" t="s">
        <v>937</v>
      </c>
      <c r="E194" s="406" t="s">
        <v>938</v>
      </c>
      <c r="F194" s="409">
        <v>1</v>
      </c>
      <c r="G194" s="409">
        <v>1217</v>
      </c>
      <c r="H194" s="409">
        <v>1</v>
      </c>
      <c r="I194" s="409">
        <v>1217</v>
      </c>
      <c r="J194" s="409"/>
      <c r="K194" s="409"/>
      <c r="L194" s="409"/>
      <c r="M194" s="409"/>
      <c r="N194" s="409"/>
      <c r="O194" s="409"/>
      <c r="P194" s="491"/>
      <c r="Q194" s="410"/>
    </row>
    <row r="195" spans="1:17" ht="14.4" customHeight="1" x14ac:dyDescent="0.3">
      <c r="A195" s="405" t="s">
        <v>1023</v>
      </c>
      <c r="B195" s="406" t="s">
        <v>934</v>
      </c>
      <c r="C195" s="406" t="s">
        <v>931</v>
      </c>
      <c r="D195" s="406" t="s">
        <v>939</v>
      </c>
      <c r="E195" s="406" t="s">
        <v>940</v>
      </c>
      <c r="F195" s="409">
        <v>10</v>
      </c>
      <c r="G195" s="409">
        <v>22040</v>
      </c>
      <c r="H195" s="409">
        <v>1</v>
      </c>
      <c r="I195" s="409">
        <v>2204</v>
      </c>
      <c r="J195" s="409">
        <v>5</v>
      </c>
      <c r="K195" s="409">
        <v>11065</v>
      </c>
      <c r="L195" s="409">
        <v>0.50204174228675136</v>
      </c>
      <c r="M195" s="409">
        <v>2213</v>
      </c>
      <c r="N195" s="409">
        <v>9</v>
      </c>
      <c r="O195" s="409">
        <v>19997</v>
      </c>
      <c r="P195" s="491">
        <v>0.90730490018148824</v>
      </c>
      <c r="Q195" s="410">
        <v>2221.8888888888887</v>
      </c>
    </row>
    <row r="196" spans="1:17" ht="14.4" customHeight="1" x14ac:dyDescent="0.3">
      <c r="A196" s="405" t="s">
        <v>1023</v>
      </c>
      <c r="B196" s="406" t="s">
        <v>934</v>
      </c>
      <c r="C196" s="406" t="s">
        <v>931</v>
      </c>
      <c r="D196" s="406" t="s">
        <v>941</v>
      </c>
      <c r="E196" s="406" t="s">
        <v>942</v>
      </c>
      <c r="F196" s="409">
        <v>2</v>
      </c>
      <c r="G196" s="409">
        <v>2064</v>
      </c>
      <c r="H196" s="409">
        <v>1</v>
      </c>
      <c r="I196" s="409">
        <v>1032</v>
      </c>
      <c r="J196" s="409"/>
      <c r="K196" s="409"/>
      <c r="L196" s="409"/>
      <c r="M196" s="409"/>
      <c r="N196" s="409"/>
      <c r="O196" s="409"/>
      <c r="P196" s="491"/>
      <c r="Q196" s="410"/>
    </row>
    <row r="197" spans="1:17" ht="14.4" customHeight="1" x14ac:dyDescent="0.3">
      <c r="A197" s="405" t="s">
        <v>1023</v>
      </c>
      <c r="B197" s="406" t="s">
        <v>934</v>
      </c>
      <c r="C197" s="406" t="s">
        <v>931</v>
      </c>
      <c r="D197" s="406" t="s">
        <v>943</v>
      </c>
      <c r="E197" s="406" t="s">
        <v>944</v>
      </c>
      <c r="F197" s="409">
        <v>4</v>
      </c>
      <c r="G197" s="409">
        <v>14756</v>
      </c>
      <c r="H197" s="409">
        <v>1</v>
      </c>
      <c r="I197" s="409">
        <v>3689</v>
      </c>
      <c r="J197" s="409">
        <v>2</v>
      </c>
      <c r="K197" s="409">
        <v>7396</v>
      </c>
      <c r="L197" s="409">
        <v>0.50121984277581999</v>
      </c>
      <c r="M197" s="409">
        <v>3698</v>
      </c>
      <c r="N197" s="409">
        <v>9</v>
      </c>
      <c r="O197" s="409">
        <v>33362</v>
      </c>
      <c r="P197" s="491">
        <v>2.2609108159392788</v>
      </c>
      <c r="Q197" s="410">
        <v>3706.8888888888887</v>
      </c>
    </row>
    <row r="198" spans="1:17" ht="14.4" customHeight="1" x14ac:dyDescent="0.3">
      <c r="A198" s="405" t="s">
        <v>1023</v>
      </c>
      <c r="B198" s="406" t="s">
        <v>934</v>
      </c>
      <c r="C198" s="406" t="s">
        <v>931</v>
      </c>
      <c r="D198" s="406" t="s">
        <v>945</v>
      </c>
      <c r="E198" s="406" t="s">
        <v>946</v>
      </c>
      <c r="F198" s="409">
        <v>1</v>
      </c>
      <c r="G198" s="409">
        <v>437</v>
      </c>
      <c r="H198" s="409">
        <v>1</v>
      </c>
      <c r="I198" s="409">
        <v>437</v>
      </c>
      <c r="J198" s="409">
        <v>2</v>
      </c>
      <c r="K198" s="409">
        <v>876</v>
      </c>
      <c r="L198" s="409">
        <v>2.0045766590389018</v>
      </c>
      <c r="M198" s="409">
        <v>438</v>
      </c>
      <c r="N198" s="409"/>
      <c r="O198" s="409"/>
      <c r="P198" s="491"/>
      <c r="Q198" s="410"/>
    </row>
    <row r="199" spans="1:17" ht="14.4" customHeight="1" x14ac:dyDescent="0.3">
      <c r="A199" s="405" t="s">
        <v>1023</v>
      </c>
      <c r="B199" s="406" t="s">
        <v>934</v>
      </c>
      <c r="C199" s="406" t="s">
        <v>931</v>
      </c>
      <c r="D199" s="406" t="s">
        <v>947</v>
      </c>
      <c r="E199" s="406" t="s">
        <v>948</v>
      </c>
      <c r="F199" s="409">
        <v>4</v>
      </c>
      <c r="G199" s="409">
        <v>3324</v>
      </c>
      <c r="H199" s="409">
        <v>1</v>
      </c>
      <c r="I199" s="409">
        <v>831</v>
      </c>
      <c r="J199" s="409"/>
      <c r="K199" s="409"/>
      <c r="L199" s="409"/>
      <c r="M199" s="409"/>
      <c r="N199" s="409"/>
      <c r="O199" s="409"/>
      <c r="P199" s="491"/>
      <c r="Q199" s="410"/>
    </row>
    <row r="200" spans="1:17" ht="14.4" customHeight="1" x14ac:dyDescent="0.3">
      <c r="A200" s="405" t="s">
        <v>1023</v>
      </c>
      <c r="B200" s="406" t="s">
        <v>934</v>
      </c>
      <c r="C200" s="406" t="s">
        <v>931</v>
      </c>
      <c r="D200" s="406" t="s">
        <v>949</v>
      </c>
      <c r="E200" s="406" t="s">
        <v>950</v>
      </c>
      <c r="F200" s="409"/>
      <c r="G200" s="409"/>
      <c r="H200" s="409"/>
      <c r="I200" s="409"/>
      <c r="J200" s="409"/>
      <c r="K200" s="409"/>
      <c r="L200" s="409"/>
      <c r="M200" s="409"/>
      <c r="N200" s="409">
        <v>2</v>
      </c>
      <c r="O200" s="409">
        <v>3226</v>
      </c>
      <c r="P200" s="491"/>
      <c r="Q200" s="410">
        <v>1613</v>
      </c>
    </row>
    <row r="201" spans="1:17" ht="14.4" customHeight="1" x14ac:dyDescent="0.3">
      <c r="A201" s="405" t="s">
        <v>1023</v>
      </c>
      <c r="B201" s="406" t="s">
        <v>934</v>
      </c>
      <c r="C201" s="406" t="s">
        <v>931</v>
      </c>
      <c r="D201" s="406" t="s">
        <v>953</v>
      </c>
      <c r="E201" s="406" t="s">
        <v>954</v>
      </c>
      <c r="F201" s="409">
        <v>2</v>
      </c>
      <c r="G201" s="409">
        <v>1636</v>
      </c>
      <c r="H201" s="409">
        <v>1</v>
      </c>
      <c r="I201" s="409">
        <v>818</v>
      </c>
      <c r="J201" s="409">
        <v>2</v>
      </c>
      <c r="K201" s="409">
        <v>1638</v>
      </c>
      <c r="L201" s="409">
        <v>1.0012224938875305</v>
      </c>
      <c r="M201" s="409">
        <v>819</v>
      </c>
      <c r="N201" s="409">
        <v>3</v>
      </c>
      <c r="O201" s="409">
        <v>2463</v>
      </c>
      <c r="P201" s="491">
        <v>1.5055012224938875</v>
      </c>
      <c r="Q201" s="410">
        <v>821</v>
      </c>
    </row>
    <row r="202" spans="1:17" ht="14.4" customHeight="1" x14ac:dyDescent="0.3">
      <c r="A202" s="405" t="s">
        <v>1023</v>
      </c>
      <c r="B202" s="406" t="s">
        <v>934</v>
      </c>
      <c r="C202" s="406" t="s">
        <v>931</v>
      </c>
      <c r="D202" s="406" t="s">
        <v>955</v>
      </c>
      <c r="E202" s="406" t="s">
        <v>956</v>
      </c>
      <c r="F202" s="409">
        <v>1</v>
      </c>
      <c r="G202" s="409">
        <v>1441</v>
      </c>
      <c r="H202" s="409">
        <v>1</v>
      </c>
      <c r="I202" s="409">
        <v>1441</v>
      </c>
      <c r="J202" s="409">
        <v>1</v>
      </c>
      <c r="K202" s="409">
        <v>1447</v>
      </c>
      <c r="L202" s="409">
        <v>1.0041637751561416</v>
      </c>
      <c r="M202" s="409">
        <v>1447</v>
      </c>
      <c r="N202" s="409">
        <v>2</v>
      </c>
      <c r="O202" s="409">
        <v>2894</v>
      </c>
      <c r="P202" s="491">
        <v>2.0083275503122833</v>
      </c>
      <c r="Q202" s="410">
        <v>1447</v>
      </c>
    </row>
    <row r="203" spans="1:17" ht="14.4" customHeight="1" x14ac:dyDescent="0.3">
      <c r="A203" s="405" t="s">
        <v>1023</v>
      </c>
      <c r="B203" s="406" t="s">
        <v>934</v>
      </c>
      <c r="C203" s="406" t="s">
        <v>931</v>
      </c>
      <c r="D203" s="406" t="s">
        <v>959</v>
      </c>
      <c r="E203" s="406" t="s">
        <v>960</v>
      </c>
      <c r="F203" s="409">
        <v>8</v>
      </c>
      <c r="G203" s="409">
        <v>128</v>
      </c>
      <c r="H203" s="409">
        <v>1</v>
      </c>
      <c r="I203" s="409">
        <v>16</v>
      </c>
      <c r="J203" s="409">
        <v>10</v>
      </c>
      <c r="K203" s="409">
        <v>160</v>
      </c>
      <c r="L203" s="409">
        <v>1.25</v>
      </c>
      <c r="M203" s="409">
        <v>16</v>
      </c>
      <c r="N203" s="409">
        <v>10</v>
      </c>
      <c r="O203" s="409">
        <v>160</v>
      </c>
      <c r="P203" s="491">
        <v>1.25</v>
      </c>
      <c r="Q203" s="410">
        <v>16</v>
      </c>
    </row>
    <row r="204" spans="1:17" ht="14.4" customHeight="1" x14ac:dyDescent="0.3">
      <c r="A204" s="405" t="s">
        <v>1023</v>
      </c>
      <c r="B204" s="406" t="s">
        <v>934</v>
      </c>
      <c r="C204" s="406" t="s">
        <v>931</v>
      </c>
      <c r="D204" s="406" t="s">
        <v>961</v>
      </c>
      <c r="E204" s="406" t="s">
        <v>946</v>
      </c>
      <c r="F204" s="409">
        <v>10</v>
      </c>
      <c r="G204" s="409">
        <v>6850</v>
      </c>
      <c r="H204" s="409">
        <v>1</v>
      </c>
      <c r="I204" s="409">
        <v>685</v>
      </c>
      <c r="J204" s="409">
        <v>15</v>
      </c>
      <c r="K204" s="409">
        <v>10320</v>
      </c>
      <c r="L204" s="409">
        <v>1.5065693430656935</v>
      </c>
      <c r="M204" s="409">
        <v>688</v>
      </c>
      <c r="N204" s="409">
        <v>17</v>
      </c>
      <c r="O204" s="409">
        <v>11750</v>
      </c>
      <c r="P204" s="491">
        <v>1.7153284671532847</v>
      </c>
      <c r="Q204" s="410">
        <v>691.17647058823525</v>
      </c>
    </row>
    <row r="205" spans="1:17" ht="14.4" customHeight="1" x14ac:dyDescent="0.3">
      <c r="A205" s="405" t="s">
        <v>1023</v>
      </c>
      <c r="B205" s="406" t="s">
        <v>934</v>
      </c>
      <c r="C205" s="406" t="s">
        <v>931</v>
      </c>
      <c r="D205" s="406" t="s">
        <v>962</v>
      </c>
      <c r="E205" s="406" t="s">
        <v>948</v>
      </c>
      <c r="F205" s="409">
        <v>9</v>
      </c>
      <c r="G205" s="409">
        <v>12339</v>
      </c>
      <c r="H205" s="409">
        <v>1</v>
      </c>
      <c r="I205" s="409">
        <v>1371</v>
      </c>
      <c r="J205" s="409">
        <v>1</v>
      </c>
      <c r="K205" s="409">
        <v>1375</v>
      </c>
      <c r="L205" s="409">
        <v>0.11143528648999108</v>
      </c>
      <c r="M205" s="409">
        <v>1375</v>
      </c>
      <c r="N205" s="409">
        <v>15</v>
      </c>
      <c r="O205" s="409">
        <v>20689</v>
      </c>
      <c r="P205" s="491">
        <v>1.6767161034119458</v>
      </c>
      <c r="Q205" s="410">
        <v>1379.2666666666667</v>
      </c>
    </row>
    <row r="206" spans="1:17" ht="14.4" customHeight="1" x14ac:dyDescent="0.3">
      <c r="A206" s="405" t="s">
        <v>1023</v>
      </c>
      <c r="B206" s="406" t="s">
        <v>934</v>
      </c>
      <c r="C206" s="406" t="s">
        <v>931</v>
      </c>
      <c r="D206" s="406" t="s">
        <v>963</v>
      </c>
      <c r="E206" s="406" t="s">
        <v>964</v>
      </c>
      <c r="F206" s="409">
        <v>5</v>
      </c>
      <c r="G206" s="409">
        <v>11550</v>
      </c>
      <c r="H206" s="409">
        <v>1</v>
      </c>
      <c r="I206" s="409">
        <v>2310</v>
      </c>
      <c r="J206" s="409">
        <v>3</v>
      </c>
      <c r="K206" s="409">
        <v>6957</v>
      </c>
      <c r="L206" s="409">
        <v>0.60233766233766228</v>
      </c>
      <c r="M206" s="409">
        <v>2319</v>
      </c>
      <c r="N206" s="409">
        <v>12</v>
      </c>
      <c r="O206" s="409">
        <v>27918</v>
      </c>
      <c r="P206" s="491">
        <v>2.4171428571428573</v>
      </c>
      <c r="Q206" s="410">
        <v>2326.5</v>
      </c>
    </row>
    <row r="207" spans="1:17" ht="14.4" customHeight="1" x14ac:dyDescent="0.3">
      <c r="A207" s="405" t="s">
        <v>1023</v>
      </c>
      <c r="B207" s="406" t="s">
        <v>934</v>
      </c>
      <c r="C207" s="406" t="s">
        <v>931</v>
      </c>
      <c r="D207" s="406" t="s">
        <v>965</v>
      </c>
      <c r="E207" s="406" t="s">
        <v>966</v>
      </c>
      <c r="F207" s="409">
        <v>11</v>
      </c>
      <c r="G207" s="409">
        <v>715</v>
      </c>
      <c r="H207" s="409">
        <v>1</v>
      </c>
      <c r="I207" s="409">
        <v>65</v>
      </c>
      <c r="J207" s="409">
        <v>17</v>
      </c>
      <c r="K207" s="409">
        <v>1105</v>
      </c>
      <c r="L207" s="409">
        <v>1.5454545454545454</v>
      </c>
      <c r="M207" s="409">
        <v>65</v>
      </c>
      <c r="N207" s="409">
        <v>17</v>
      </c>
      <c r="O207" s="409">
        <v>1114</v>
      </c>
      <c r="P207" s="491">
        <v>1.558041958041958</v>
      </c>
      <c r="Q207" s="410">
        <v>65.529411764705884</v>
      </c>
    </row>
    <row r="208" spans="1:17" ht="14.4" customHeight="1" x14ac:dyDescent="0.3">
      <c r="A208" s="405" t="s">
        <v>1023</v>
      </c>
      <c r="B208" s="406" t="s">
        <v>934</v>
      </c>
      <c r="C208" s="406" t="s">
        <v>931</v>
      </c>
      <c r="D208" s="406" t="s">
        <v>967</v>
      </c>
      <c r="E208" s="406" t="s">
        <v>968</v>
      </c>
      <c r="F208" s="409">
        <v>1</v>
      </c>
      <c r="G208" s="409">
        <v>394</v>
      </c>
      <c r="H208" s="409">
        <v>1</v>
      </c>
      <c r="I208" s="409">
        <v>394</v>
      </c>
      <c r="J208" s="409">
        <v>1</v>
      </c>
      <c r="K208" s="409">
        <v>396</v>
      </c>
      <c r="L208" s="409">
        <v>1.0050761421319796</v>
      </c>
      <c r="M208" s="409">
        <v>396</v>
      </c>
      <c r="N208" s="409">
        <v>2</v>
      </c>
      <c r="O208" s="409">
        <v>792</v>
      </c>
      <c r="P208" s="491">
        <v>2.0101522842639592</v>
      </c>
      <c r="Q208" s="410">
        <v>396</v>
      </c>
    </row>
    <row r="209" spans="1:17" ht="14.4" customHeight="1" x14ac:dyDescent="0.3">
      <c r="A209" s="405" t="s">
        <v>1023</v>
      </c>
      <c r="B209" s="406" t="s">
        <v>934</v>
      </c>
      <c r="C209" s="406" t="s">
        <v>931</v>
      </c>
      <c r="D209" s="406" t="s">
        <v>969</v>
      </c>
      <c r="E209" s="406" t="s">
        <v>970</v>
      </c>
      <c r="F209" s="409">
        <v>3</v>
      </c>
      <c r="G209" s="409">
        <v>4791</v>
      </c>
      <c r="H209" s="409">
        <v>1</v>
      </c>
      <c r="I209" s="409">
        <v>1597</v>
      </c>
      <c r="J209" s="409"/>
      <c r="K209" s="409"/>
      <c r="L209" s="409"/>
      <c r="M209" s="409"/>
      <c r="N209" s="409"/>
      <c r="O209" s="409"/>
      <c r="P209" s="491"/>
      <c r="Q209" s="410"/>
    </row>
    <row r="210" spans="1:17" ht="14.4" customHeight="1" x14ac:dyDescent="0.3">
      <c r="A210" s="405" t="s">
        <v>1023</v>
      </c>
      <c r="B210" s="406" t="s">
        <v>934</v>
      </c>
      <c r="C210" s="406" t="s">
        <v>931</v>
      </c>
      <c r="D210" s="406" t="s">
        <v>971</v>
      </c>
      <c r="E210" s="406" t="s">
        <v>972</v>
      </c>
      <c r="F210" s="409">
        <v>20</v>
      </c>
      <c r="G210" s="409">
        <v>10980</v>
      </c>
      <c r="H210" s="409">
        <v>1</v>
      </c>
      <c r="I210" s="409">
        <v>549</v>
      </c>
      <c r="J210" s="409">
        <v>30</v>
      </c>
      <c r="K210" s="409">
        <v>16500</v>
      </c>
      <c r="L210" s="409">
        <v>1.5027322404371584</v>
      </c>
      <c r="M210" s="409">
        <v>550</v>
      </c>
      <c r="N210" s="409">
        <v>47</v>
      </c>
      <c r="O210" s="409">
        <v>25873</v>
      </c>
      <c r="P210" s="491">
        <v>2.3563752276867032</v>
      </c>
      <c r="Q210" s="410">
        <v>550.48936170212767</v>
      </c>
    </row>
    <row r="211" spans="1:17" ht="14.4" customHeight="1" x14ac:dyDescent="0.3">
      <c r="A211" s="405" t="s">
        <v>1023</v>
      </c>
      <c r="B211" s="406" t="s">
        <v>934</v>
      </c>
      <c r="C211" s="406" t="s">
        <v>931</v>
      </c>
      <c r="D211" s="406" t="s">
        <v>979</v>
      </c>
      <c r="E211" s="406" t="s">
        <v>980</v>
      </c>
      <c r="F211" s="409">
        <v>10</v>
      </c>
      <c r="G211" s="409">
        <v>4250</v>
      </c>
      <c r="H211" s="409">
        <v>1</v>
      </c>
      <c r="I211" s="409">
        <v>425</v>
      </c>
      <c r="J211" s="409"/>
      <c r="K211" s="409"/>
      <c r="L211" s="409"/>
      <c r="M211" s="409"/>
      <c r="N211" s="409"/>
      <c r="O211" s="409"/>
      <c r="P211" s="491"/>
      <c r="Q211" s="410"/>
    </row>
    <row r="212" spans="1:17" ht="14.4" customHeight="1" x14ac:dyDescent="0.3">
      <c r="A212" s="405" t="s">
        <v>1023</v>
      </c>
      <c r="B212" s="406" t="s">
        <v>934</v>
      </c>
      <c r="C212" s="406" t="s">
        <v>931</v>
      </c>
      <c r="D212" s="406" t="s">
        <v>981</v>
      </c>
      <c r="E212" s="406" t="s">
        <v>982</v>
      </c>
      <c r="F212" s="409">
        <v>1</v>
      </c>
      <c r="G212" s="409">
        <v>1200</v>
      </c>
      <c r="H212" s="409">
        <v>1</v>
      </c>
      <c r="I212" s="409">
        <v>1200</v>
      </c>
      <c r="J212" s="409"/>
      <c r="K212" s="409"/>
      <c r="L212" s="409"/>
      <c r="M212" s="409"/>
      <c r="N212" s="409"/>
      <c r="O212" s="409"/>
      <c r="P212" s="491"/>
      <c r="Q212" s="410"/>
    </row>
    <row r="213" spans="1:17" ht="14.4" customHeight="1" x14ac:dyDescent="0.3">
      <c r="A213" s="405" t="s">
        <v>1023</v>
      </c>
      <c r="B213" s="406" t="s">
        <v>934</v>
      </c>
      <c r="C213" s="406" t="s">
        <v>931</v>
      </c>
      <c r="D213" s="406" t="s">
        <v>983</v>
      </c>
      <c r="E213" s="406" t="s">
        <v>942</v>
      </c>
      <c r="F213" s="409">
        <v>1</v>
      </c>
      <c r="G213" s="409">
        <v>912</v>
      </c>
      <c r="H213" s="409">
        <v>1</v>
      </c>
      <c r="I213" s="409">
        <v>912</v>
      </c>
      <c r="J213" s="409"/>
      <c r="K213" s="409"/>
      <c r="L213" s="409"/>
      <c r="M213" s="409"/>
      <c r="N213" s="409"/>
      <c r="O213" s="409"/>
      <c r="P213" s="491"/>
      <c r="Q213" s="410"/>
    </row>
    <row r="214" spans="1:17" ht="14.4" customHeight="1" x14ac:dyDescent="0.3">
      <c r="A214" s="405" t="s">
        <v>1023</v>
      </c>
      <c r="B214" s="406" t="s">
        <v>934</v>
      </c>
      <c r="C214" s="406" t="s">
        <v>931</v>
      </c>
      <c r="D214" s="406" t="s">
        <v>984</v>
      </c>
      <c r="E214" s="406" t="s">
        <v>985</v>
      </c>
      <c r="F214" s="409"/>
      <c r="G214" s="409"/>
      <c r="H214" s="409"/>
      <c r="I214" s="409"/>
      <c r="J214" s="409"/>
      <c r="K214" s="409"/>
      <c r="L214" s="409"/>
      <c r="M214" s="409"/>
      <c r="N214" s="409">
        <v>2</v>
      </c>
      <c r="O214" s="409">
        <v>3220</v>
      </c>
      <c r="P214" s="491"/>
      <c r="Q214" s="410">
        <v>1610</v>
      </c>
    </row>
    <row r="215" spans="1:17" ht="14.4" customHeight="1" x14ac:dyDescent="0.3">
      <c r="A215" s="405" t="s">
        <v>1024</v>
      </c>
      <c r="B215" s="406" t="s">
        <v>934</v>
      </c>
      <c r="C215" s="406" t="s">
        <v>931</v>
      </c>
      <c r="D215" s="406" t="s">
        <v>935</v>
      </c>
      <c r="E215" s="406" t="s">
        <v>936</v>
      </c>
      <c r="F215" s="409">
        <v>3</v>
      </c>
      <c r="G215" s="409">
        <v>375</v>
      </c>
      <c r="H215" s="409">
        <v>1</v>
      </c>
      <c r="I215" s="409">
        <v>125</v>
      </c>
      <c r="J215" s="409">
        <v>7</v>
      </c>
      <c r="K215" s="409">
        <v>882</v>
      </c>
      <c r="L215" s="409">
        <v>2.3519999999999999</v>
      </c>
      <c r="M215" s="409">
        <v>126</v>
      </c>
      <c r="N215" s="409">
        <v>9</v>
      </c>
      <c r="O215" s="409">
        <v>1140</v>
      </c>
      <c r="P215" s="491">
        <v>3.04</v>
      </c>
      <c r="Q215" s="410">
        <v>126.66666666666667</v>
      </c>
    </row>
    <row r="216" spans="1:17" ht="14.4" customHeight="1" x14ac:dyDescent="0.3">
      <c r="A216" s="405" t="s">
        <v>1024</v>
      </c>
      <c r="B216" s="406" t="s">
        <v>934</v>
      </c>
      <c r="C216" s="406" t="s">
        <v>931</v>
      </c>
      <c r="D216" s="406" t="s">
        <v>937</v>
      </c>
      <c r="E216" s="406" t="s">
        <v>938</v>
      </c>
      <c r="F216" s="409"/>
      <c r="G216" s="409"/>
      <c r="H216" s="409"/>
      <c r="I216" s="409"/>
      <c r="J216" s="409">
        <v>1</v>
      </c>
      <c r="K216" s="409">
        <v>1220</v>
      </c>
      <c r="L216" s="409"/>
      <c r="M216" s="409">
        <v>1220</v>
      </c>
      <c r="N216" s="409"/>
      <c r="O216" s="409"/>
      <c r="P216" s="491"/>
      <c r="Q216" s="410"/>
    </row>
    <row r="217" spans="1:17" ht="14.4" customHeight="1" x14ac:dyDescent="0.3">
      <c r="A217" s="405" t="s">
        <v>1024</v>
      </c>
      <c r="B217" s="406" t="s">
        <v>934</v>
      </c>
      <c r="C217" s="406" t="s">
        <v>931</v>
      </c>
      <c r="D217" s="406" t="s">
        <v>939</v>
      </c>
      <c r="E217" s="406" t="s">
        <v>940</v>
      </c>
      <c r="F217" s="409">
        <v>2</v>
      </c>
      <c r="G217" s="409">
        <v>4408</v>
      </c>
      <c r="H217" s="409">
        <v>1</v>
      </c>
      <c r="I217" s="409">
        <v>2204</v>
      </c>
      <c r="J217" s="409"/>
      <c r="K217" s="409"/>
      <c r="L217" s="409"/>
      <c r="M217" s="409"/>
      <c r="N217" s="409"/>
      <c r="O217" s="409"/>
      <c r="P217" s="491"/>
      <c r="Q217" s="410"/>
    </row>
    <row r="218" spans="1:17" ht="14.4" customHeight="1" x14ac:dyDescent="0.3">
      <c r="A218" s="405" t="s">
        <v>1024</v>
      </c>
      <c r="B218" s="406" t="s">
        <v>934</v>
      </c>
      <c r="C218" s="406" t="s">
        <v>931</v>
      </c>
      <c r="D218" s="406" t="s">
        <v>941</v>
      </c>
      <c r="E218" s="406" t="s">
        <v>942</v>
      </c>
      <c r="F218" s="409"/>
      <c r="G218" s="409"/>
      <c r="H218" s="409"/>
      <c r="I218" s="409"/>
      <c r="J218" s="409">
        <v>1</v>
      </c>
      <c r="K218" s="409">
        <v>1035</v>
      </c>
      <c r="L218" s="409"/>
      <c r="M218" s="409">
        <v>1035</v>
      </c>
      <c r="N218" s="409"/>
      <c r="O218" s="409"/>
      <c r="P218" s="491"/>
      <c r="Q218" s="410"/>
    </row>
    <row r="219" spans="1:17" ht="14.4" customHeight="1" x14ac:dyDescent="0.3">
      <c r="A219" s="405" t="s">
        <v>1024</v>
      </c>
      <c r="B219" s="406" t="s">
        <v>934</v>
      </c>
      <c r="C219" s="406" t="s">
        <v>931</v>
      </c>
      <c r="D219" s="406" t="s">
        <v>943</v>
      </c>
      <c r="E219" s="406" t="s">
        <v>944</v>
      </c>
      <c r="F219" s="409">
        <v>14</v>
      </c>
      <c r="G219" s="409">
        <v>51646</v>
      </c>
      <c r="H219" s="409">
        <v>1</v>
      </c>
      <c r="I219" s="409">
        <v>3689</v>
      </c>
      <c r="J219" s="409">
        <v>8</v>
      </c>
      <c r="K219" s="409">
        <v>29584</v>
      </c>
      <c r="L219" s="409">
        <v>0.57282267745808002</v>
      </c>
      <c r="M219" s="409">
        <v>3698</v>
      </c>
      <c r="N219" s="409">
        <v>20</v>
      </c>
      <c r="O219" s="409">
        <v>74152</v>
      </c>
      <c r="P219" s="491">
        <v>1.4357743097238895</v>
      </c>
      <c r="Q219" s="410">
        <v>3707.6</v>
      </c>
    </row>
    <row r="220" spans="1:17" ht="14.4" customHeight="1" x14ac:dyDescent="0.3">
      <c r="A220" s="405" t="s">
        <v>1024</v>
      </c>
      <c r="B220" s="406" t="s">
        <v>934</v>
      </c>
      <c r="C220" s="406" t="s">
        <v>931</v>
      </c>
      <c r="D220" s="406" t="s">
        <v>945</v>
      </c>
      <c r="E220" s="406" t="s">
        <v>946</v>
      </c>
      <c r="F220" s="409">
        <v>1</v>
      </c>
      <c r="G220" s="409">
        <v>437</v>
      </c>
      <c r="H220" s="409">
        <v>1</v>
      </c>
      <c r="I220" s="409">
        <v>437</v>
      </c>
      <c r="J220" s="409">
        <v>7</v>
      </c>
      <c r="K220" s="409">
        <v>3066</v>
      </c>
      <c r="L220" s="409">
        <v>7.0160183066361554</v>
      </c>
      <c r="M220" s="409">
        <v>438</v>
      </c>
      <c r="N220" s="409">
        <v>18</v>
      </c>
      <c r="O220" s="409">
        <v>7892</v>
      </c>
      <c r="P220" s="491">
        <v>18.059496567505722</v>
      </c>
      <c r="Q220" s="410">
        <v>438.44444444444446</v>
      </c>
    </row>
    <row r="221" spans="1:17" ht="14.4" customHeight="1" x14ac:dyDescent="0.3">
      <c r="A221" s="405" t="s">
        <v>1024</v>
      </c>
      <c r="B221" s="406" t="s">
        <v>934</v>
      </c>
      <c r="C221" s="406" t="s">
        <v>931</v>
      </c>
      <c r="D221" s="406" t="s">
        <v>947</v>
      </c>
      <c r="E221" s="406" t="s">
        <v>948</v>
      </c>
      <c r="F221" s="409">
        <v>13</v>
      </c>
      <c r="G221" s="409">
        <v>10803</v>
      </c>
      <c r="H221" s="409">
        <v>1</v>
      </c>
      <c r="I221" s="409">
        <v>831</v>
      </c>
      <c r="J221" s="409">
        <v>4</v>
      </c>
      <c r="K221" s="409">
        <v>3328</v>
      </c>
      <c r="L221" s="409">
        <v>0.30806257521058966</v>
      </c>
      <c r="M221" s="409">
        <v>832</v>
      </c>
      <c r="N221" s="409">
        <v>8</v>
      </c>
      <c r="O221" s="409">
        <v>6668</v>
      </c>
      <c r="P221" s="491">
        <v>0.61723595297602518</v>
      </c>
      <c r="Q221" s="410">
        <v>833.5</v>
      </c>
    </row>
    <row r="222" spans="1:17" ht="14.4" customHeight="1" x14ac:dyDescent="0.3">
      <c r="A222" s="405" t="s">
        <v>1024</v>
      </c>
      <c r="B222" s="406" t="s">
        <v>934</v>
      </c>
      <c r="C222" s="406" t="s">
        <v>931</v>
      </c>
      <c r="D222" s="406" t="s">
        <v>949</v>
      </c>
      <c r="E222" s="406" t="s">
        <v>950</v>
      </c>
      <c r="F222" s="409"/>
      <c r="G222" s="409"/>
      <c r="H222" s="409"/>
      <c r="I222" s="409"/>
      <c r="J222" s="409"/>
      <c r="K222" s="409"/>
      <c r="L222" s="409"/>
      <c r="M222" s="409"/>
      <c r="N222" s="409">
        <v>2</v>
      </c>
      <c r="O222" s="409">
        <v>3238</v>
      </c>
      <c r="P222" s="491"/>
      <c r="Q222" s="410">
        <v>1619</v>
      </c>
    </row>
    <row r="223" spans="1:17" ht="14.4" customHeight="1" x14ac:dyDescent="0.3">
      <c r="A223" s="405" t="s">
        <v>1024</v>
      </c>
      <c r="B223" s="406" t="s">
        <v>934</v>
      </c>
      <c r="C223" s="406" t="s">
        <v>931</v>
      </c>
      <c r="D223" s="406" t="s">
        <v>955</v>
      </c>
      <c r="E223" s="406" t="s">
        <v>956</v>
      </c>
      <c r="F223" s="409">
        <v>25</v>
      </c>
      <c r="G223" s="409">
        <v>36025</v>
      </c>
      <c r="H223" s="409">
        <v>1</v>
      </c>
      <c r="I223" s="409">
        <v>1441</v>
      </c>
      <c r="J223" s="409">
        <v>51</v>
      </c>
      <c r="K223" s="409">
        <v>73797</v>
      </c>
      <c r="L223" s="409">
        <v>2.0484941013185289</v>
      </c>
      <c r="M223" s="409">
        <v>1447</v>
      </c>
      <c r="N223" s="409">
        <v>40</v>
      </c>
      <c r="O223" s="409">
        <v>58130</v>
      </c>
      <c r="P223" s="491">
        <v>1.6136016655100625</v>
      </c>
      <c r="Q223" s="410">
        <v>1453.25</v>
      </c>
    </row>
    <row r="224" spans="1:17" ht="14.4" customHeight="1" x14ac:dyDescent="0.3">
      <c r="A224" s="405" t="s">
        <v>1024</v>
      </c>
      <c r="B224" s="406" t="s">
        <v>934</v>
      </c>
      <c r="C224" s="406" t="s">
        <v>931</v>
      </c>
      <c r="D224" s="406" t="s">
        <v>957</v>
      </c>
      <c r="E224" s="406" t="s">
        <v>958</v>
      </c>
      <c r="F224" s="409"/>
      <c r="G224" s="409"/>
      <c r="H224" s="409"/>
      <c r="I224" s="409"/>
      <c r="J224" s="409">
        <v>1</v>
      </c>
      <c r="K224" s="409">
        <v>3078</v>
      </c>
      <c r="L224" s="409"/>
      <c r="M224" s="409">
        <v>3078</v>
      </c>
      <c r="N224" s="409"/>
      <c r="O224" s="409"/>
      <c r="P224" s="491"/>
      <c r="Q224" s="410"/>
    </row>
    <row r="225" spans="1:17" ht="14.4" customHeight="1" x14ac:dyDescent="0.3">
      <c r="A225" s="405" t="s">
        <v>1024</v>
      </c>
      <c r="B225" s="406" t="s">
        <v>934</v>
      </c>
      <c r="C225" s="406" t="s">
        <v>931</v>
      </c>
      <c r="D225" s="406" t="s">
        <v>959</v>
      </c>
      <c r="E225" s="406" t="s">
        <v>960</v>
      </c>
      <c r="F225" s="409">
        <v>7</v>
      </c>
      <c r="G225" s="409">
        <v>112</v>
      </c>
      <c r="H225" s="409">
        <v>1</v>
      </c>
      <c r="I225" s="409">
        <v>16</v>
      </c>
      <c r="J225" s="409">
        <v>8</v>
      </c>
      <c r="K225" s="409">
        <v>128</v>
      </c>
      <c r="L225" s="409">
        <v>1.1428571428571428</v>
      </c>
      <c r="M225" s="409">
        <v>16</v>
      </c>
      <c r="N225" s="409">
        <v>10</v>
      </c>
      <c r="O225" s="409">
        <v>160</v>
      </c>
      <c r="P225" s="491">
        <v>1.4285714285714286</v>
      </c>
      <c r="Q225" s="410">
        <v>16</v>
      </c>
    </row>
    <row r="226" spans="1:17" ht="14.4" customHeight="1" x14ac:dyDescent="0.3">
      <c r="A226" s="405" t="s">
        <v>1024</v>
      </c>
      <c r="B226" s="406" t="s">
        <v>934</v>
      </c>
      <c r="C226" s="406" t="s">
        <v>931</v>
      </c>
      <c r="D226" s="406" t="s">
        <v>961</v>
      </c>
      <c r="E226" s="406" t="s">
        <v>946</v>
      </c>
      <c r="F226" s="409">
        <v>15</v>
      </c>
      <c r="G226" s="409">
        <v>10275</v>
      </c>
      <c r="H226" s="409">
        <v>1</v>
      </c>
      <c r="I226" s="409">
        <v>685</v>
      </c>
      <c r="J226" s="409">
        <v>16</v>
      </c>
      <c r="K226" s="409">
        <v>11008</v>
      </c>
      <c r="L226" s="409">
        <v>1.0713381995133819</v>
      </c>
      <c r="M226" s="409">
        <v>688</v>
      </c>
      <c r="N226" s="409">
        <v>22</v>
      </c>
      <c r="O226" s="409">
        <v>15226</v>
      </c>
      <c r="P226" s="491">
        <v>1.4818491484184915</v>
      </c>
      <c r="Q226" s="410">
        <v>692.09090909090912</v>
      </c>
    </row>
    <row r="227" spans="1:17" ht="14.4" customHeight="1" x14ac:dyDescent="0.3">
      <c r="A227" s="405" t="s">
        <v>1024</v>
      </c>
      <c r="B227" s="406" t="s">
        <v>934</v>
      </c>
      <c r="C227" s="406" t="s">
        <v>931</v>
      </c>
      <c r="D227" s="406" t="s">
        <v>962</v>
      </c>
      <c r="E227" s="406" t="s">
        <v>948</v>
      </c>
      <c r="F227" s="409">
        <v>24</v>
      </c>
      <c r="G227" s="409">
        <v>32904</v>
      </c>
      <c r="H227" s="409">
        <v>1</v>
      </c>
      <c r="I227" s="409">
        <v>1371</v>
      </c>
      <c r="J227" s="409">
        <v>16</v>
      </c>
      <c r="K227" s="409">
        <v>22000</v>
      </c>
      <c r="L227" s="409">
        <v>0.66861171893994653</v>
      </c>
      <c r="M227" s="409">
        <v>1375</v>
      </c>
      <c r="N227" s="409">
        <v>31</v>
      </c>
      <c r="O227" s="409">
        <v>42809</v>
      </c>
      <c r="P227" s="491">
        <v>1.301027230731826</v>
      </c>
      <c r="Q227" s="410">
        <v>1380.9354838709678</v>
      </c>
    </row>
    <row r="228" spans="1:17" ht="14.4" customHeight="1" x14ac:dyDescent="0.3">
      <c r="A228" s="405" t="s">
        <v>1024</v>
      </c>
      <c r="B228" s="406" t="s">
        <v>934</v>
      </c>
      <c r="C228" s="406" t="s">
        <v>931</v>
      </c>
      <c r="D228" s="406" t="s">
        <v>963</v>
      </c>
      <c r="E228" s="406" t="s">
        <v>964</v>
      </c>
      <c r="F228" s="409">
        <v>13</v>
      </c>
      <c r="G228" s="409">
        <v>30030</v>
      </c>
      <c r="H228" s="409">
        <v>1</v>
      </c>
      <c r="I228" s="409">
        <v>2310</v>
      </c>
      <c r="J228" s="409">
        <v>9</v>
      </c>
      <c r="K228" s="409">
        <v>20871</v>
      </c>
      <c r="L228" s="409">
        <v>0.69500499500499502</v>
      </c>
      <c r="M228" s="409">
        <v>2319</v>
      </c>
      <c r="N228" s="409">
        <v>19</v>
      </c>
      <c r="O228" s="409">
        <v>44271</v>
      </c>
      <c r="P228" s="491">
        <v>1.4742257742257743</v>
      </c>
      <c r="Q228" s="410">
        <v>2330.0526315789475</v>
      </c>
    </row>
    <row r="229" spans="1:17" ht="14.4" customHeight="1" x14ac:dyDescent="0.3">
      <c r="A229" s="405" t="s">
        <v>1024</v>
      </c>
      <c r="B229" s="406" t="s">
        <v>934</v>
      </c>
      <c r="C229" s="406" t="s">
        <v>931</v>
      </c>
      <c r="D229" s="406" t="s">
        <v>965</v>
      </c>
      <c r="E229" s="406" t="s">
        <v>966</v>
      </c>
      <c r="F229" s="409">
        <v>16</v>
      </c>
      <c r="G229" s="409">
        <v>1040</v>
      </c>
      <c r="H229" s="409">
        <v>1</v>
      </c>
      <c r="I229" s="409">
        <v>65</v>
      </c>
      <c r="J229" s="409">
        <v>18</v>
      </c>
      <c r="K229" s="409">
        <v>1170</v>
      </c>
      <c r="L229" s="409">
        <v>1.125</v>
      </c>
      <c r="M229" s="409">
        <v>65</v>
      </c>
      <c r="N229" s="409">
        <v>24</v>
      </c>
      <c r="O229" s="409">
        <v>1577</v>
      </c>
      <c r="P229" s="491">
        <v>1.5163461538461538</v>
      </c>
      <c r="Q229" s="410">
        <v>65.708333333333329</v>
      </c>
    </row>
    <row r="230" spans="1:17" ht="14.4" customHeight="1" x14ac:dyDescent="0.3">
      <c r="A230" s="405" t="s">
        <v>1024</v>
      </c>
      <c r="B230" s="406" t="s">
        <v>934</v>
      </c>
      <c r="C230" s="406" t="s">
        <v>931</v>
      </c>
      <c r="D230" s="406" t="s">
        <v>967</v>
      </c>
      <c r="E230" s="406" t="s">
        <v>968</v>
      </c>
      <c r="F230" s="409">
        <v>25</v>
      </c>
      <c r="G230" s="409">
        <v>9850</v>
      </c>
      <c r="H230" s="409">
        <v>1</v>
      </c>
      <c r="I230" s="409">
        <v>394</v>
      </c>
      <c r="J230" s="409">
        <v>51</v>
      </c>
      <c r="K230" s="409">
        <v>20196</v>
      </c>
      <c r="L230" s="409">
        <v>2.0503553299492387</v>
      </c>
      <c r="M230" s="409">
        <v>396</v>
      </c>
      <c r="N230" s="409">
        <v>41</v>
      </c>
      <c r="O230" s="409">
        <v>16314</v>
      </c>
      <c r="P230" s="491">
        <v>1.6562436548223349</v>
      </c>
      <c r="Q230" s="410">
        <v>397.90243902439022</v>
      </c>
    </row>
    <row r="231" spans="1:17" ht="14.4" customHeight="1" x14ac:dyDescent="0.3">
      <c r="A231" s="405" t="s">
        <v>1024</v>
      </c>
      <c r="B231" s="406" t="s">
        <v>934</v>
      </c>
      <c r="C231" s="406" t="s">
        <v>931</v>
      </c>
      <c r="D231" s="406" t="s">
        <v>969</v>
      </c>
      <c r="E231" s="406" t="s">
        <v>970</v>
      </c>
      <c r="F231" s="409">
        <v>7</v>
      </c>
      <c r="G231" s="409">
        <v>11179</v>
      </c>
      <c r="H231" s="409">
        <v>1</v>
      </c>
      <c r="I231" s="409">
        <v>1597</v>
      </c>
      <c r="J231" s="409">
        <v>2</v>
      </c>
      <c r="K231" s="409">
        <v>3202</v>
      </c>
      <c r="L231" s="409">
        <v>0.2864299132301637</v>
      </c>
      <c r="M231" s="409">
        <v>1601</v>
      </c>
      <c r="N231" s="409">
        <v>6</v>
      </c>
      <c r="O231" s="409">
        <v>9630</v>
      </c>
      <c r="P231" s="491">
        <v>0.861436622238125</v>
      </c>
      <c r="Q231" s="410">
        <v>1605</v>
      </c>
    </row>
    <row r="232" spans="1:17" ht="14.4" customHeight="1" x14ac:dyDescent="0.3">
      <c r="A232" s="405" t="s">
        <v>1024</v>
      </c>
      <c r="B232" s="406" t="s">
        <v>934</v>
      </c>
      <c r="C232" s="406" t="s">
        <v>931</v>
      </c>
      <c r="D232" s="406" t="s">
        <v>971</v>
      </c>
      <c r="E232" s="406" t="s">
        <v>972</v>
      </c>
      <c r="F232" s="409">
        <v>75</v>
      </c>
      <c r="G232" s="409">
        <v>41175</v>
      </c>
      <c r="H232" s="409">
        <v>1</v>
      </c>
      <c r="I232" s="409">
        <v>549</v>
      </c>
      <c r="J232" s="409">
        <v>91</v>
      </c>
      <c r="K232" s="409">
        <v>50050</v>
      </c>
      <c r="L232" s="409">
        <v>1.2155434122647237</v>
      </c>
      <c r="M232" s="409">
        <v>550</v>
      </c>
      <c r="N232" s="409">
        <v>120</v>
      </c>
      <c r="O232" s="409">
        <v>66081</v>
      </c>
      <c r="P232" s="491">
        <v>1.6048816029143897</v>
      </c>
      <c r="Q232" s="410">
        <v>550.67499999999995</v>
      </c>
    </row>
    <row r="233" spans="1:17" ht="14.4" customHeight="1" x14ac:dyDescent="0.3">
      <c r="A233" s="405" t="s">
        <v>1024</v>
      </c>
      <c r="B233" s="406" t="s">
        <v>934</v>
      </c>
      <c r="C233" s="406" t="s">
        <v>931</v>
      </c>
      <c r="D233" s="406" t="s">
        <v>973</v>
      </c>
      <c r="E233" s="406" t="s">
        <v>974</v>
      </c>
      <c r="F233" s="409"/>
      <c r="G233" s="409"/>
      <c r="H233" s="409"/>
      <c r="I233" s="409"/>
      <c r="J233" s="409">
        <v>1</v>
      </c>
      <c r="K233" s="409">
        <v>1234</v>
      </c>
      <c r="L233" s="409"/>
      <c r="M233" s="409">
        <v>1234</v>
      </c>
      <c r="N233" s="409"/>
      <c r="O233" s="409"/>
      <c r="P233" s="491"/>
      <c r="Q233" s="410"/>
    </row>
    <row r="234" spans="1:17" ht="14.4" customHeight="1" x14ac:dyDescent="0.3">
      <c r="A234" s="405" t="s">
        <v>1024</v>
      </c>
      <c r="B234" s="406" t="s">
        <v>934</v>
      </c>
      <c r="C234" s="406" t="s">
        <v>931</v>
      </c>
      <c r="D234" s="406" t="s">
        <v>977</v>
      </c>
      <c r="E234" s="406" t="s">
        <v>978</v>
      </c>
      <c r="F234" s="409"/>
      <c r="G234" s="409"/>
      <c r="H234" s="409"/>
      <c r="I234" s="409"/>
      <c r="J234" s="409">
        <v>1</v>
      </c>
      <c r="K234" s="409">
        <v>122</v>
      </c>
      <c r="L234" s="409"/>
      <c r="M234" s="409">
        <v>122</v>
      </c>
      <c r="N234" s="409">
        <v>1</v>
      </c>
      <c r="O234" s="409">
        <v>122</v>
      </c>
      <c r="P234" s="491"/>
      <c r="Q234" s="410">
        <v>122</v>
      </c>
    </row>
    <row r="235" spans="1:17" ht="14.4" customHeight="1" x14ac:dyDescent="0.3">
      <c r="A235" s="405" t="s">
        <v>1024</v>
      </c>
      <c r="B235" s="406" t="s">
        <v>934</v>
      </c>
      <c r="C235" s="406" t="s">
        <v>931</v>
      </c>
      <c r="D235" s="406" t="s">
        <v>979</v>
      </c>
      <c r="E235" s="406" t="s">
        <v>980</v>
      </c>
      <c r="F235" s="409">
        <v>92</v>
      </c>
      <c r="G235" s="409">
        <v>39100</v>
      </c>
      <c r="H235" s="409">
        <v>1</v>
      </c>
      <c r="I235" s="409">
        <v>425</v>
      </c>
      <c r="J235" s="409">
        <v>130</v>
      </c>
      <c r="K235" s="409">
        <v>55250</v>
      </c>
      <c r="L235" s="409">
        <v>1.4130434782608696</v>
      </c>
      <c r="M235" s="409">
        <v>425</v>
      </c>
      <c r="N235" s="409">
        <v>107</v>
      </c>
      <c r="O235" s="409">
        <v>45544</v>
      </c>
      <c r="P235" s="491">
        <v>1.1648081841432225</v>
      </c>
      <c r="Q235" s="410">
        <v>425.64485981308411</v>
      </c>
    </row>
    <row r="236" spans="1:17" ht="14.4" customHeight="1" x14ac:dyDescent="0.3">
      <c r="A236" s="405" t="s">
        <v>1024</v>
      </c>
      <c r="B236" s="406" t="s">
        <v>934</v>
      </c>
      <c r="C236" s="406" t="s">
        <v>931</v>
      </c>
      <c r="D236" s="406" t="s">
        <v>983</v>
      </c>
      <c r="E236" s="406" t="s">
        <v>942</v>
      </c>
      <c r="F236" s="409"/>
      <c r="G236" s="409"/>
      <c r="H236" s="409"/>
      <c r="I236" s="409"/>
      <c r="J236" s="409"/>
      <c r="K236" s="409"/>
      <c r="L236" s="409"/>
      <c r="M236" s="409"/>
      <c r="N236" s="409">
        <v>1</v>
      </c>
      <c r="O236" s="409">
        <v>915</v>
      </c>
      <c r="P236" s="491"/>
      <c r="Q236" s="410">
        <v>915</v>
      </c>
    </row>
    <row r="237" spans="1:17" ht="14.4" customHeight="1" x14ac:dyDescent="0.3">
      <c r="A237" s="405" t="s">
        <v>1024</v>
      </c>
      <c r="B237" s="406" t="s">
        <v>934</v>
      </c>
      <c r="C237" s="406" t="s">
        <v>931</v>
      </c>
      <c r="D237" s="406" t="s">
        <v>984</v>
      </c>
      <c r="E237" s="406" t="s">
        <v>985</v>
      </c>
      <c r="F237" s="409"/>
      <c r="G237" s="409"/>
      <c r="H237" s="409"/>
      <c r="I237" s="409"/>
      <c r="J237" s="409"/>
      <c r="K237" s="409"/>
      <c r="L237" s="409"/>
      <c r="M237" s="409"/>
      <c r="N237" s="409">
        <v>9</v>
      </c>
      <c r="O237" s="409">
        <v>14517</v>
      </c>
      <c r="P237" s="491"/>
      <c r="Q237" s="410">
        <v>1613</v>
      </c>
    </row>
    <row r="238" spans="1:17" ht="14.4" customHeight="1" x14ac:dyDescent="0.3">
      <c r="A238" s="405" t="s">
        <v>1025</v>
      </c>
      <c r="B238" s="406" t="s">
        <v>930</v>
      </c>
      <c r="C238" s="406" t="s">
        <v>931</v>
      </c>
      <c r="D238" s="406" t="s">
        <v>932</v>
      </c>
      <c r="E238" s="406" t="s">
        <v>933</v>
      </c>
      <c r="F238" s="409"/>
      <c r="G238" s="409"/>
      <c r="H238" s="409"/>
      <c r="I238" s="409"/>
      <c r="J238" s="409"/>
      <c r="K238" s="409"/>
      <c r="L238" s="409"/>
      <c r="M238" s="409"/>
      <c r="N238" s="409">
        <v>1</v>
      </c>
      <c r="O238" s="409">
        <v>10685</v>
      </c>
      <c r="P238" s="491"/>
      <c r="Q238" s="410">
        <v>10685</v>
      </c>
    </row>
    <row r="239" spans="1:17" ht="14.4" customHeight="1" x14ac:dyDescent="0.3">
      <c r="A239" s="405" t="s">
        <v>1026</v>
      </c>
      <c r="B239" s="406" t="s">
        <v>934</v>
      </c>
      <c r="C239" s="406" t="s">
        <v>931</v>
      </c>
      <c r="D239" s="406" t="s">
        <v>939</v>
      </c>
      <c r="E239" s="406" t="s">
        <v>940</v>
      </c>
      <c r="F239" s="409"/>
      <c r="G239" s="409"/>
      <c r="H239" s="409"/>
      <c r="I239" s="409"/>
      <c r="J239" s="409">
        <v>2</v>
      </c>
      <c r="K239" s="409">
        <v>4426</v>
      </c>
      <c r="L239" s="409"/>
      <c r="M239" s="409">
        <v>2213</v>
      </c>
      <c r="N239" s="409"/>
      <c r="O239" s="409"/>
      <c r="P239" s="491"/>
      <c r="Q239" s="410"/>
    </row>
    <row r="240" spans="1:17" ht="14.4" customHeight="1" x14ac:dyDescent="0.3">
      <c r="A240" s="405" t="s">
        <v>1026</v>
      </c>
      <c r="B240" s="406" t="s">
        <v>934</v>
      </c>
      <c r="C240" s="406" t="s">
        <v>931</v>
      </c>
      <c r="D240" s="406" t="s">
        <v>943</v>
      </c>
      <c r="E240" s="406" t="s">
        <v>944</v>
      </c>
      <c r="F240" s="409"/>
      <c r="G240" s="409"/>
      <c r="H240" s="409"/>
      <c r="I240" s="409"/>
      <c r="J240" s="409">
        <v>1</v>
      </c>
      <c r="K240" s="409">
        <v>3698</v>
      </c>
      <c r="L240" s="409"/>
      <c r="M240" s="409">
        <v>3698</v>
      </c>
      <c r="N240" s="409"/>
      <c r="O240" s="409"/>
      <c r="P240" s="491"/>
      <c r="Q240" s="410"/>
    </row>
    <row r="241" spans="1:17" ht="14.4" customHeight="1" x14ac:dyDescent="0.3">
      <c r="A241" s="405" t="s">
        <v>1026</v>
      </c>
      <c r="B241" s="406" t="s">
        <v>934</v>
      </c>
      <c r="C241" s="406" t="s">
        <v>931</v>
      </c>
      <c r="D241" s="406" t="s">
        <v>955</v>
      </c>
      <c r="E241" s="406" t="s">
        <v>956</v>
      </c>
      <c r="F241" s="409"/>
      <c r="G241" s="409"/>
      <c r="H241" s="409"/>
      <c r="I241" s="409"/>
      <c r="J241" s="409">
        <v>2</v>
      </c>
      <c r="K241" s="409">
        <v>2894</v>
      </c>
      <c r="L241" s="409"/>
      <c r="M241" s="409">
        <v>1447</v>
      </c>
      <c r="N241" s="409"/>
      <c r="O241" s="409"/>
      <c r="P241" s="491"/>
      <c r="Q241" s="410"/>
    </row>
    <row r="242" spans="1:17" ht="14.4" customHeight="1" x14ac:dyDescent="0.3">
      <c r="A242" s="405" t="s">
        <v>1026</v>
      </c>
      <c r="B242" s="406" t="s">
        <v>934</v>
      </c>
      <c r="C242" s="406" t="s">
        <v>931</v>
      </c>
      <c r="D242" s="406" t="s">
        <v>959</v>
      </c>
      <c r="E242" s="406" t="s">
        <v>960</v>
      </c>
      <c r="F242" s="409"/>
      <c r="G242" s="409"/>
      <c r="H242" s="409"/>
      <c r="I242" s="409"/>
      <c r="J242" s="409">
        <v>1</v>
      </c>
      <c r="K242" s="409">
        <v>16</v>
      </c>
      <c r="L242" s="409"/>
      <c r="M242" s="409">
        <v>16</v>
      </c>
      <c r="N242" s="409"/>
      <c r="O242" s="409"/>
      <c r="P242" s="491"/>
      <c r="Q242" s="410"/>
    </row>
    <row r="243" spans="1:17" ht="14.4" customHeight="1" x14ac:dyDescent="0.3">
      <c r="A243" s="405" t="s">
        <v>1026</v>
      </c>
      <c r="B243" s="406" t="s">
        <v>934</v>
      </c>
      <c r="C243" s="406" t="s">
        <v>931</v>
      </c>
      <c r="D243" s="406" t="s">
        <v>961</v>
      </c>
      <c r="E243" s="406" t="s">
        <v>946</v>
      </c>
      <c r="F243" s="409"/>
      <c r="G243" s="409"/>
      <c r="H243" s="409"/>
      <c r="I243" s="409"/>
      <c r="J243" s="409">
        <v>2</v>
      </c>
      <c r="K243" s="409">
        <v>1376</v>
      </c>
      <c r="L243" s="409"/>
      <c r="M243" s="409">
        <v>688</v>
      </c>
      <c r="N243" s="409"/>
      <c r="O243" s="409"/>
      <c r="P243" s="491"/>
      <c r="Q243" s="410"/>
    </row>
    <row r="244" spans="1:17" ht="14.4" customHeight="1" x14ac:dyDescent="0.3">
      <c r="A244" s="405" t="s">
        <v>1026</v>
      </c>
      <c r="B244" s="406" t="s">
        <v>934</v>
      </c>
      <c r="C244" s="406" t="s">
        <v>931</v>
      </c>
      <c r="D244" s="406" t="s">
        <v>962</v>
      </c>
      <c r="E244" s="406" t="s">
        <v>948</v>
      </c>
      <c r="F244" s="409"/>
      <c r="G244" s="409"/>
      <c r="H244" s="409"/>
      <c r="I244" s="409"/>
      <c r="J244" s="409">
        <v>1</v>
      </c>
      <c r="K244" s="409">
        <v>1375</v>
      </c>
      <c r="L244" s="409"/>
      <c r="M244" s="409">
        <v>1375</v>
      </c>
      <c r="N244" s="409"/>
      <c r="O244" s="409"/>
      <c r="P244" s="491"/>
      <c r="Q244" s="410"/>
    </row>
    <row r="245" spans="1:17" ht="14.4" customHeight="1" x14ac:dyDescent="0.3">
      <c r="A245" s="405" t="s">
        <v>1026</v>
      </c>
      <c r="B245" s="406" t="s">
        <v>934</v>
      </c>
      <c r="C245" s="406" t="s">
        <v>931</v>
      </c>
      <c r="D245" s="406" t="s">
        <v>963</v>
      </c>
      <c r="E245" s="406" t="s">
        <v>964</v>
      </c>
      <c r="F245" s="409"/>
      <c r="G245" s="409"/>
      <c r="H245" s="409"/>
      <c r="I245" s="409"/>
      <c r="J245" s="409">
        <v>1</v>
      </c>
      <c r="K245" s="409">
        <v>2319</v>
      </c>
      <c r="L245" s="409"/>
      <c r="M245" s="409">
        <v>2319</v>
      </c>
      <c r="N245" s="409"/>
      <c r="O245" s="409"/>
      <c r="P245" s="491"/>
      <c r="Q245" s="410"/>
    </row>
    <row r="246" spans="1:17" ht="14.4" customHeight="1" x14ac:dyDescent="0.3">
      <c r="A246" s="405" t="s">
        <v>1026</v>
      </c>
      <c r="B246" s="406" t="s">
        <v>934</v>
      </c>
      <c r="C246" s="406" t="s">
        <v>931</v>
      </c>
      <c r="D246" s="406" t="s">
        <v>965</v>
      </c>
      <c r="E246" s="406" t="s">
        <v>966</v>
      </c>
      <c r="F246" s="409"/>
      <c r="G246" s="409"/>
      <c r="H246" s="409"/>
      <c r="I246" s="409"/>
      <c r="J246" s="409">
        <v>2</v>
      </c>
      <c r="K246" s="409">
        <v>130</v>
      </c>
      <c r="L246" s="409"/>
      <c r="M246" s="409">
        <v>65</v>
      </c>
      <c r="N246" s="409"/>
      <c r="O246" s="409"/>
      <c r="P246" s="491"/>
      <c r="Q246" s="410"/>
    </row>
    <row r="247" spans="1:17" ht="14.4" customHeight="1" x14ac:dyDescent="0.3">
      <c r="A247" s="405" t="s">
        <v>1026</v>
      </c>
      <c r="B247" s="406" t="s">
        <v>934</v>
      </c>
      <c r="C247" s="406" t="s">
        <v>931</v>
      </c>
      <c r="D247" s="406" t="s">
        <v>967</v>
      </c>
      <c r="E247" s="406" t="s">
        <v>968</v>
      </c>
      <c r="F247" s="409"/>
      <c r="G247" s="409"/>
      <c r="H247" s="409"/>
      <c r="I247" s="409"/>
      <c r="J247" s="409">
        <v>2</v>
      </c>
      <c r="K247" s="409">
        <v>792</v>
      </c>
      <c r="L247" s="409"/>
      <c r="M247" s="409">
        <v>396</v>
      </c>
      <c r="N247" s="409"/>
      <c r="O247" s="409"/>
      <c r="P247" s="491"/>
      <c r="Q247" s="410"/>
    </row>
    <row r="248" spans="1:17" ht="14.4" customHeight="1" x14ac:dyDescent="0.3">
      <c r="A248" s="405" t="s">
        <v>1026</v>
      </c>
      <c r="B248" s="406" t="s">
        <v>934</v>
      </c>
      <c r="C248" s="406" t="s">
        <v>931</v>
      </c>
      <c r="D248" s="406" t="s">
        <v>971</v>
      </c>
      <c r="E248" s="406" t="s">
        <v>972</v>
      </c>
      <c r="F248" s="409"/>
      <c r="G248" s="409"/>
      <c r="H248" s="409"/>
      <c r="I248" s="409"/>
      <c r="J248" s="409">
        <v>5</v>
      </c>
      <c r="K248" s="409">
        <v>2750</v>
      </c>
      <c r="L248" s="409"/>
      <c r="M248" s="409">
        <v>550</v>
      </c>
      <c r="N248" s="409"/>
      <c r="O248" s="409"/>
      <c r="P248" s="491"/>
      <c r="Q248" s="410"/>
    </row>
    <row r="249" spans="1:17" ht="14.4" customHeight="1" x14ac:dyDescent="0.3">
      <c r="A249" s="405" t="s">
        <v>1027</v>
      </c>
      <c r="B249" s="406" t="s">
        <v>934</v>
      </c>
      <c r="C249" s="406" t="s">
        <v>931</v>
      </c>
      <c r="D249" s="406" t="s">
        <v>945</v>
      </c>
      <c r="E249" s="406" t="s">
        <v>946</v>
      </c>
      <c r="F249" s="409">
        <v>1</v>
      </c>
      <c r="G249" s="409">
        <v>437</v>
      </c>
      <c r="H249" s="409">
        <v>1</v>
      </c>
      <c r="I249" s="409">
        <v>437</v>
      </c>
      <c r="J249" s="409"/>
      <c r="K249" s="409"/>
      <c r="L249" s="409"/>
      <c r="M249" s="409"/>
      <c r="N249" s="409"/>
      <c r="O249" s="409"/>
      <c r="P249" s="491"/>
      <c r="Q249" s="410"/>
    </row>
    <row r="250" spans="1:17" ht="14.4" customHeight="1" x14ac:dyDescent="0.3">
      <c r="A250" s="405" t="s">
        <v>1027</v>
      </c>
      <c r="B250" s="406" t="s">
        <v>934</v>
      </c>
      <c r="C250" s="406" t="s">
        <v>931</v>
      </c>
      <c r="D250" s="406" t="s">
        <v>959</v>
      </c>
      <c r="E250" s="406" t="s">
        <v>960</v>
      </c>
      <c r="F250" s="409">
        <v>1</v>
      </c>
      <c r="G250" s="409">
        <v>16</v>
      </c>
      <c r="H250" s="409">
        <v>1</v>
      </c>
      <c r="I250" s="409">
        <v>16</v>
      </c>
      <c r="J250" s="409"/>
      <c r="K250" s="409"/>
      <c r="L250" s="409"/>
      <c r="M250" s="409"/>
      <c r="N250" s="409"/>
      <c r="O250" s="409"/>
      <c r="P250" s="491"/>
      <c r="Q250" s="410"/>
    </row>
    <row r="251" spans="1:17" ht="14.4" customHeight="1" x14ac:dyDescent="0.3">
      <c r="A251" s="405" t="s">
        <v>1027</v>
      </c>
      <c r="B251" s="406" t="s">
        <v>934</v>
      </c>
      <c r="C251" s="406" t="s">
        <v>931</v>
      </c>
      <c r="D251" s="406" t="s">
        <v>965</v>
      </c>
      <c r="E251" s="406" t="s">
        <v>966</v>
      </c>
      <c r="F251" s="409">
        <v>1</v>
      </c>
      <c r="G251" s="409">
        <v>65</v>
      </c>
      <c r="H251" s="409">
        <v>1</v>
      </c>
      <c r="I251" s="409">
        <v>65</v>
      </c>
      <c r="J251" s="409"/>
      <c r="K251" s="409"/>
      <c r="L251" s="409"/>
      <c r="M251" s="409"/>
      <c r="N251" s="409"/>
      <c r="O251" s="409"/>
      <c r="P251" s="491"/>
      <c r="Q251" s="410"/>
    </row>
    <row r="252" spans="1:17" ht="14.4" customHeight="1" x14ac:dyDescent="0.3">
      <c r="A252" s="405" t="s">
        <v>1028</v>
      </c>
      <c r="B252" s="406" t="s">
        <v>930</v>
      </c>
      <c r="C252" s="406" t="s">
        <v>931</v>
      </c>
      <c r="D252" s="406" t="s">
        <v>932</v>
      </c>
      <c r="E252" s="406" t="s">
        <v>933</v>
      </c>
      <c r="F252" s="409">
        <v>1</v>
      </c>
      <c r="G252" s="409">
        <v>10545</v>
      </c>
      <c r="H252" s="409">
        <v>1</v>
      </c>
      <c r="I252" s="409">
        <v>10545</v>
      </c>
      <c r="J252" s="409"/>
      <c r="K252" s="409"/>
      <c r="L252" s="409"/>
      <c r="M252" s="409"/>
      <c r="N252" s="409"/>
      <c r="O252" s="409"/>
      <c r="P252" s="491"/>
      <c r="Q252" s="410"/>
    </row>
    <row r="253" spans="1:17" ht="14.4" customHeight="1" x14ac:dyDescent="0.3">
      <c r="A253" s="405" t="s">
        <v>1028</v>
      </c>
      <c r="B253" s="406" t="s">
        <v>934</v>
      </c>
      <c r="C253" s="406" t="s">
        <v>931</v>
      </c>
      <c r="D253" s="406" t="s">
        <v>935</v>
      </c>
      <c r="E253" s="406" t="s">
        <v>936</v>
      </c>
      <c r="F253" s="409"/>
      <c r="G253" s="409"/>
      <c r="H253" s="409"/>
      <c r="I253" s="409"/>
      <c r="J253" s="409">
        <v>1</v>
      </c>
      <c r="K253" s="409">
        <v>126</v>
      </c>
      <c r="L253" s="409"/>
      <c r="M253" s="409">
        <v>126</v>
      </c>
      <c r="N253" s="409"/>
      <c r="O253" s="409"/>
      <c r="P253" s="491"/>
      <c r="Q253" s="410"/>
    </row>
    <row r="254" spans="1:17" ht="14.4" customHeight="1" x14ac:dyDescent="0.3">
      <c r="A254" s="405" t="s">
        <v>1028</v>
      </c>
      <c r="B254" s="406" t="s">
        <v>934</v>
      </c>
      <c r="C254" s="406" t="s">
        <v>931</v>
      </c>
      <c r="D254" s="406" t="s">
        <v>937</v>
      </c>
      <c r="E254" s="406" t="s">
        <v>938</v>
      </c>
      <c r="F254" s="409"/>
      <c r="G254" s="409"/>
      <c r="H254" s="409"/>
      <c r="I254" s="409"/>
      <c r="J254" s="409">
        <v>1</v>
      </c>
      <c r="K254" s="409">
        <v>1220</v>
      </c>
      <c r="L254" s="409"/>
      <c r="M254" s="409">
        <v>1220</v>
      </c>
      <c r="N254" s="409"/>
      <c r="O254" s="409"/>
      <c r="P254" s="491"/>
      <c r="Q254" s="410"/>
    </row>
    <row r="255" spans="1:17" ht="14.4" customHeight="1" x14ac:dyDescent="0.3">
      <c r="A255" s="405" t="s">
        <v>1028</v>
      </c>
      <c r="B255" s="406" t="s">
        <v>934</v>
      </c>
      <c r="C255" s="406" t="s">
        <v>931</v>
      </c>
      <c r="D255" s="406" t="s">
        <v>939</v>
      </c>
      <c r="E255" s="406" t="s">
        <v>940</v>
      </c>
      <c r="F255" s="409"/>
      <c r="G255" s="409"/>
      <c r="H255" s="409"/>
      <c r="I255" s="409"/>
      <c r="J255" s="409"/>
      <c r="K255" s="409"/>
      <c r="L255" s="409"/>
      <c r="M255" s="409"/>
      <c r="N255" s="409">
        <v>2</v>
      </c>
      <c r="O255" s="409">
        <v>4458</v>
      </c>
      <c r="P255" s="491"/>
      <c r="Q255" s="410">
        <v>2229</v>
      </c>
    </row>
    <row r="256" spans="1:17" ht="14.4" customHeight="1" x14ac:dyDescent="0.3">
      <c r="A256" s="405" t="s">
        <v>1028</v>
      </c>
      <c r="B256" s="406" t="s">
        <v>934</v>
      </c>
      <c r="C256" s="406" t="s">
        <v>931</v>
      </c>
      <c r="D256" s="406" t="s">
        <v>941</v>
      </c>
      <c r="E256" s="406" t="s">
        <v>942</v>
      </c>
      <c r="F256" s="409"/>
      <c r="G256" s="409"/>
      <c r="H256" s="409"/>
      <c r="I256" s="409"/>
      <c r="J256" s="409">
        <v>1</v>
      </c>
      <c r="K256" s="409">
        <v>1035</v>
      </c>
      <c r="L256" s="409"/>
      <c r="M256" s="409">
        <v>1035</v>
      </c>
      <c r="N256" s="409"/>
      <c r="O256" s="409"/>
      <c r="P256" s="491"/>
      <c r="Q256" s="410"/>
    </row>
    <row r="257" spans="1:17" ht="14.4" customHeight="1" x14ac:dyDescent="0.3">
      <c r="A257" s="405" t="s">
        <v>1028</v>
      </c>
      <c r="B257" s="406" t="s">
        <v>934</v>
      </c>
      <c r="C257" s="406" t="s">
        <v>931</v>
      </c>
      <c r="D257" s="406" t="s">
        <v>943</v>
      </c>
      <c r="E257" s="406" t="s">
        <v>944</v>
      </c>
      <c r="F257" s="409"/>
      <c r="G257" s="409"/>
      <c r="H257" s="409"/>
      <c r="I257" s="409"/>
      <c r="J257" s="409">
        <v>2</v>
      </c>
      <c r="K257" s="409">
        <v>7396</v>
      </c>
      <c r="L257" s="409"/>
      <c r="M257" s="409">
        <v>3698</v>
      </c>
      <c r="N257" s="409">
        <v>2</v>
      </c>
      <c r="O257" s="409">
        <v>7428</v>
      </c>
      <c r="P257" s="491"/>
      <c r="Q257" s="410">
        <v>3714</v>
      </c>
    </row>
    <row r="258" spans="1:17" ht="14.4" customHeight="1" x14ac:dyDescent="0.3">
      <c r="A258" s="405" t="s">
        <v>1028</v>
      </c>
      <c r="B258" s="406" t="s">
        <v>934</v>
      </c>
      <c r="C258" s="406" t="s">
        <v>931</v>
      </c>
      <c r="D258" s="406" t="s">
        <v>955</v>
      </c>
      <c r="E258" s="406" t="s">
        <v>956</v>
      </c>
      <c r="F258" s="409">
        <v>1</v>
      </c>
      <c r="G258" s="409">
        <v>1441</v>
      </c>
      <c r="H258" s="409">
        <v>1</v>
      </c>
      <c r="I258" s="409">
        <v>1441</v>
      </c>
      <c r="J258" s="409">
        <v>6</v>
      </c>
      <c r="K258" s="409">
        <v>8682</v>
      </c>
      <c r="L258" s="409">
        <v>6.0249826509368498</v>
      </c>
      <c r="M258" s="409">
        <v>1447</v>
      </c>
      <c r="N258" s="409">
        <v>1</v>
      </c>
      <c r="O258" s="409">
        <v>1457</v>
      </c>
      <c r="P258" s="491">
        <v>1.0111034004163775</v>
      </c>
      <c r="Q258" s="410">
        <v>1457</v>
      </c>
    </row>
    <row r="259" spans="1:17" ht="14.4" customHeight="1" x14ac:dyDescent="0.3">
      <c r="A259" s="405" t="s">
        <v>1028</v>
      </c>
      <c r="B259" s="406" t="s">
        <v>934</v>
      </c>
      <c r="C259" s="406" t="s">
        <v>931</v>
      </c>
      <c r="D259" s="406" t="s">
        <v>959</v>
      </c>
      <c r="E259" s="406" t="s">
        <v>960</v>
      </c>
      <c r="F259" s="409">
        <v>2</v>
      </c>
      <c r="G259" s="409">
        <v>32</v>
      </c>
      <c r="H259" s="409">
        <v>1</v>
      </c>
      <c r="I259" s="409">
        <v>16</v>
      </c>
      <c r="J259" s="409">
        <v>9</v>
      </c>
      <c r="K259" s="409">
        <v>144</v>
      </c>
      <c r="L259" s="409">
        <v>4.5</v>
      </c>
      <c r="M259" s="409">
        <v>16</v>
      </c>
      <c r="N259" s="409">
        <v>3</v>
      </c>
      <c r="O259" s="409">
        <v>48</v>
      </c>
      <c r="P259" s="491">
        <v>1.5</v>
      </c>
      <c r="Q259" s="410">
        <v>16</v>
      </c>
    </row>
    <row r="260" spans="1:17" ht="14.4" customHeight="1" x14ac:dyDescent="0.3">
      <c r="A260" s="405" t="s">
        <v>1028</v>
      </c>
      <c r="B260" s="406" t="s">
        <v>934</v>
      </c>
      <c r="C260" s="406" t="s">
        <v>931</v>
      </c>
      <c r="D260" s="406" t="s">
        <v>961</v>
      </c>
      <c r="E260" s="406" t="s">
        <v>946</v>
      </c>
      <c r="F260" s="409">
        <v>4</v>
      </c>
      <c r="G260" s="409">
        <v>2740</v>
      </c>
      <c r="H260" s="409">
        <v>1</v>
      </c>
      <c r="I260" s="409">
        <v>685</v>
      </c>
      <c r="J260" s="409">
        <v>16</v>
      </c>
      <c r="K260" s="409">
        <v>11008</v>
      </c>
      <c r="L260" s="409">
        <v>4.0175182481751825</v>
      </c>
      <c r="M260" s="409">
        <v>688</v>
      </c>
      <c r="N260" s="409">
        <v>5</v>
      </c>
      <c r="O260" s="409">
        <v>3470</v>
      </c>
      <c r="P260" s="491">
        <v>1.2664233576642336</v>
      </c>
      <c r="Q260" s="410">
        <v>694</v>
      </c>
    </row>
    <row r="261" spans="1:17" ht="14.4" customHeight="1" x14ac:dyDescent="0.3">
      <c r="A261" s="405" t="s">
        <v>1028</v>
      </c>
      <c r="B261" s="406" t="s">
        <v>934</v>
      </c>
      <c r="C261" s="406" t="s">
        <v>931</v>
      </c>
      <c r="D261" s="406" t="s">
        <v>962</v>
      </c>
      <c r="E261" s="406" t="s">
        <v>948</v>
      </c>
      <c r="F261" s="409"/>
      <c r="G261" s="409"/>
      <c r="H261" s="409"/>
      <c r="I261" s="409"/>
      <c r="J261" s="409">
        <v>5</v>
      </c>
      <c r="K261" s="409">
        <v>6875</v>
      </c>
      <c r="L261" s="409"/>
      <c r="M261" s="409">
        <v>1375</v>
      </c>
      <c r="N261" s="409">
        <v>5</v>
      </c>
      <c r="O261" s="409">
        <v>6915</v>
      </c>
      <c r="P261" s="491"/>
      <c r="Q261" s="410">
        <v>1383</v>
      </c>
    </row>
    <row r="262" spans="1:17" ht="14.4" customHeight="1" x14ac:dyDescent="0.3">
      <c r="A262" s="405" t="s">
        <v>1028</v>
      </c>
      <c r="B262" s="406" t="s">
        <v>934</v>
      </c>
      <c r="C262" s="406" t="s">
        <v>931</v>
      </c>
      <c r="D262" s="406" t="s">
        <v>963</v>
      </c>
      <c r="E262" s="406" t="s">
        <v>964</v>
      </c>
      <c r="F262" s="409"/>
      <c r="G262" s="409"/>
      <c r="H262" s="409"/>
      <c r="I262" s="409"/>
      <c r="J262" s="409">
        <v>3</v>
      </c>
      <c r="K262" s="409">
        <v>6957</v>
      </c>
      <c r="L262" s="409"/>
      <c r="M262" s="409">
        <v>2319</v>
      </c>
      <c r="N262" s="409">
        <v>3</v>
      </c>
      <c r="O262" s="409">
        <v>7002</v>
      </c>
      <c r="P262" s="491"/>
      <c r="Q262" s="410">
        <v>2334</v>
      </c>
    </row>
    <row r="263" spans="1:17" ht="14.4" customHeight="1" x14ac:dyDescent="0.3">
      <c r="A263" s="405" t="s">
        <v>1028</v>
      </c>
      <c r="B263" s="406" t="s">
        <v>934</v>
      </c>
      <c r="C263" s="406" t="s">
        <v>931</v>
      </c>
      <c r="D263" s="406" t="s">
        <v>965</v>
      </c>
      <c r="E263" s="406" t="s">
        <v>966</v>
      </c>
      <c r="F263" s="409">
        <v>4</v>
      </c>
      <c r="G263" s="409">
        <v>260</v>
      </c>
      <c r="H263" s="409">
        <v>1</v>
      </c>
      <c r="I263" s="409">
        <v>65</v>
      </c>
      <c r="J263" s="409">
        <v>16</v>
      </c>
      <c r="K263" s="409">
        <v>1040</v>
      </c>
      <c r="L263" s="409">
        <v>4</v>
      </c>
      <c r="M263" s="409">
        <v>65</v>
      </c>
      <c r="N263" s="409">
        <v>5</v>
      </c>
      <c r="O263" s="409">
        <v>330</v>
      </c>
      <c r="P263" s="491">
        <v>1.2692307692307692</v>
      </c>
      <c r="Q263" s="410">
        <v>66</v>
      </c>
    </row>
    <row r="264" spans="1:17" ht="14.4" customHeight="1" x14ac:dyDescent="0.3">
      <c r="A264" s="405" t="s">
        <v>1028</v>
      </c>
      <c r="B264" s="406" t="s">
        <v>934</v>
      </c>
      <c r="C264" s="406" t="s">
        <v>931</v>
      </c>
      <c r="D264" s="406" t="s">
        <v>967</v>
      </c>
      <c r="E264" s="406" t="s">
        <v>968</v>
      </c>
      <c r="F264" s="409">
        <v>1</v>
      </c>
      <c r="G264" s="409">
        <v>394</v>
      </c>
      <c r="H264" s="409">
        <v>1</v>
      </c>
      <c r="I264" s="409">
        <v>394</v>
      </c>
      <c r="J264" s="409">
        <v>6</v>
      </c>
      <c r="K264" s="409">
        <v>2376</v>
      </c>
      <c r="L264" s="409">
        <v>6.030456852791878</v>
      </c>
      <c r="M264" s="409">
        <v>396</v>
      </c>
      <c r="N264" s="409">
        <v>1</v>
      </c>
      <c r="O264" s="409">
        <v>399</v>
      </c>
      <c r="P264" s="491">
        <v>1.0126903553299493</v>
      </c>
      <c r="Q264" s="410">
        <v>399</v>
      </c>
    </row>
    <row r="265" spans="1:17" ht="14.4" customHeight="1" x14ac:dyDescent="0.3">
      <c r="A265" s="405" t="s">
        <v>1028</v>
      </c>
      <c r="B265" s="406" t="s">
        <v>934</v>
      </c>
      <c r="C265" s="406" t="s">
        <v>931</v>
      </c>
      <c r="D265" s="406" t="s">
        <v>971</v>
      </c>
      <c r="E265" s="406" t="s">
        <v>972</v>
      </c>
      <c r="F265" s="409">
        <v>6</v>
      </c>
      <c r="G265" s="409">
        <v>3294</v>
      </c>
      <c r="H265" s="409">
        <v>1</v>
      </c>
      <c r="I265" s="409">
        <v>549</v>
      </c>
      <c r="J265" s="409">
        <v>47</v>
      </c>
      <c r="K265" s="409">
        <v>25850</v>
      </c>
      <c r="L265" s="409">
        <v>7.8476017000607161</v>
      </c>
      <c r="M265" s="409">
        <v>550</v>
      </c>
      <c r="N265" s="409">
        <v>17</v>
      </c>
      <c r="O265" s="409">
        <v>9367</v>
      </c>
      <c r="P265" s="491">
        <v>2.8436551305403763</v>
      </c>
      <c r="Q265" s="410">
        <v>551</v>
      </c>
    </row>
    <row r="266" spans="1:17" ht="14.4" customHeight="1" x14ac:dyDescent="0.3">
      <c r="A266" s="405" t="s">
        <v>1029</v>
      </c>
      <c r="B266" s="406" t="s">
        <v>934</v>
      </c>
      <c r="C266" s="406" t="s">
        <v>931</v>
      </c>
      <c r="D266" s="406" t="s">
        <v>935</v>
      </c>
      <c r="E266" s="406" t="s">
        <v>936</v>
      </c>
      <c r="F266" s="409">
        <v>1</v>
      </c>
      <c r="G266" s="409">
        <v>125</v>
      </c>
      <c r="H266" s="409">
        <v>1</v>
      </c>
      <c r="I266" s="409">
        <v>125</v>
      </c>
      <c r="J266" s="409"/>
      <c r="K266" s="409"/>
      <c r="L266" s="409"/>
      <c r="M266" s="409"/>
      <c r="N266" s="409"/>
      <c r="O266" s="409"/>
      <c r="P266" s="491"/>
      <c r="Q266" s="410"/>
    </row>
    <row r="267" spans="1:17" ht="14.4" customHeight="1" x14ac:dyDescent="0.3">
      <c r="A267" s="405" t="s">
        <v>1029</v>
      </c>
      <c r="B267" s="406" t="s">
        <v>934</v>
      </c>
      <c r="C267" s="406" t="s">
        <v>931</v>
      </c>
      <c r="D267" s="406" t="s">
        <v>939</v>
      </c>
      <c r="E267" s="406" t="s">
        <v>940</v>
      </c>
      <c r="F267" s="409"/>
      <c r="G267" s="409"/>
      <c r="H267" s="409"/>
      <c r="I267" s="409"/>
      <c r="J267" s="409"/>
      <c r="K267" s="409"/>
      <c r="L267" s="409"/>
      <c r="M267" s="409"/>
      <c r="N267" s="409">
        <v>1</v>
      </c>
      <c r="O267" s="409">
        <v>2213</v>
      </c>
      <c r="P267" s="491"/>
      <c r="Q267" s="410">
        <v>2213</v>
      </c>
    </row>
    <row r="268" spans="1:17" ht="14.4" customHeight="1" x14ac:dyDescent="0.3">
      <c r="A268" s="405" t="s">
        <v>1029</v>
      </c>
      <c r="B268" s="406" t="s">
        <v>934</v>
      </c>
      <c r="C268" s="406" t="s">
        <v>931</v>
      </c>
      <c r="D268" s="406" t="s">
        <v>955</v>
      </c>
      <c r="E268" s="406" t="s">
        <v>956</v>
      </c>
      <c r="F268" s="409">
        <v>2</v>
      </c>
      <c r="G268" s="409">
        <v>2882</v>
      </c>
      <c r="H268" s="409">
        <v>1</v>
      </c>
      <c r="I268" s="409">
        <v>1441</v>
      </c>
      <c r="J268" s="409"/>
      <c r="K268" s="409"/>
      <c r="L268" s="409"/>
      <c r="M268" s="409"/>
      <c r="N268" s="409">
        <v>1</v>
      </c>
      <c r="O268" s="409">
        <v>1447</v>
      </c>
      <c r="P268" s="491">
        <v>0.50208188757807082</v>
      </c>
      <c r="Q268" s="410">
        <v>1447</v>
      </c>
    </row>
    <row r="269" spans="1:17" ht="14.4" customHeight="1" x14ac:dyDescent="0.3">
      <c r="A269" s="405" t="s">
        <v>1029</v>
      </c>
      <c r="B269" s="406" t="s">
        <v>934</v>
      </c>
      <c r="C269" s="406" t="s">
        <v>931</v>
      </c>
      <c r="D269" s="406" t="s">
        <v>959</v>
      </c>
      <c r="E269" s="406" t="s">
        <v>960</v>
      </c>
      <c r="F269" s="409"/>
      <c r="G269" s="409"/>
      <c r="H269" s="409"/>
      <c r="I269" s="409"/>
      <c r="J269" s="409"/>
      <c r="K269" s="409"/>
      <c r="L269" s="409"/>
      <c r="M269" s="409"/>
      <c r="N269" s="409">
        <v>1</v>
      </c>
      <c r="O269" s="409">
        <v>16</v>
      </c>
      <c r="P269" s="491"/>
      <c r="Q269" s="410">
        <v>16</v>
      </c>
    </row>
    <row r="270" spans="1:17" ht="14.4" customHeight="1" x14ac:dyDescent="0.3">
      <c r="A270" s="405" t="s">
        <v>1029</v>
      </c>
      <c r="B270" s="406" t="s">
        <v>934</v>
      </c>
      <c r="C270" s="406" t="s">
        <v>931</v>
      </c>
      <c r="D270" s="406" t="s">
        <v>967</v>
      </c>
      <c r="E270" s="406" t="s">
        <v>968</v>
      </c>
      <c r="F270" s="409">
        <v>2</v>
      </c>
      <c r="G270" s="409">
        <v>788</v>
      </c>
      <c r="H270" s="409">
        <v>1</v>
      </c>
      <c r="I270" s="409">
        <v>394</v>
      </c>
      <c r="J270" s="409"/>
      <c r="K270" s="409"/>
      <c r="L270" s="409"/>
      <c r="M270" s="409"/>
      <c r="N270" s="409">
        <v>1</v>
      </c>
      <c r="O270" s="409">
        <v>396</v>
      </c>
      <c r="P270" s="491">
        <v>0.5025380710659898</v>
      </c>
      <c r="Q270" s="410">
        <v>396</v>
      </c>
    </row>
    <row r="271" spans="1:17" ht="14.4" customHeight="1" x14ac:dyDescent="0.3">
      <c r="A271" s="405" t="s">
        <v>1029</v>
      </c>
      <c r="B271" s="406" t="s">
        <v>934</v>
      </c>
      <c r="C271" s="406" t="s">
        <v>931</v>
      </c>
      <c r="D271" s="406" t="s">
        <v>979</v>
      </c>
      <c r="E271" s="406" t="s">
        <v>980</v>
      </c>
      <c r="F271" s="409">
        <v>6</v>
      </c>
      <c r="G271" s="409">
        <v>2550</v>
      </c>
      <c r="H271" s="409">
        <v>1</v>
      </c>
      <c r="I271" s="409">
        <v>425</v>
      </c>
      <c r="J271" s="409">
        <v>1</v>
      </c>
      <c r="K271" s="409">
        <v>425</v>
      </c>
      <c r="L271" s="409">
        <v>0.16666666666666666</v>
      </c>
      <c r="M271" s="409">
        <v>425</v>
      </c>
      <c r="N271" s="409">
        <v>3</v>
      </c>
      <c r="O271" s="409">
        <v>1275</v>
      </c>
      <c r="P271" s="491">
        <v>0.5</v>
      </c>
      <c r="Q271" s="410">
        <v>425</v>
      </c>
    </row>
    <row r="272" spans="1:17" ht="14.4" customHeight="1" x14ac:dyDescent="0.3">
      <c r="A272" s="405" t="s">
        <v>1030</v>
      </c>
      <c r="B272" s="406" t="s">
        <v>930</v>
      </c>
      <c r="C272" s="406" t="s">
        <v>931</v>
      </c>
      <c r="D272" s="406" t="s">
        <v>932</v>
      </c>
      <c r="E272" s="406" t="s">
        <v>933</v>
      </c>
      <c r="F272" s="409"/>
      <c r="G272" s="409"/>
      <c r="H272" s="409"/>
      <c r="I272" s="409"/>
      <c r="J272" s="409"/>
      <c r="K272" s="409"/>
      <c r="L272" s="409"/>
      <c r="M272" s="409"/>
      <c r="N272" s="409">
        <v>1</v>
      </c>
      <c r="O272" s="409">
        <v>10685</v>
      </c>
      <c r="P272" s="491"/>
      <c r="Q272" s="410">
        <v>10685</v>
      </c>
    </row>
    <row r="273" spans="1:17" ht="14.4" customHeight="1" x14ac:dyDescent="0.3">
      <c r="A273" s="405" t="s">
        <v>1030</v>
      </c>
      <c r="B273" s="406" t="s">
        <v>934</v>
      </c>
      <c r="C273" s="406" t="s">
        <v>931</v>
      </c>
      <c r="D273" s="406" t="s">
        <v>945</v>
      </c>
      <c r="E273" s="406" t="s">
        <v>946</v>
      </c>
      <c r="F273" s="409">
        <v>1</v>
      </c>
      <c r="G273" s="409">
        <v>437</v>
      </c>
      <c r="H273" s="409">
        <v>1</v>
      </c>
      <c r="I273" s="409">
        <v>437</v>
      </c>
      <c r="J273" s="409"/>
      <c r="K273" s="409"/>
      <c r="L273" s="409"/>
      <c r="M273" s="409"/>
      <c r="N273" s="409"/>
      <c r="O273" s="409"/>
      <c r="P273" s="491"/>
      <c r="Q273" s="410"/>
    </row>
    <row r="274" spans="1:17" ht="14.4" customHeight="1" x14ac:dyDescent="0.3">
      <c r="A274" s="405" t="s">
        <v>1030</v>
      </c>
      <c r="B274" s="406" t="s">
        <v>934</v>
      </c>
      <c r="C274" s="406" t="s">
        <v>931</v>
      </c>
      <c r="D274" s="406" t="s">
        <v>959</v>
      </c>
      <c r="E274" s="406" t="s">
        <v>960</v>
      </c>
      <c r="F274" s="409">
        <v>1</v>
      </c>
      <c r="G274" s="409">
        <v>16</v>
      </c>
      <c r="H274" s="409">
        <v>1</v>
      </c>
      <c r="I274" s="409">
        <v>16</v>
      </c>
      <c r="J274" s="409"/>
      <c r="K274" s="409"/>
      <c r="L274" s="409"/>
      <c r="M274" s="409"/>
      <c r="N274" s="409"/>
      <c r="O274" s="409"/>
      <c r="P274" s="491"/>
      <c r="Q274" s="410"/>
    </row>
    <row r="275" spans="1:17" ht="14.4" customHeight="1" x14ac:dyDescent="0.3">
      <c r="A275" s="405" t="s">
        <v>1030</v>
      </c>
      <c r="B275" s="406" t="s">
        <v>934</v>
      </c>
      <c r="C275" s="406" t="s">
        <v>931</v>
      </c>
      <c r="D275" s="406" t="s">
        <v>961</v>
      </c>
      <c r="E275" s="406" t="s">
        <v>946</v>
      </c>
      <c r="F275" s="409"/>
      <c r="G275" s="409"/>
      <c r="H275" s="409"/>
      <c r="I275" s="409"/>
      <c r="J275" s="409"/>
      <c r="K275" s="409"/>
      <c r="L275" s="409"/>
      <c r="M275" s="409"/>
      <c r="N275" s="409">
        <v>2</v>
      </c>
      <c r="O275" s="409">
        <v>1388</v>
      </c>
      <c r="P275" s="491"/>
      <c r="Q275" s="410">
        <v>694</v>
      </c>
    </row>
    <row r="276" spans="1:17" ht="14.4" customHeight="1" x14ac:dyDescent="0.3">
      <c r="A276" s="405" t="s">
        <v>1030</v>
      </c>
      <c r="B276" s="406" t="s">
        <v>934</v>
      </c>
      <c r="C276" s="406" t="s">
        <v>931</v>
      </c>
      <c r="D276" s="406" t="s">
        <v>965</v>
      </c>
      <c r="E276" s="406" t="s">
        <v>966</v>
      </c>
      <c r="F276" s="409">
        <v>1</v>
      </c>
      <c r="G276" s="409">
        <v>65</v>
      </c>
      <c r="H276" s="409">
        <v>1</v>
      </c>
      <c r="I276" s="409">
        <v>65</v>
      </c>
      <c r="J276" s="409"/>
      <c r="K276" s="409"/>
      <c r="L276" s="409"/>
      <c r="M276" s="409"/>
      <c r="N276" s="409">
        <v>2</v>
      </c>
      <c r="O276" s="409">
        <v>132</v>
      </c>
      <c r="P276" s="491">
        <v>2.0307692307692307</v>
      </c>
      <c r="Q276" s="410">
        <v>66</v>
      </c>
    </row>
    <row r="277" spans="1:17" ht="14.4" customHeight="1" x14ac:dyDescent="0.3">
      <c r="A277" s="405" t="s">
        <v>1031</v>
      </c>
      <c r="B277" s="406" t="s">
        <v>930</v>
      </c>
      <c r="C277" s="406" t="s">
        <v>931</v>
      </c>
      <c r="D277" s="406" t="s">
        <v>932</v>
      </c>
      <c r="E277" s="406" t="s">
        <v>933</v>
      </c>
      <c r="F277" s="409"/>
      <c r="G277" s="409"/>
      <c r="H277" s="409"/>
      <c r="I277" s="409"/>
      <c r="J277" s="409">
        <v>1</v>
      </c>
      <c r="K277" s="409">
        <v>10595</v>
      </c>
      <c r="L277" s="409"/>
      <c r="M277" s="409">
        <v>10595</v>
      </c>
      <c r="N277" s="409">
        <v>5</v>
      </c>
      <c r="O277" s="409">
        <v>53335</v>
      </c>
      <c r="P277" s="491"/>
      <c r="Q277" s="410">
        <v>10667</v>
      </c>
    </row>
    <row r="278" spans="1:17" ht="14.4" customHeight="1" x14ac:dyDescent="0.3">
      <c r="A278" s="405" t="s">
        <v>1031</v>
      </c>
      <c r="B278" s="406" t="s">
        <v>934</v>
      </c>
      <c r="C278" s="406" t="s">
        <v>931</v>
      </c>
      <c r="D278" s="406" t="s">
        <v>935</v>
      </c>
      <c r="E278" s="406" t="s">
        <v>936</v>
      </c>
      <c r="F278" s="409"/>
      <c r="G278" s="409"/>
      <c r="H278" s="409"/>
      <c r="I278" s="409"/>
      <c r="J278" s="409">
        <v>2</v>
      </c>
      <c r="K278" s="409">
        <v>252</v>
      </c>
      <c r="L278" s="409"/>
      <c r="M278" s="409">
        <v>126</v>
      </c>
      <c r="N278" s="409"/>
      <c r="O278" s="409"/>
      <c r="P278" s="491"/>
      <c r="Q278" s="410"/>
    </row>
    <row r="279" spans="1:17" ht="14.4" customHeight="1" x14ac:dyDescent="0.3">
      <c r="A279" s="405" t="s">
        <v>1031</v>
      </c>
      <c r="B279" s="406" t="s">
        <v>934</v>
      </c>
      <c r="C279" s="406" t="s">
        <v>931</v>
      </c>
      <c r="D279" s="406" t="s">
        <v>943</v>
      </c>
      <c r="E279" s="406" t="s">
        <v>944</v>
      </c>
      <c r="F279" s="409"/>
      <c r="G279" s="409"/>
      <c r="H279" s="409"/>
      <c r="I279" s="409"/>
      <c r="J279" s="409">
        <v>4</v>
      </c>
      <c r="K279" s="409">
        <v>14792</v>
      </c>
      <c r="L279" s="409"/>
      <c r="M279" s="409">
        <v>3698</v>
      </c>
      <c r="N279" s="409"/>
      <c r="O279" s="409"/>
      <c r="P279" s="491"/>
      <c r="Q279" s="410"/>
    </row>
    <row r="280" spans="1:17" ht="14.4" customHeight="1" x14ac:dyDescent="0.3">
      <c r="A280" s="405" t="s">
        <v>1031</v>
      </c>
      <c r="B280" s="406" t="s">
        <v>934</v>
      </c>
      <c r="C280" s="406" t="s">
        <v>931</v>
      </c>
      <c r="D280" s="406" t="s">
        <v>945</v>
      </c>
      <c r="E280" s="406" t="s">
        <v>946</v>
      </c>
      <c r="F280" s="409"/>
      <c r="G280" s="409"/>
      <c r="H280" s="409"/>
      <c r="I280" s="409"/>
      <c r="J280" s="409">
        <v>2</v>
      </c>
      <c r="K280" s="409">
        <v>876</v>
      </c>
      <c r="L280" s="409"/>
      <c r="M280" s="409">
        <v>438</v>
      </c>
      <c r="N280" s="409"/>
      <c r="O280" s="409"/>
      <c r="P280" s="491"/>
      <c r="Q280" s="410"/>
    </row>
    <row r="281" spans="1:17" ht="14.4" customHeight="1" x14ac:dyDescent="0.3">
      <c r="A281" s="405" t="s">
        <v>1031</v>
      </c>
      <c r="B281" s="406" t="s">
        <v>934</v>
      </c>
      <c r="C281" s="406" t="s">
        <v>931</v>
      </c>
      <c r="D281" s="406" t="s">
        <v>955</v>
      </c>
      <c r="E281" s="406" t="s">
        <v>956</v>
      </c>
      <c r="F281" s="409"/>
      <c r="G281" s="409"/>
      <c r="H281" s="409"/>
      <c r="I281" s="409"/>
      <c r="J281" s="409">
        <v>1</v>
      </c>
      <c r="K281" s="409">
        <v>1447</v>
      </c>
      <c r="L281" s="409"/>
      <c r="M281" s="409">
        <v>1447</v>
      </c>
      <c r="N281" s="409">
        <v>1</v>
      </c>
      <c r="O281" s="409">
        <v>1447</v>
      </c>
      <c r="P281" s="491"/>
      <c r="Q281" s="410">
        <v>1447</v>
      </c>
    </row>
    <row r="282" spans="1:17" ht="14.4" customHeight="1" x14ac:dyDescent="0.3">
      <c r="A282" s="405" t="s">
        <v>1031</v>
      </c>
      <c r="B282" s="406" t="s">
        <v>934</v>
      </c>
      <c r="C282" s="406" t="s">
        <v>931</v>
      </c>
      <c r="D282" s="406" t="s">
        <v>959</v>
      </c>
      <c r="E282" s="406" t="s">
        <v>960</v>
      </c>
      <c r="F282" s="409">
        <v>3</v>
      </c>
      <c r="G282" s="409">
        <v>48</v>
      </c>
      <c r="H282" s="409">
        <v>1</v>
      </c>
      <c r="I282" s="409">
        <v>16</v>
      </c>
      <c r="J282" s="409">
        <v>4</v>
      </c>
      <c r="K282" s="409">
        <v>64</v>
      </c>
      <c r="L282" s="409">
        <v>1.3333333333333333</v>
      </c>
      <c r="M282" s="409">
        <v>16</v>
      </c>
      <c r="N282" s="409"/>
      <c r="O282" s="409"/>
      <c r="P282" s="491"/>
      <c r="Q282" s="410"/>
    </row>
    <row r="283" spans="1:17" ht="14.4" customHeight="1" x14ac:dyDescent="0.3">
      <c r="A283" s="405" t="s">
        <v>1031</v>
      </c>
      <c r="B283" s="406" t="s">
        <v>934</v>
      </c>
      <c r="C283" s="406" t="s">
        <v>931</v>
      </c>
      <c r="D283" s="406" t="s">
        <v>961</v>
      </c>
      <c r="E283" s="406" t="s">
        <v>946</v>
      </c>
      <c r="F283" s="409">
        <v>6</v>
      </c>
      <c r="G283" s="409">
        <v>4110</v>
      </c>
      <c r="H283" s="409">
        <v>1</v>
      </c>
      <c r="I283" s="409">
        <v>685</v>
      </c>
      <c r="J283" s="409">
        <v>5</v>
      </c>
      <c r="K283" s="409">
        <v>3440</v>
      </c>
      <c r="L283" s="409">
        <v>0.83698296836982966</v>
      </c>
      <c r="M283" s="409">
        <v>688</v>
      </c>
      <c r="N283" s="409">
        <v>1</v>
      </c>
      <c r="O283" s="409">
        <v>694</v>
      </c>
      <c r="P283" s="491">
        <v>0.16885644768856448</v>
      </c>
      <c r="Q283" s="410">
        <v>694</v>
      </c>
    </row>
    <row r="284" spans="1:17" ht="14.4" customHeight="1" x14ac:dyDescent="0.3">
      <c r="A284" s="405" t="s">
        <v>1031</v>
      </c>
      <c r="B284" s="406" t="s">
        <v>934</v>
      </c>
      <c r="C284" s="406" t="s">
        <v>931</v>
      </c>
      <c r="D284" s="406" t="s">
        <v>962</v>
      </c>
      <c r="E284" s="406" t="s">
        <v>948</v>
      </c>
      <c r="F284" s="409"/>
      <c r="G284" s="409"/>
      <c r="H284" s="409"/>
      <c r="I284" s="409"/>
      <c r="J284" s="409">
        <v>9</v>
      </c>
      <c r="K284" s="409">
        <v>12375</v>
      </c>
      <c r="L284" s="409"/>
      <c r="M284" s="409">
        <v>1375</v>
      </c>
      <c r="N284" s="409"/>
      <c r="O284" s="409"/>
      <c r="P284" s="491"/>
      <c r="Q284" s="410"/>
    </row>
    <row r="285" spans="1:17" ht="14.4" customHeight="1" x14ac:dyDescent="0.3">
      <c r="A285" s="405" t="s">
        <v>1031</v>
      </c>
      <c r="B285" s="406" t="s">
        <v>934</v>
      </c>
      <c r="C285" s="406" t="s">
        <v>931</v>
      </c>
      <c r="D285" s="406" t="s">
        <v>963</v>
      </c>
      <c r="E285" s="406" t="s">
        <v>964</v>
      </c>
      <c r="F285" s="409"/>
      <c r="G285" s="409"/>
      <c r="H285" s="409"/>
      <c r="I285" s="409"/>
      <c r="J285" s="409">
        <v>4</v>
      </c>
      <c r="K285" s="409">
        <v>9276</v>
      </c>
      <c r="L285" s="409"/>
      <c r="M285" s="409">
        <v>2319</v>
      </c>
      <c r="N285" s="409"/>
      <c r="O285" s="409"/>
      <c r="P285" s="491"/>
      <c r="Q285" s="410"/>
    </row>
    <row r="286" spans="1:17" ht="14.4" customHeight="1" x14ac:dyDescent="0.3">
      <c r="A286" s="405" t="s">
        <v>1031</v>
      </c>
      <c r="B286" s="406" t="s">
        <v>934</v>
      </c>
      <c r="C286" s="406" t="s">
        <v>931</v>
      </c>
      <c r="D286" s="406" t="s">
        <v>965</v>
      </c>
      <c r="E286" s="406" t="s">
        <v>966</v>
      </c>
      <c r="F286" s="409">
        <v>6</v>
      </c>
      <c r="G286" s="409">
        <v>390</v>
      </c>
      <c r="H286" s="409">
        <v>1</v>
      </c>
      <c r="I286" s="409">
        <v>65</v>
      </c>
      <c r="J286" s="409">
        <v>7</v>
      </c>
      <c r="K286" s="409">
        <v>455</v>
      </c>
      <c r="L286" s="409">
        <v>1.1666666666666667</v>
      </c>
      <c r="M286" s="409">
        <v>65</v>
      </c>
      <c r="N286" s="409">
        <v>1</v>
      </c>
      <c r="O286" s="409">
        <v>66</v>
      </c>
      <c r="P286" s="491">
        <v>0.16923076923076924</v>
      </c>
      <c r="Q286" s="410">
        <v>66</v>
      </c>
    </row>
    <row r="287" spans="1:17" ht="14.4" customHeight="1" x14ac:dyDescent="0.3">
      <c r="A287" s="405" t="s">
        <v>1031</v>
      </c>
      <c r="B287" s="406" t="s">
        <v>934</v>
      </c>
      <c r="C287" s="406" t="s">
        <v>931</v>
      </c>
      <c r="D287" s="406" t="s">
        <v>967</v>
      </c>
      <c r="E287" s="406" t="s">
        <v>968</v>
      </c>
      <c r="F287" s="409"/>
      <c r="G287" s="409"/>
      <c r="H287" s="409"/>
      <c r="I287" s="409"/>
      <c r="J287" s="409">
        <v>1</v>
      </c>
      <c r="K287" s="409">
        <v>396</v>
      </c>
      <c r="L287" s="409"/>
      <c r="M287" s="409">
        <v>396</v>
      </c>
      <c r="N287" s="409">
        <v>1</v>
      </c>
      <c r="O287" s="409">
        <v>396</v>
      </c>
      <c r="P287" s="491"/>
      <c r="Q287" s="410">
        <v>396</v>
      </c>
    </row>
    <row r="288" spans="1:17" ht="14.4" customHeight="1" thickBot="1" x14ac:dyDescent="0.35">
      <c r="A288" s="411" t="s">
        <v>1031</v>
      </c>
      <c r="B288" s="412" t="s">
        <v>934</v>
      </c>
      <c r="C288" s="412" t="s">
        <v>931</v>
      </c>
      <c r="D288" s="412" t="s">
        <v>971</v>
      </c>
      <c r="E288" s="412" t="s">
        <v>972</v>
      </c>
      <c r="F288" s="415"/>
      <c r="G288" s="415"/>
      <c r="H288" s="415"/>
      <c r="I288" s="415"/>
      <c r="J288" s="415">
        <v>30</v>
      </c>
      <c r="K288" s="415">
        <v>16500</v>
      </c>
      <c r="L288" s="415"/>
      <c r="M288" s="415">
        <v>550</v>
      </c>
      <c r="N288" s="415"/>
      <c r="O288" s="415"/>
      <c r="P288" s="426"/>
      <c r="Q288" s="41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106</v>
      </c>
      <c r="B1" s="293"/>
      <c r="C1" s="294"/>
      <c r="D1" s="294"/>
      <c r="E1" s="294"/>
    </row>
    <row r="2" spans="1:5" ht="14.4" customHeight="1" thickBot="1" x14ac:dyDescent="0.35">
      <c r="A2" s="203" t="s">
        <v>247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19286.199177660343</v>
      </c>
      <c r="D4" s="134">
        <f ca="1">IF(ISERROR(VLOOKUP("Náklady celkem",INDIRECT("HI!$A:$G"),5,0)),0,VLOOKUP("Náklady celkem",INDIRECT("HI!$A:$G"),5,0))</f>
        <v>19074.532110000011</v>
      </c>
      <c r="E4" s="135">
        <f ca="1">IF(C4=0,0,D4/C4)</f>
        <v>0.98902494650654083</v>
      </c>
    </row>
    <row r="5" spans="1:5" ht="14.4" customHeight="1" x14ac:dyDescent="0.3">
      <c r="A5" s="136" t="s">
        <v>121</v>
      </c>
      <c r="B5" s="137"/>
      <c r="C5" s="138"/>
      <c r="D5" s="138"/>
      <c r="E5" s="139"/>
    </row>
    <row r="6" spans="1:5" ht="14.4" customHeight="1" x14ac:dyDescent="0.3">
      <c r="A6" s="140" t="s">
        <v>126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37.452423667972496</v>
      </c>
      <c r="D7" s="142">
        <f>IF(ISERROR(HI!E5),"",HI!E5)</f>
        <v>12.5322</v>
      </c>
      <c r="E7" s="139">
        <f t="shared" ref="E7:E12" si="0">IF(C7=0,0,D7/C7)</f>
        <v>0.33461652872192971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243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122</v>
      </c>
      <c r="B9" s="141"/>
      <c r="C9" s="142"/>
      <c r="D9" s="142"/>
      <c r="E9" s="139"/>
    </row>
    <row r="10" spans="1:5" ht="14.4" customHeight="1" x14ac:dyDescent="0.3">
      <c r="A10" s="145" t="s">
        <v>123</v>
      </c>
      <c r="B10" s="141"/>
      <c r="C10" s="142"/>
      <c r="D10" s="142"/>
      <c r="E10" s="139"/>
    </row>
    <row r="11" spans="1:5" ht="14.4" customHeight="1" x14ac:dyDescent="0.3">
      <c r="A11" s="146" t="s">
        <v>127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98</v>
      </c>
      <c r="C12" s="142">
        <f>IF(ISERROR(HI!F6),"",HI!F6)</f>
        <v>1091.2593324992151</v>
      </c>
      <c r="D12" s="142">
        <f>IF(ISERROR(HI!E6),"",HI!E6)</f>
        <v>1036.5030800000009</v>
      </c>
      <c r="E12" s="139">
        <f t="shared" si="0"/>
        <v>0.94982287814775357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15866.656353043007</v>
      </c>
      <c r="D13" s="138">
        <f ca="1">IF(ISERROR(VLOOKUP("Osobní náklady (Kč) *",INDIRECT("HI!$A:$G"),5,0)),0,VLOOKUP("Osobní náklady (Kč) *",INDIRECT("HI!$A:$G"),5,0))</f>
        <v>15812.20907000001</v>
      </c>
      <c r="E13" s="139">
        <f ca="1">IF(C13=0,0,D13/C13)</f>
        <v>0.99656844631713759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14842.526</v>
      </c>
      <c r="D15" s="158">
        <f ca="1">IF(ISERROR(VLOOKUP("Výnosy celkem",INDIRECT("HI!$A:$G"),5,0)),0,VLOOKUP("Výnosy celkem",INDIRECT("HI!$A:$G"),5,0))</f>
        <v>15983.843000000001</v>
      </c>
      <c r="E15" s="159">
        <f t="shared" ref="E15:E18" ca="1" si="1">IF(C15=0,0,D15/C15)</f>
        <v>1.0768950648966356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14842.526</v>
      </c>
      <c r="D16" s="138">
        <f ca="1">IF(ISERROR(VLOOKUP("Ambulance *",INDIRECT("HI!$A:$G"),5,0)),0,VLOOKUP("Ambulance *",INDIRECT("HI!$A:$G"),5,0))</f>
        <v>15983.843000000001</v>
      </c>
      <c r="E16" s="139">
        <f t="shared" ca="1" si="1"/>
        <v>1.0768950648966356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108</v>
      </c>
      <c r="C17" s="144">
        <v>1</v>
      </c>
      <c r="D17" s="144">
        <f>IF(ISERROR(VLOOKUP("Celkem:",'ZV Vykáz.-A'!$A:$S,7,0)),"",VLOOKUP("Celkem:",'ZV Vykáz.-A'!$A:$S,7,0))</f>
        <v>1.0768950648966356</v>
      </c>
      <c r="E17" s="139">
        <f t="shared" si="1"/>
        <v>1.0768950648966356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110</v>
      </c>
      <c r="C18" s="144">
        <v>0.85</v>
      </c>
      <c r="D18" s="144">
        <f>IF(ISERROR(VLOOKUP("Celkem:",'ZV Vykáz.-H'!$A:$S,7,0)),"",VLOOKUP("Celkem:",'ZV Vykáz.-H'!$A:$S,7,0))</f>
        <v>1.5348894789043577</v>
      </c>
      <c r="E18" s="139">
        <f t="shared" si="1"/>
        <v>1.8057523281227739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124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125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115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2012</v>
      </c>
      <c r="C3" s="40">
        <v>2013</v>
      </c>
      <c r="D3" s="7"/>
      <c r="E3" s="299">
        <v>2014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57.407659999999993</v>
      </c>
      <c r="C5" s="29">
        <v>37.619490000000006</v>
      </c>
      <c r="D5" s="8"/>
      <c r="E5" s="92">
        <v>12.5322</v>
      </c>
      <c r="F5" s="28">
        <v>37.452423667972496</v>
      </c>
      <c r="G5" s="91">
        <f>E5-F5</f>
        <v>-24.920223667972497</v>
      </c>
      <c r="H5" s="97">
        <f>IF(F5&lt;0.00000001,"",E5/F5)</f>
        <v>0.33461652872192971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873.25880999999993</v>
      </c>
      <c r="C6" s="31">
        <v>1051.2918</v>
      </c>
      <c r="D6" s="8"/>
      <c r="E6" s="93">
        <v>1036.5030800000009</v>
      </c>
      <c r="F6" s="30">
        <v>1091.2593324992151</v>
      </c>
      <c r="G6" s="94">
        <f>E6-F6</f>
        <v>-54.75625249921427</v>
      </c>
      <c r="H6" s="98">
        <f>IF(F6&lt;0.00000001,"",E6/F6)</f>
        <v>0.94982287814775357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14573.75332</v>
      </c>
      <c r="C7" s="31">
        <v>14756.89299</v>
      </c>
      <c r="D7" s="8"/>
      <c r="E7" s="93">
        <v>15812.20907000001</v>
      </c>
      <c r="F7" s="30">
        <v>15866.656353043007</v>
      </c>
      <c r="G7" s="94">
        <f>E7-F7</f>
        <v>-54.447283042996787</v>
      </c>
      <c r="H7" s="98">
        <f>IF(F7&lt;0.00000001,"",E7/F7)</f>
        <v>0.99656844631713759</v>
      </c>
    </row>
    <row r="8" spans="1:8" ht="14.4" customHeight="1" thickBot="1" x14ac:dyDescent="0.35">
      <c r="A8" s="1" t="s">
        <v>62</v>
      </c>
      <c r="B8" s="11">
        <v>1005.702980000002</v>
      </c>
      <c r="C8" s="33">
        <v>1438.8144699999975</v>
      </c>
      <c r="D8" s="8"/>
      <c r="E8" s="95">
        <v>2213.2877600000002</v>
      </c>
      <c r="F8" s="32">
        <v>2290.8310684501485</v>
      </c>
      <c r="G8" s="96">
        <f>E8-F8</f>
        <v>-77.543308450148288</v>
      </c>
      <c r="H8" s="99">
        <f>IF(F8&lt;0.00000001,"",E8/F8)</f>
        <v>0.96615057761434597</v>
      </c>
    </row>
    <row r="9" spans="1:8" ht="14.4" customHeight="1" thickBot="1" x14ac:dyDescent="0.35">
      <c r="A9" s="2" t="s">
        <v>63</v>
      </c>
      <c r="B9" s="3">
        <v>16510.122770000002</v>
      </c>
      <c r="C9" s="35">
        <v>17284.618749999998</v>
      </c>
      <c r="D9" s="8"/>
      <c r="E9" s="3">
        <v>19074.532110000011</v>
      </c>
      <c r="F9" s="34">
        <v>19286.199177660343</v>
      </c>
      <c r="G9" s="34">
        <f>E9-F9</f>
        <v>-211.66706766033167</v>
      </c>
      <c r="H9" s="100">
        <f>IF(F9&lt;0.00000001,"",E9/F9)</f>
        <v>0.98902494650654083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14842.526</v>
      </c>
      <c r="C11" s="29">
        <f>IF(ISERROR(VLOOKUP("Celkem:",'ZV Vykáz.-A'!A:F,4,0)),0,VLOOKUP("Celkem:",'ZV Vykáz.-A'!A:F,4,0)/1000)</f>
        <v>18144.616999999998</v>
      </c>
      <c r="D11" s="8"/>
      <c r="E11" s="92">
        <f>IF(ISERROR(VLOOKUP("Celkem:",'ZV Vykáz.-A'!A:F,6,0)),0,VLOOKUP("Celkem:",'ZV Vykáz.-A'!A:F,6,0)/1000)</f>
        <v>15983.843000000001</v>
      </c>
      <c r="F11" s="28">
        <f>B11</f>
        <v>14842.526</v>
      </c>
      <c r="G11" s="91">
        <f>E11-F11</f>
        <v>1141.3170000000009</v>
      </c>
      <c r="H11" s="97">
        <f>IF(F11&lt;0.00000001,"",E11/F11)</f>
        <v>1.0768950648966356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14842.526</v>
      </c>
      <c r="C13" s="37">
        <f>SUM(C11:C12)</f>
        <v>18144.616999999998</v>
      </c>
      <c r="D13" s="8"/>
      <c r="E13" s="5">
        <f>SUM(E11:E12)</f>
        <v>15983.843000000001</v>
      </c>
      <c r="F13" s="36">
        <f>SUM(F11:F12)</f>
        <v>14842.526</v>
      </c>
      <c r="G13" s="36">
        <f>E13-F13</f>
        <v>1141.3170000000009</v>
      </c>
      <c r="H13" s="101">
        <f>IF(F13&lt;0.00000001,"",E13/F13)</f>
        <v>1.0768950648966356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0.89899549547686364</v>
      </c>
      <c r="C15" s="39">
        <f>IF(C9=0,"",C13/C9)</f>
        <v>1.0497551182608527</v>
      </c>
      <c r="D15" s="8"/>
      <c r="E15" s="6">
        <f>IF(E9=0,"",E13/E9)</f>
        <v>0.83796776286954444</v>
      </c>
      <c r="F15" s="38">
        <f>IF(F9=0,"",F13/F9)</f>
        <v>0.76959310972959594</v>
      </c>
      <c r="G15" s="38">
        <f>IF(ISERROR(F15-E15),"",E15-F15)</f>
        <v>6.8374653139948505E-2</v>
      </c>
      <c r="H15" s="102">
        <f>IF(ISERROR(F15-E15),"",IF(F15&lt;0.00000001,"",E15/F15))</f>
        <v>1.0888451992039958</v>
      </c>
    </row>
    <row r="17" spans="1:8" ht="14.4" customHeight="1" x14ac:dyDescent="0.3">
      <c r="A17" s="88" t="s">
        <v>129</v>
      </c>
    </row>
    <row r="18" spans="1:8" ht="14.4" customHeight="1" x14ac:dyDescent="0.3">
      <c r="A18" s="256" t="s">
        <v>190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189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244</v>
      </c>
    </row>
    <row r="21" spans="1:8" ht="14.4" customHeight="1" x14ac:dyDescent="0.3">
      <c r="A21" s="89" t="s">
        <v>130</v>
      </c>
    </row>
    <row r="22" spans="1:8" ht="14.4" customHeight="1" x14ac:dyDescent="0.3">
      <c r="A22" s="90" t="s">
        <v>131</v>
      </c>
    </row>
    <row r="23" spans="1:8" ht="14.4" customHeight="1" x14ac:dyDescent="0.3">
      <c r="A23" s="90" t="s">
        <v>132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0.93661120421142741</v>
      </c>
      <c r="C4" s="175">
        <f t="shared" ref="C4:M4" si="0">(C10+C8)/C6</f>
        <v>0.8899780045640272</v>
      </c>
      <c r="D4" s="175">
        <f t="shared" si="0"/>
        <v>0.88541075748931009</v>
      </c>
      <c r="E4" s="175">
        <f t="shared" si="0"/>
        <v>0.85990335546873353</v>
      </c>
      <c r="F4" s="175">
        <f t="shared" si="0"/>
        <v>0.85329497384736785</v>
      </c>
      <c r="G4" s="175">
        <f t="shared" si="0"/>
        <v>0.85179577830200726</v>
      </c>
      <c r="H4" s="175">
        <f t="shared" si="0"/>
        <v>0.81237451292725871</v>
      </c>
      <c r="I4" s="175">
        <f t="shared" si="0"/>
        <v>0.81273267026042817</v>
      </c>
      <c r="J4" s="175">
        <f t="shared" si="0"/>
        <v>0.85859080455359016</v>
      </c>
      <c r="K4" s="175">
        <f t="shared" si="0"/>
        <v>0.87993441894931834</v>
      </c>
      <c r="L4" s="175">
        <f t="shared" si="0"/>
        <v>0.83796776286954455</v>
      </c>
      <c r="M4" s="175">
        <f t="shared" si="0"/>
        <v>0.83796776286954455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1667.6813100000099</v>
      </c>
      <c r="C5" s="175">
        <f>IF(ISERROR(VLOOKUP($A5,'Man Tab'!$A:$Q,COLUMN()+2,0)),0,VLOOKUP($A5,'Man Tab'!$A:$Q,COLUMN()+2,0))</f>
        <v>1628.49341</v>
      </c>
      <c r="D5" s="175">
        <f>IF(ISERROR(VLOOKUP($A5,'Man Tab'!$A:$Q,COLUMN()+2,0)),0,VLOOKUP($A5,'Man Tab'!$A:$Q,COLUMN()+2,0))</f>
        <v>1635.7723599999999</v>
      </c>
      <c r="E5" s="175">
        <f>IF(ISERROR(VLOOKUP($A5,'Man Tab'!$A:$Q,COLUMN()+2,0)),0,VLOOKUP($A5,'Man Tab'!$A:$Q,COLUMN()+2,0))</f>
        <v>1653.5429799999999</v>
      </c>
      <c r="F5" s="175">
        <f>IF(ISERROR(VLOOKUP($A5,'Man Tab'!$A:$Q,COLUMN()+2,0)),0,VLOOKUP($A5,'Man Tab'!$A:$Q,COLUMN()+2,0))</f>
        <v>1642.8579500000001</v>
      </c>
      <c r="G5" s="175">
        <f>IF(ISERROR(VLOOKUP($A5,'Man Tab'!$A:$Q,COLUMN()+2,0)),0,VLOOKUP($A5,'Man Tab'!$A:$Q,COLUMN()+2,0))</f>
        <v>1813.4697799999999</v>
      </c>
      <c r="H5" s="175">
        <f>IF(ISERROR(VLOOKUP($A5,'Man Tab'!$A:$Q,COLUMN()+2,0)),0,VLOOKUP($A5,'Man Tab'!$A:$Q,COLUMN()+2,0))</f>
        <v>2307.6415299999999</v>
      </c>
      <c r="I5" s="175">
        <f>IF(ISERROR(VLOOKUP($A5,'Man Tab'!$A:$Q,COLUMN()+2,0)),0,VLOOKUP($A5,'Man Tab'!$A:$Q,COLUMN()+2,0))</f>
        <v>1539.65996</v>
      </c>
      <c r="J5" s="175">
        <f>IF(ISERROR(VLOOKUP($A5,'Man Tab'!$A:$Q,COLUMN()+2,0)),0,VLOOKUP($A5,'Man Tab'!$A:$Q,COLUMN()+2,0))</f>
        <v>1490.20802</v>
      </c>
      <c r="K5" s="175">
        <f>IF(ISERROR(VLOOKUP($A5,'Man Tab'!$A:$Q,COLUMN()+2,0)),0,VLOOKUP($A5,'Man Tab'!$A:$Q,COLUMN()+2,0))</f>
        <v>1539.7063000000001</v>
      </c>
      <c r="L5" s="175">
        <f>IF(ISERROR(VLOOKUP($A5,'Man Tab'!$A:$Q,COLUMN()+2,0)),0,VLOOKUP($A5,'Man Tab'!$A:$Q,COLUMN()+2,0))</f>
        <v>2155.4985099999999</v>
      </c>
      <c r="M5" s="175">
        <f>IF(ISERROR(VLOOKUP($A5,'Man Tab'!$A:$Q,COLUMN()+2,0)),0,VLOOKUP($A5,'Man Tab'!$A:$Q,COLUMN()+2,0))</f>
        <v>4.9406564584124654E-324</v>
      </c>
    </row>
    <row r="6" spans="1:13" ht="14.4" customHeight="1" x14ac:dyDescent="0.3">
      <c r="A6" s="176" t="s">
        <v>63</v>
      </c>
      <c r="B6" s="177">
        <f>B5</f>
        <v>1667.6813100000099</v>
      </c>
      <c r="C6" s="177">
        <f t="shared" ref="C6:M6" si="1">C5+B6</f>
        <v>3296.17472000001</v>
      </c>
      <c r="D6" s="177">
        <f t="shared" si="1"/>
        <v>4931.9470800000099</v>
      </c>
      <c r="E6" s="177">
        <f t="shared" si="1"/>
        <v>6585.4900600000101</v>
      </c>
      <c r="F6" s="177">
        <f t="shared" si="1"/>
        <v>8228.3480100000106</v>
      </c>
      <c r="G6" s="177">
        <f t="shared" si="1"/>
        <v>10041.81779000001</v>
      </c>
      <c r="H6" s="177">
        <f t="shared" si="1"/>
        <v>12349.459320000009</v>
      </c>
      <c r="I6" s="177">
        <f t="shared" si="1"/>
        <v>13889.11928000001</v>
      </c>
      <c r="J6" s="177">
        <f t="shared" si="1"/>
        <v>15379.32730000001</v>
      </c>
      <c r="K6" s="177">
        <f t="shared" si="1"/>
        <v>16919.03360000001</v>
      </c>
      <c r="L6" s="177">
        <f t="shared" si="1"/>
        <v>19074.532110000011</v>
      </c>
      <c r="M6" s="177">
        <f t="shared" si="1"/>
        <v>19074.532110000011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1561969</v>
      </c>
      <c r="C9" s="176">
        <v>1371554</v>
      </c>
      <c r="D9" s="176">
        <v>1433276</v>
      </c>
      <c r="E9" s="176">
        <v>1296086</v>
      </c>
      <c r="F9" s="176">
        <v>1358323</v>
      </c>
      <c r="G9" s="176">
        <v>1532370</v>
      </c>
      <c r="H9" s="176">
        <v>1478808</v>
      </c>
      <c r="I9" s="176">
        <v>1255755</v>
      </c>
      <c r="J9" s="176">
        <v>1916408</v>
      </c>
      <c r="K9" s="176">
        <v>1683091</v>
      </c>
      <c r="L9" s="176">
        <v>1096203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1561.9690000000001</v>
      </c>
      <c r="C10" s="177">
        <f t="shared" ref="C10:M10" si="3">C9/1000+B10</f>
        <v>2933.5230000000001</v>
      </c>
      <c r="D10" s="177">
        <f t="shared" si="3"/>
        <v>4366.799</v>
      </c>
      <c r="E10" s="177">
        <f t="shared" si="3"/>
        <v>5662.8850000000002</v>
      </c>
      <c r="F10" s="177">
        <f t="shared" si="3"/>
        <v>7021.2080000000005</v>
      </c>
      <c r="G10" s="177">
        <f t="shared" si="3"/>
        <v>8553.5780000000013</v>
      </c>
      <c r="H10" s="177">
        <f t="shared" si="3"/>
        <v>10032.386000000002</v>
      </c>
      <c r="I10" s="177">
        <f t="shared" si="3"/>
        <v>11288.141000000003</v>
      </c>
      <c r="J10" s="177">
        <f t="shared" si="3"/>
        <v>13204.549000000003</v>
      </c>
      <c r="K10" s="177">
        <f t="shared" si="3"/>
        <v>14887.640000000003</v>
      </c>
      <c r="L10" s="177">
        <f t="shared" si="3"/>
        <v>15983.843000000003</v>
      </c>
      <c r="M10" s="177">
        <f t="shared" si="3"/>
        <v>15983.843000000003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11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0.76959310972959594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0.76959310972959594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249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2014</v>
      </c>
      <c r="C4" s="114" t="s">
        <v>16</v>
      </c>
      <c r="D4" s="104" t="s">
        <v>134</v>
      </c>
      <c r="E4" s="104" t="s">
        <v>135</v>
      </c>
      <c r="F4" s="104" t="s">
        <v>136</v>
      </c>
      <c r="G4" s="104" t="s">
        <v>137</v>
      </c>
      <c r="H4" s="104" t="s">
        <v>138</v>
      </c>
      <c r="I4" s="104" t="s">
        <v>139</v>
      </c>
      <c r="J4" s="104" t="s">
        <v>140</v>
      </c>
      <c r="K4" s="104" t="s">
        <v>141</v>
      </c>
      <c r="L4" s="104" t="s">
        <v>142</v>
      </c>
      <c r="M4" s="104" t="s">
        <v>143</v>
      </c>
      <c r="N4" s="104" t="s">
        <v>144</v>
      </c>
      <c r="O4" s="104" t="s">
        <v>145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5.434722104253712E-323</v>
      </c>
      <c r="Q6" s="70" t="s">
        <v>248</v>
      </c>
    </row>
    <row r="7" spans="1:17" ht="14.4" customHeight="1" x14ac:dyDescent="0.3">
      <c r="A7" s="15" t="s">
        <v>21</v>
      </c>
      <c r="B7" s="46">
        <v>40.857189455970001</v>
      </c>
      <c r="C7" s="47">
        <v>3.4047657879969999</v>
      </c>
      <c r="D7" s="47">
        <v>1.89856</v>
      </c>
      <c r="E7" s="47">
        <v>2.0157500000000002</v>
      </c>
      <c r="F7" s="47">
        <v>2.3473600000000001</v>
      </c>
      <c r="G7" s="47">
        <v>0.23089999999999999</v>
      </c>
      <c r="H7" s="47">
        <v>2.3245900000000002</v>
      </c>
      <c r="I7" s="47">
        <v>1.7242500000000001</v>
      </c>
      <c r="J7" s="47">
        <v>4.9406564584124654E-324</v>
      </c>
      <c r="K7" s="47">
        <v>1.7242500000000001</v>
      </c>
      <c r="L7" s="47">
        <v>0.26654</v>
      </c>
      <c r="M7" s="47">
        <v>4.9406564584124654E-324</v>
      </c>
      <c r="N7" s="47">
        <v>4.9406564584124654E-324</v>
      </c>
      <c r="O7" s="47">
        <v>4.9406564584124654E-324</v>
      </c>
      <c r="P7" s="48">
        <v>12.5322</v>
      </c>
      <c r="Q7" s="71">
        <v>0.33461652872100001</v>
      </c>
    </row>
    <row r="8" spans="1:17" ht="14.4" customHeight="1" x14ac:dyDescent="0.3">
      <c r="A8" s="15" t="s">
        <v>22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5.434722104253712E-323</v>
      </c>
      <c r="Q8" s="71" t="s">
        <v>248</v>
      </c>
    </row>
    <row r="9" spans="1:17" ht="14.4" customHeight="1" x14ac:dyDescent="0.3">
      <c r="A9" s="15" t="s">
        <v>23</v>
      </c>
      <c r="B9" s="46">
        <v>1190.4647263627801</v>
      </c>
      <c r="C9" s="47">
        <v>99.205393863563998</v>
      </c>
      <c r="D9" s="47">
        <v>110.930930000001</v>
      </c>
      <c r="E9" s="47">
        <v>105.99149</v>
      </c>
      <c r="F9" s="47">
        <v>31.45384</v>
      </c>
      <c r="G9" s="47">
        <v>99.031059999999997</v>
      </c>
      <c r="H9" s="47">
        <v>77.266109999999998</v>
      </c>
      <c r="I9" s="47">
        <v>277.26612999999998</v>
      </c>
      <c r="J9" s="47">
        <v>64.111189999999993</v>
      </c>
      <c r="K9" s="47">
        <v>40.919930000000001</v>
      </c>
      <c r="L9" s="47">
        <v>75.962739999999997</v>
      </c>
      <c r="M9" s="47">
        <v>98.143150000000006</v>
      </c>
      <c r="N9" s="47">
        <v>55.42651</v>
      </c>
      <c r="O9" s="47">
        <v>4.9406564584124654E-324</v>
      </c>
      <c r="P9" s="48">
        <v>1036.50308</v>
      </c>
      <c r="Q9" s="71">
        <v>0.94982287814699995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0.68396999999999997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0.68396999999999997</v>
      </c>
      <c r="Q10" s="71" t="s">
        <v>248</v>
      </c>
    </row>
    <row r="11" spans="1:17" ht="14.4" customHeight="1" x14ac:dyDescent="0.3">
      <c r="A11" s="15" t="s">
        <v>25</v>
      </c>
      <c r="B11" s="46">
        <v>170.601841284606</v>
      </c>
      <c r="C11" s="47">
        <v>14.216820107049999</v>
      </c>
      <c r="D11" s="47">
        <v>15.756970000000001</v>
      </c>
      <c r="E11" s="47">
        <v>-1.24681</v>
      </c>
      <c r="F11" s="47">
        <v>24.72167</v>
      </c>
      <c r="G11" s="47">
        <v>14.115600000000001</v>
      </c>
      <c r="H11" s="47">
        <v>14.10758</v>
      </c>
      <c r="I11" s="47">
        <v>9.8429599999999997</v>
      </c>
      <c r="J11" s="47">
        <v>15.199479999999999</v>
      </c>
      <c r="K11" s="47">
        <v>20.47381</v>
      </c>
      <c r="L11" s="47">
        <v>8.8397199999999998</v>
      </c>
      <c r="M11" s="47">
        <v>14.878830000000001</v>
      </c>
      <c r="N11" s="47">
        <v>6.3063399999999996</v>
      </c>
      <c r="O11" s="47">
        <v>4.9406564584124654E-324</v>
      </c>
      <c r="P11" s="48">
        <v>142.99615</v>
      </c>
      <c r="Q11" s="71">
        <v>0.91438520724799999</v>
      </c>
    </row>
    <row r="12" spans="1:17" ht="14.4" customHeight="1" x14ac:dyDescent="0.3">
      <c r="A12" s="15" t="s">
        <v>26</v>
      </c>
      <c r="B12" s="46">
        <v>21.150116570289001</v>
      </c>
      <c r="C12" s="47">
        <v>1.7625097141899999</v>
      </c>
      <c r="D12" s="47">
        <v>18.265000000000001</v>
      </c>
      <c r="E12" s="47">
        <v>4.9406564584124654E-324</v>
      </c>
      <c r="F12" s="47">
        <v>0.60987999999999998</v>
      </c>
      <c r="G12" s="47">
        <v>0.32064999999999999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10.116</v>
      </c>
      <c r="N12" s="47">
        <v>4.9406564584124654E-324</v>
      </c>
      <c r="O12" s="47">
        <v>4.9406564584124654E-324</v>
      </c>
      <c r="P12" s="48">
        <v>29.311530000000001</v>
      </c>
      <c r="Q12" s="71">
        <v>1.5118694234700001</v>
      </c>
    </row>
    <row r="13" spans="1:17" ht="14.4" customHeight="1" x14ac:dyDescent="0.3">
      <c r="A13" s="15" t="s">
        <v>27</v>
      </c>
      <c r="B13" s="46">
        <v>31.863843538878999</v>
      </c>
      <c r="C13" s="47">
        <v>2.6553202949060002</v>
      </c>
      <c r="D13" s="47">
        <v>1.5521199999999999</v>
      </c>
      <c r="E13" s="47">
        <v>1.7442599999999999</v>
      </c>
      <c r="F13" s="47">
        <v>2.8555100000000002</v>
      </c>
      <c r="G13" s="47">
        <v>3.1</v>
      </c>
      <c r="H13" s="47">
        <v>-0.72963</v>
      </c>
      <c r="I13" s="47">
        <v>0.16095000000000001</v>
      </c>
      <c r="J13" s="47">
        <v>4.2768899999999999</v>
      </c>
      <c r="K13" s="47">
        <v>1.07128</v>
      </c>
      <c r="L13" s="47">
        <v>2.4263699999999999</v>
      </c>
      <c r="M13" s="47">
        <v>0.31463999999999998</v>
      </c>
      <c r="N13" s="47">
        <v>1.58975</v>
      </c>
      <c r="O13" s="47">
        <v>4.9406564584124654E-324</v>
      </c>
      <c r="P13" s="48">
        <v>18.36214</v>
      </c>
      <c r="Q13" s="71">
        <v>0.62865691108800004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4.9406564584124654E-324</v>
      </c>
      <c r="E14" s="47">
        <v>4.9406564584124654E-324</v>
      </c>
      <c r="F14" s="47">
        <v>4.9406564584124654E-324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5.434722104253712E-323</v>
      </c>
      <c r="Q14" s="71" t="s">
        <v>248</v>
      </c>
    </row>
    <row r="15" spans="1:17" ht="14.4" customHeight="1" x14ac:dyDescent="0.3">
      <c r="A15" s="15" t="s">
        <v>29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5.434722104253712E-323</v>
      </c>
      <c r="Q15" s="71" t="s">
        <v>248</v>
      </c>
    </row>
    <row r="16" spans="1:17" ht="14.4" customHeight="1" x14ac:dyDescent="0.3">
      <c r="A16" s="15" t="s">
        <v>30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5.434722104253712E-323</v>
      </c>
      <c r="Q16" s="71" t="s">
        <v>248</v>
      </c>
    </row>
    <row r="17" spans="1:17" ht="14.4" customHeight="1" x14ac:dyDescent="0.3">
      <c r="A17" s="15" t="s">
        <v>31</v>
      </c>
      <c r="B17" s="46">
        <v>145.40613290015901</v>
      </c>
      <c r="C17" s="47">
        <v>12.117177741679001</v>
      </c>
      <c r="D17" s="47">
        <v>3.0489999999999999</v>
      </c>
      <c r="E17" s="47">
        <v>4.9406564584124654E-324</v>
      </c>
      <c r="F17" s="47">
        <v>4.9406564584124654E-324</v>
      </c>
      <c r="G17" s="47">
        <v>1.863</v>
      </c>
      <c r="H17" s="47">
        <v>4.9406564584124654E-324</v>
      </c>
      <c r="I17" s="47">
        <v>0.18149999999999999</v>
      </c>
      <c r="J17" s="47">
        <v>10.871650000000001</v>
      </c>
      <c r="K17" s="47">
        <v>0.25</v>
      </c>
      <c r="L17" s="47">
        <v>4.9406564584124654E-324</v>
      </c>
      <c r="M17" s="47">
        <v>0.18149999999999999</v>
      </c>
      <c r="N17" s="47">
        <v>4.9406564584124654E-324</v>
      </c>
      <c r="O17" s="47">
        <v>4.9406564584124654E-324</v>
      </c>
      <c r="P17" s="48">
        <v>16.396650000000001</v>
      </c>
      <c r="Q17" s="71">
        <v>0.123015819131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4.9406564584124654E-324</v>
      </c>
      <c r="E18" s="47">
        <v>1.012</v>
      </c>
      <c r="F18" s="47">
        <v>0.58299999999999996</v>
      </c>
      <c r="G18" s="47">
        <v>0.72599999999999998</v>
      </c>
      <c r="H18" s="47">
        <v>7.133</v>
      </c>
      <c r="I18" s="47">
        <v>4.944</v>
      </c>
      <c r="J18" s="47">
        <v>4.9406564584124654E-324</v>
      </c>
      <c r="K18" s="47">
        <v>0.14399999999999999</v>
      </c>
      <c r="L18" s="47">
        <v>4.9406564584124654E-324</v>
      </c>
      <c r="M18" s="47">
        <v>5.851</v>
      </c>
      <c r="N18" s="47">
        <v>0.42799999999999999</v>
      </c>
      <c r="O18" s="47">
        <v>4.9406564584124654E-324</v>
      </c>
      <c r="P18" s="48">
        <v>20.821000000000002</v>
      </c>
      <c r="Q18" s="71" t="s">
        <v>248</v>
      </c>
    </row>
    <row r="19" spans="1:17" ht="14.4" customHeight="1" x14ac:dyDescent="0.3">
      <c r="A19" s="15" t="s">
        <v>33</v>
      </c>
      <c r="B19" s="46">
        <v>431.19025838665101</v>
      </c>
      <c r="C19" s="47">
        <v>35.932521532220001</v>
      </c>
      <c r="D19" s="47">
        <v>16.583310000000001</v>
      </c>
      <c r="E19" s="47">
        <v>7.5413699999999997</v>
      </c>
      <c r="F19" s="47">
        <v>37.846290000000003</v>
      </c>
      <c r="G19" s="47">
        <v>21.491209999999999</v>
      </c>
      <c r="H19" s="47">
        <v>35.883290000000002</v>
      </c>
      <c r="I19" s="47">
        <v>46.579079999999998</v>
      </c>
      <c r="J19" s="47">
        <v>85.093400000000003</v>
      </c>
      <c r="K19" s="47">
        <v>18.373380000000001</v>
      </c>
      <c r="L19" s="47">
        <v>19.17456</v>
      </c>
      <c r="M19" s="47">
        <v>5.9657200000000001</v>
      </c>
      <c r="N19" s="47">
        <v>30.698149999999998</v>
      </c>
      <c r="O19" s="47">
        <v>4.9406564584124654E-324</v>
      </c>
      <c r="P19" s="48">
        <v>325.22976</v>
      </c>
      <c r="Q19" s="71">
        <v>0.82282958605199996</v>
      </c>
    </row>
    <row r="20" spans="1:17" ht="14.4" customHeight="1" x14ac:dyDescent="0.3">
      <c r="A20" s="15" t="s">
        <v>34</v>
      </c>
      <c r="B20" s="46">
        <v>17309.079657865099</v>
      </c>
      <c r="C20" s="47">
        <v>1442.4233048220899</v>
      </c>
      <c r="D20" s="47">
        <v>1350.10942000001</v>
      </c>
      <c r="E20" s="47">
        <v>1334.69362</v>
      </c>
      <c r="F20" s="47">
        <v>1391.51937</v>
      </c>
      <c r="G20" s="47">
        <v>1361.61256</v>
      </c>
      <c r="H20" s="47">
        <v>1354.6200100000001</v>
      </c>
      <c r="I20" s="47">
        <v>1320.3150900000001</v>
      </c>
      <c r="J20" s="47">
        <v>1977.8550299999999</v>
      </c>
      <c r="K20" s="47">
        <v>1296.0223100000001</v>
      </c>
      <c r="L20" s="47">
        <v>1244.22209</v>
      </c>
      <c r="M20" s="47">
        <v>1264.8684599999999</v>
      </c>
      <c r="N20" s="47">
        <v>1916.37111</v>
      </c>
      <c r="O20" s="47">
        <v>4.9406564584124654E-324</v>
      </c>
      <c r="P20" s="48">
        <v>15812.209070000001</v>
      </c>
      <c r="Q20" s="71">
        <v>0.99656844631700003</v>
      </c>
    </row>
    <row r="21" spans="1:17" ht="14.4" customHeight="1" x14ac:dyDescent="0.3">
      <c r="A21" s="16" t="s">
        <v>35</v>
      </c>
      <c r="B21" s="46">
        <v>1663.9999205404099</v>
      </c>
      <c r="C21" s="47">
        <v>138.66666004503401</v>
      </c>
      <c r="D21" s="47">
        <v>144.07000000000099</v>
      </c>
      <c r="E21" s="47">
        <v>145.55199999999999</v>
      </c>
      <c r="F21" s="47">
        <v>145.55199999999999</v>
      </c>
      <c r="G21" s="47">
        <v>145.55199999999999</v>
      </c>
      <c r="H21" s="47">
        <v>145.55199999999999</v>
      </c>
      <c r="I21" s="47">
        <v>147.03399999999999</v>
      </c>
      <c r="J21" s="47">
        <v>147.03399999999999</v>
      </c>
      <c r="K21" s="47">
        <v>146.28100000000001</v>
      </c>
      <c r="L21" s="47">
        <v>126.953</v>
      </c>
      <c r="M21" s="47">
        <v>140.679</v>
      </c>
      <c r="N21" s="47">
        <v>140.679</v>
      </c>
      <c r="O21" s="47">
        <v>1.4821969375237396E-323</v>
      </c>
      <c r="P21" s="48">
        <v>1574.9380000000001</v>
      </c>
      <c r="Q21" s="71">
        <v>1.032520591263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4.9406564584124654E-324</v>
      </c>
      <c r="E22" s="47">
        <v>9.0169499999999996</v>
      </c>
      <c r="F22" s="47">
        <v>0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9.0169499999999996</v>
      </c>
      <c r="Q22" s="71" t="s">
        <v>248</v>
      </c>
    </row>
    <row r="23" spans="1:17" ht="14.4" customHeight="1" x14ac:dyDescent="0.3">
      <c r="A23" s="16" t="s">
        <v>37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2.1738888417014848E-322</v>
      </c>
      <c r="Q23" s="71" t="s">
        <v>248</v>
      </c>
    </row>
    <row r="24" spans="1:17" ht="14.4" customHeight="1" x14ac:dyDescent="0.3">
      <c r="A24" s="16" t="s">
        <v>38</v>
      </c>
      <c r="B24" s="46">
        <v>34.876325088333999</v>
      </c>
      <c r="C24" s="47">
        <v>2.9063604240280001</v>
      </c>
      <c r="D24" s="47">
        <v>5.4660000000000002</v>
      </c>
      <c r="E24" s="47">
        <v>22.172779999999001</v>
      </c>
      <c r="F24" s="47">
        <v>-1.7165600000000001</v>
      </c>
      <c r="G24" s="47">
        <v>5.5</v>
      </c>
      <c r="H24" s="47">
        <v>6.7009999999999996</v>
      </c>
      <c r="I24" s="47">
        <v>4.7378499999999999</v>
      </c>
      <c r="J24" s="47">
        <v>3.1998899999980002</v>
      </c>
      <c r="K24" s="47">
        <v>14.4</v>
      </c>
      <c r="L24" s="47">
        <v>12.363</v>
      </c>
      <c r="M24" s="47">
        <v>-1.2919999999989999</v>
      </c>
      <c r="N24" s="47">
        <v>3.9996499999989998</v>
      </c>
      <c r="O24" s="47">
        <v>-1.0869444208507424E-322</v>
      </c>
      <c r="P24" s="48">
        <v>75.531609999999006</v>
      </c>
      <c r="Q24" s="71"/>
    </row>
    <row r="25" spans="1:17" ht="14.4" customHeight="1" x14ac:dyDescent="0.3">
      <c r="A25" s="17" t="s">
        <v>39</v>
      </c>
      <c r="B25" s="49">
        <v>21039.490011993101</v>
      </c>
      <c r="C25" s="50">
        <v>1753.2908343327599</v>
      </c>
      <c r="D25" s="50">
        <v>1667.6813100000099</v>
      </c>
      <c r="E25" s="50">
        <v>1628.49341</v>
      </c>
      <c r="F25" s="50">
        <v>1635.7723599999999</v>
      </c>
      <c r="G25" s="50">
        <v>1653.5429799999999</v>
      </c>
      <c r="H25" s="50">
        <v>1642.8579500000001</v>
      </c>
      <c r="I25" s="50">
        <v>1813.4697799999999</v>
      </c>
      <c r="J25" s="50">
        <v>2307.6415299999999</v>
      </c>
      <c r="K25" s="50">
        <v>1539.65996</v>
      </c>
      <c r="L25" s="50">
        <v>1490.20802</v>
      </c>
      <c r="M25" s="50">
        <v>1539.7063000000001</v>
      </c>
      <c r="N25" s="50">
        <v>2155.4985099999999</v>
      </c>
      <c r="O25" s="50">
        <v>4.9406564584124654E-324</v>
      </c>
      <c r="P25" s="51">
        <v>19074.53211</v>
      </c>
      <c r="Q25" s="72">
        <v>0.98902494650600004</v>
      </c>
    </row>
    <row r="26" spans="1:17" ht="14.4" customHeight="1" x14ac:dyDescent="0.3">
      <c r="A26" s="15" t="s">
        <v>40</v>
      </c>
      <c r="B26" s="46">
        <v>2523.0019846895402</v>
      </c>
      <c r="C26" s="47">
        <v>210.25016539079499</v>
      </c>
      <c r="D26" s="47">
        <v>202.71498</v>
      </c>
      <c r="E26" s="47">
        <v>187.95821000000001</v>
      </c>
      <c r="F26" s="47">
        <v>213.26238000000001</v>
      </c>
      <c r="G26" s="47">
        <v>192.62952999999999</v>
      </c>
      <c r="H26" s="47">
        <v>197.91963000000001</v>
      </c>
      <c r="I26" s="47">
        <v>168.82140999999999</v>
      </c>
      <c r="J26" s="47">
        <v>323.32321999999999</v>
      </c>
      <c r="K26" s="47">
        <v>167.53156000000001</v>
      </c>
      <c r="L26" s="47">
        <v>174.45341999999999</v>
      </c>
      <c r="M26" s="47">
        <v>206.75235000000001</v>
      </c>
      <c r="N26" s="47">
        <v>234.83283</v>
      </c>
      <c r="O26" s="47">
        <v>4.9406564584124654E-324</v>
      </c>
      <c r="P26" s="48">
        <v>2270.1995200000001</v>
      </c>
      <c r="Q26" s="71">
        <v>0.98160100926299998</v>
      </c>
    </row>
    <row r="27" spans="1:17" ht="14.4" customHeight="1" x14ac:dyDescent="0.3">
      <c r="A27" s="18" t="s">
        <v>41</v>
      </c>
      <c r="B27" s="49">
        <v>23562.4919966827</v>
      </c>
      <c r="C27" s="50">
        <v>1963.5409997235599</v>
      </c>
      <c r="D27" s="50">
        <v>1870.3962900000099</v>
      </c>
      <c r="E27" s="50">
        <v>1816.45162</v>
      </c>
      <c r="F27" s="50">
        <v>1849.0347400000001</v>
      </c>
      <c r="G27" s="50">
        <v>1846.1725100000001</v>
      </c>
      <c r="H27" s="50">
        <v>1840.7775799999999</v>
      </c>
      <c r="I27" s="50">
        <v>1982.2911899999999</v>
      </c>
      <c r="J27" s="50">
        <v>2630.9647500000001</v>
      </c>
      <c r="K27" s="50">
        <v>1707.1915200000001</v>
      </c>
      <c r="L27" s="50">
        <v>1664.6614400000001</v>
      </c>
      <c r="M27" s="50">
        <v>1746.45865</v>
      </c>
      <c r="N27" s="50">
        <v>2390.3313400000002</v>
      </c>
      <c r="O27" s="50">
        <v>9.8813129168249309E-324</v>
      </c>
      <c r="P27" s="51">
        <v>21344.731629999998</v>
      </c>
      <c r="Q27" s="72">
        <v>0.98823001325399995</v>
      </c>
    </row>
    <row r="28" spans="1:17" ht="14.4" customHeight="1" x14ac:dyDescent="0.3">
      <c r="A28" s="16" t="s">
        <v>42</v>
      </c>
      <c r="B28" s="46">
        <v>1007.04727849767</v>
      </c>
      <c r="C28" s="47">
        <v>83.920606541471997</v>
      </c>
      <c r="D28" s="47">
        <v>64.867059999999995</v>
      </c>
      <c r="E28" s="47">
        <v>61.408799999999999</v>
      </c>
      <c r="F28" s="47">
        <v>64.077770000000001</v>
      </c>
      <c r="G28" s="47">
        <v>85.714659999999995</v>
      </c>
      <c r="H28" s="47">
        <v>71.516949999999994</v>
      </c>
      <c r="I28" s="47">
        <v>89.061000000000007</v>
      </c>
      <c r="J28" s="47">
        <v>96.484059999999999</v>
      </c>
      <c r="K28" s="47">
        <v>88.198409999999996</v>
      </c>
      <c r="L28" s="47">
        <v>116.42462</v>
      </c>
      <c r="M28" s="47">
        <v>113.79376000000001</v>
      </c>
      <c r="N28" s="47">
        <v>70.846199999999996</v>
      </c>
      <c r="O28" s="47">
        <v>1.2351641146031164E-322</v>
      </c>
      <c r="P28" s="48">
        <v>922.39328999999998</v>
      </c>
      <c r="Q28" s="71">
        <v>0.99920554569700004</v>
      </c>
    </row>
    <row r="29" spans="1:17" ht="14.4" customHeight="1" x14ac:dyDescent="0.3">
      <c r="A29" s="16" t="s">
        <v>43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1.0869444208507424E-322</v>
      </c>
      <c r="Q29" s="71" t="s">
        <v>248</v>
      </c>
    </row>
    <row r="30" spans="1:17" ht="14.4" customHeight="1" x14ac:dyDescent="0.3">
      <c r="A30" s="16" t="s">
        <v>44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5.434722104253712E-322</v>
      </c>
      <c r="Q30" s="71">
        <v>0</v>
      </c>
    </row>
    <row r="31" spans="1:17" ht="14.4" customHeight="1" thickBot="1" x14ac:dyDescent="0.35">
      <c r="A31" s="19" t="s">
        <v>45</v>
      </c>
      <c r="B31" s="52">
        <v>1.9762625833649862E-323</v>
      </c>
      <c r="C31" s="53">
        <v>0</v>
      </c>
      <c r="D31" s="53">
        <v>0.66600000000000004</v>
      </c>
      <c r="E31" s="53">
        <v>10.76295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11.42895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129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154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150</v>
      </c>
      <c r="G4" s="314" t="s">
        <v>50</v>
      </c>
      <c r="H4" s="116" t="s">
        <v>119</v>
      </c>
      <c r="I4" s="312" t="s">
        <v>51</v>
      </c>
      <c r="J4" s="314" t="s">
        <v>152</v>
      </c>
      <c r="K4" s="315" t="s">
        <v>153</v>
      </c>
    </row>
    <row r="5" spans="1:11" ht="42" thickBot="1" x14ac:dyDescent="0.35">
      <c r="A5" s="62"/>
      <c r="B5" s="24" t="s">
        <v>146</v>
      </c>
      <c r="C5" s="25" t="s">
        <v>147</v>
      </c>
      <c r="D5" s="26" t="s">
        <v>148</v>
      </c>
      <c r="E5" s="26" t="s">
        <v>149</v>
      </c>
      <c r="F5" s="313"/>
      <c r="G5" s="313"/>
      <c r="H5" s="25" t="s">
        <v>151</v>
      </c>
      <c r="I5" s="313"/>
      <c r="J5" s="313"/>
      <c r="K5" s="316"/>
    </row>
    <row r="6" spans="1:11" ht="14.4" customHeight="1" thickBot="1" x14ac:dyDescent="0.35">
      <c r="A6" s="378" t="s">
        <v>250</v>
      </c>
      <c r="B6" s="360">
        <v>17171.902846385299</v>
      </c>
      <c r="C6" s="360">
        <v>19303.046869999998</v>
      </c>
      <c r="D6" s="361">
        <v>2131.1440236147</v>
      </c>
      <c r="E6" s="362">
        <v>1.124106457081</v>
      </c>
      <c r="F6" s="360">
        <v>21039.490011993101</v>
      </c>
      <c r="G6" s="361">
        <v>19286.199177660401</v>
      </c>
      <c r="H6" s="363">
        <v>2155.4985099999999</v>
      </c>
      <c r="I6" s="360">
        <v>19074.53211</v>
      </c>
      <c r="J6" s="361">
        <v>-211.66706766036401</v>
      </c>
      <c r="K6" s="364">
        <v>0.90660620096400002</v>
      </c>
    </row>
    <row r="7" spans="1:11" ht="14.4" customHeight="1" thickBot="1" x14ac:dyDescent="0.35">
      <c r="A7" s="379" t="s">
        <v>251</v>
      </c>
      <c r="B7" s="360">
        <v>1474.0673906767599</v>
      </c>
      <c r="C7" s="360">
        <v>1483.7766099999999</v>
      </c>
      <c r="D7" s="361">
        <v>9.7092193232429995</v>
      </c>
      <c r="E7" s="362">
        <v>1.006586686188</v>
      </c>
      <c r="F7" s="360">
        <v>1454.9377172125201</v>
      </c>
      <c r="G7" s="361">
        <v>1333.6929074448101</v>
      </c>
      <c r="H7" s="363">
        <v>63.322249999999997</v>
      </c>
      <c r="I7" s="360">
        <v>1242.8019300000001</v>
      </c>
      <c r="J7" s="361">
        <v>-90.890977444811995</v>
      </c>
      <c r="K7" s="364">
        <v>0.85419596680800003</v>
      </c>
    </row>
    <row r="8" spans="1:11" ht="14.4" customHeight="1" thickBot="1" x14ac:dyDescent="0.35">
      <c r="A8" s="380" t="s">
        <v>252</v>
      </c>
      <c r="B8" s="360">
        <v>1474.0673906767599</v>
      </c>
      <c r="C8" s="360">
        <v>1483.7766099999999</v>
      </c>
      <c r="D8" s="361">
        <v>9.7092193232429995</v>
      </c>
      <c r="E8" s="362">
        <v>1.006586686188</v>
      </c>
      <c r="F8" s="360">
        <v>1454.9377172125201</v>
      </c>
      <c r="G8" s="361">
        <v>1333.6929074448101</v>
      </c>
      <c r="H8" s="363">
        <v>63.322249999999997</v>
      </c>
      <c r="I8" s="360">
        <v>1242.8019300000001</v>
      </c>
      <c r="J8" s="361">
        <v>-90.890977444811995</v>
      </c>
      <c r="K8" s="364">
        <v>0.85419596680800003</v>
      </c>
    </row>
    <row r="9" spans="1:11" ht="14.4" customHeight="1" thickBot="1" x14ac:dyDescent="0.35">
      <c r="A9" s="381" t="s">
        <v>253</v>
      </c>
      <c r="B9" s="365">
        <v>4.9406564584124654E-324</v>
      </c>
      <c r="C9" s="365">
        <v>-4.8000000000000001E-4</v>
      </c>
      <c r="D9" s="366">
        <v>-4.8000000000000001E-4</v>
      </c>
      <c r="E9" s="367" t="s">
        <v>254</v>
      </c>
      <c r="F9" s="365">
        <v>0</v>
      </c>
      <c r="G9" s="366">
        <v>0</v>
      </c>
      <c r="H9" s="368">
        <v>-3.5E-4</v>
      </c>
      <c r="I9" s="365">
        <v>8.5999999999999998E-4</v>
      </c>
      <c r="J9" s="366">
        <v>8.5999999999999998E-4</v>
      </c>
      <c r="K9" s="369" t="s">
        <v>248</v>
      </c>
    </row>
    <row r="10" spans="1:11" ht="14.4" customHeight="1" thickBot="1" x14ac:dyDescent="0.35">
      <c r="A10" s="382" t="s">
        <v>255</v>
      </c>
      <c r="B10" s="360">
        <v>4.9406564584124654E-324</v>
      </c>
      <c r="C10" s="360">
        <v>-4.8000000000000001E-4</v>
      </c>
      <c r="D10" s="361">
        <v>-4.8000000000000001E-4</v>
      </c>
      <c r="E10" s="370" t="s">
        <v>254</v>
      </c>
      <c r="F10" s="360">
        <v>0</v>
      </c>
      <c r="G10" s="361">
        <v>0</v>
      </c>
      <c r="H10" s="363">
        <v>-3.5E-4</v>
      </c>
      <c r="I10" s="360">
        <v>8.5999999999999998E-4</v>
      </c>
      <c r="J10" s="361">
        <v>8.5999999999999998E-4</v>
      </c>
      <c r="K10" s="371" t="s">
        <v>248</v>
      </c>
    </row>
    <row r="11" spans="1:11" ht="14.4" customHeight="1" thickBot="1" x14ac:dyDescent="0.35">
      <c r="A11" s="381" t="s">
        <v>256</v>
      </c>
      <c r="B11" s="365">
        <v>54.188132448730002</v>
      </c>
      <c r="C11" s="365">
        <v>40.844389999999997</v>
      </c>
      <c r="D11" s="366">
        <v>-13.34374244873</v>
      </c>
      <c r="E11" s="372">
        <v>0.75375157168600004</v>
      </c>
      <c r="F11" s="365">
        <v>40.857189455970001</v>
      </c>
      <c r="G11" s="366">
        <v>37.452423667971999</v>
      </c>
      <c r="H11" s="368">
        <v>4.9406564584124654E-324</v>
      </c>
      <c r="I11" s="365">
        <v>12.5322</v>
      </c>
      <c r="J11" s="366">
        <v>-24.920223667972</v>
      </c>
      <c r="K11" s="373">
        <v>0.30673181799499999</v>
      </c>
    </row>
    <row r="12" spans="1:11" ht="14.4" customHeight="1" thickBot="1" x14ac:dyDescent="0.35">
      <c r="A12" s="382" t="s">
        <v>257</v>
      </c>
      <c r="B12" s="360">
        <v>53.283357985510001</v>
      </c>
      <c r="C12" s="360">
        <v>39.94012</v>
      </c>
      <c r="D12" s="361">
        <v>-13.343237985509999</v>
      </c>
      <c r="E12" s="362">
        <v>0.74957963442999997</v>
      </c>
      <c r="F12" s="360">
        <v>39.970374267769998</v>
      </c>
      <c r="G12" s="361">
        <v>36.639509745456003</v>
      </c>
      <c r="H12" s="363">
        <v>4.9406564584124654E-324</v>
      </c>
      <c r="I12" s="360">
        <v>12.5322</v>
      </c>
      <c r="J12" s="361">
        <v>-24.107309745456</v>
      </c>
      <c r="K12" s="364">
        <v>0.31353721924200001</v>
      </c>
    </row>
    <row r="13" spans="1:11" ht="14.4" customHeight="1" thickBot="1" x14ac:dyDescent="0.35">
      <c r="A13" s="382" t="s">
        <v>258</v>
      </c>
      <c r="B13" s="360">
        <v>4.9406564584124654E-324</v>
      </c>
      <c r="C13" s="360">
        <v>7.2099999999999997E-2</v>
      </c>
      <c r="D13" s="361">
        <v>7.2099999999999997E-2</v>
      </c>
      <c r="E13" s="370" t="s">
        <v>254</v>
      </c>
      <c r="F13" s="360">
        <v>7.2976624550999999E-2</v>
      </c>
      <c r="G13" s="361">
        <v>6.6895239172000007E-2</v>
      </c>
      <c r="H13" s="363">
        <v>4.9406564584124654E-324</v>
      </c>
      <c r="I13" s="360">
        <v>5.434722104253712E-323</v>
      </c>
      <c r="J13" s="361">
        <v>-6.6895239172000007E-2</v>
      </c>
      <c r="K13" s="364">
        <v>7.4603912522028228E-322</v>
      </c>
    </row>
    <row r="14" spans="1:11" ht="14.4" customHeight="1" thickBot="1" x14ac:dyDescent="0.35">
      <c r="A14" s="382" t="s">
        <v>259</v>
      </c>
      <c r="B14" s="360">
        <v>4.9406564584124654E-324</v>
      </c>
      <c r="C14" s="360">
        <v>0.39415</v>
      </c>
      <c r="D14" s="361">
        <v>0.39415</v>
      </c>
      <c r="E14" s="370" t="s">
        <v>254</v>
      </c>
      <c r="F14" s="360">
        <v>0.39477555006699999</v>
      </c>
      <c r="G14" s="361">
        <v>0.36187758756100002</v>
      </c>
      <c r="H14" s="363">
        <v>4.9406564584124654E-324</v>
      </c>
      <c r="I14" s="360">
        <v>5.434722104253712E-323</v>
      </c>
      <c r="J14" s="361">
        <v>-0.36187758756100002</v>
      </c>
      <c r="K14" s="364">
        <v>1.3833838083554903E-322</v>
      </c>
    </row>
    <row r="15" spans="1:11" ht="14.4" customHeight="1" thickBot="1" x14ac:dyDescent="0.35">
      <c r="A15" s="382" t="s">
        <v>260</v>
      </c>
      <c r="B15" s="360">
        <v>0.90477446321900001</v>
      </c>
      <c r="C15" s="360">
        <v>0.43802000000000002</v>
      </c>
      <c r="D15" s="361">
        <v>-0.46675446321899999</v>
      </c>
      <c r="E15" s="362">
        <v>0.48412064863199999</v>
      </c>
      <c r="F15" s="360">
        <v>0.41906301357999998</v>
      </c>
      <c r="G15" s="361">
        <v>0.38414109578200001</v>
      </c>
      <c r="H15" s="363">
        <v>4.9406564584124654E-324</v>
      </c>
      <c r="I15" s="360">
        <v>5.434722104253712E-323</v>
      </c>
      <c r="J15" s="361">
        <v>-0.38414109578200001</v>
      </c>
      <c r="K15" s="364">
        <v>1.284570679187241E-322</v>
      </c>
    </row>
    <row r="16" spans="1:11" ht="14.4" customHeight="1" thickBot="1" x14ac:dyDescent="0.35">
      <c r="A16" s="381" t="s">
        <v>261</v>
      </c>
      <c r="B16" s="365">
        <v>1198.1272008686601</v>
      </c>
      <c r="C16" s="365">
        <v>1189.11303</v>
      </c>
      <c r="D16" s="366">
        <v>-9.0141708686560005</v>
      </c>
      <c r="E16" s="372">
        <v>0.99247644919300004</v>
      </c>
      <c r="F16" s="365">
        <v>1190.4647263627801</v>
      </c>
      <c r="G16" s="366">
        <v>1091.2593324992099</v>
      </c>
      <c r="H16" s="368">
        <v>55.42651</v>
      </c>
      <c r="I16" s="365">
        <v>1036.50308</v>
      </c>
      <c r="J16" s="366">
        <v>-54.756252499212998</v>
      </c>
      <c r="K16" s="373">
        <v>0.87067097163499996</v>
      </c>
    </row>
    <row r="17" spans="1:11" ht="14.4" customHeight="1" thickBot="1" x14ac:dyDescent="0.35">
      <c r="A17" s="382" t="s">
        <v>262</v>
      </c>
      <c r="B17" s="360">
        <v>970.64038025406296</v>
      </c>
      <c r="C17" s="360">
        <v>965.77656999999999</v>
      </c>
      <c r="D17" s="361">
        <v>-4.8638102540619998</v>
      </c>
      <c r="E17" s="362">
        <v>0.99498907076900001</v>
      </c>
      <c r="F17" s="360">
        <v>956.77569307812905</v>
      </c>
      <c r="G17" s="361">
        <v>877.04438532161896</v>
      </c>
      <c r="H17" s="363">
        <v>29.783750000000001</v>
      </c>
      <c r="I17" s="360">
        <v>795.57606999999996</v>
      </c>
      <c r="J17" s="361">
        <v>-81.468315321617993</v>
      </c>
      <c r="K17" s="364">
        <v>0.83151785288400004</v>
      </c>
    </row>
    <row r="18" spans="1:11" ht="14.4" customHeight="1" thickBot="1" x14ac:dyDescent="0.35">
      <c r="A18" s="382" t="s">
        <v>263</v>
      </c>
      <c r="B18" s="360">
        <v>35.997721255552001</v>
      </c>
      <c r="C18" s="360">
        <v>32.321579999999997</v>
      </c>
      <c r="D18" s="361">
        <v>-3.6761412555519999</v>
      </c>
      <c r="E18" s="362">
        <v>0.89787850098999999</v>
      </c>
      <c r="F18" s="360">
        <v>34.001896546666998</v>
      </c>
      <c r="G18" s="361">
        <v>31.168405167778001</v>
      </c>
      <c r="H18" s="363">
        <v>8.4139199999999992</v>
      </c>
      <c r="I18" s="360">
        <v>36.367820000000002</v>
      </c>
      <c r="J18" s="361">
        <v>5.1994148322209996</v>
      </c>
      <c r="K18" s="364">
        <v>1.069582102577</v>
      </c>
    </row>
    <row r="19" spans="1:11" ht="14.4" customHeight="1" thickBot="1" x14ac:dyDescent="0.35">
      <c r="A19" s="382" t="s">
        <v>264</v>
      </c>
      <c r="B19" s="360">
        <v>30.236678500842</v>
      </c>
      <c r="C19" s="360">
        <v>33.004460000000002</v>
      </c>
      <c r="D19" s="361">
        <v>2.767781499157</v>
      </c>
      <c r="E19" s="362">
        <v>1.0915372202360001</v>
      </c>
      <c r="F19" s="360">
        <v>32.079515455878997</v>
      </c>
      <c r="G19" s="361">
        <v>29.406222501222999</v>
      </c>
      <c r="H19" s="363">
        <v>2.75325</v>
      </c>
      <c r="I19" s="360">
        <v>28.466699999999999</v>
      </c>
      <c r="J19" s="361">
        <v>-0.93952250122299996</v>
      </c>
      <c r="K19" s="364">
        <v>0.88737936329300005</v>
      </c>
    </row>
    <row r="20" spans="1:11" ht="14.4" customHeight="1" thickBot="1" x14ac:dyDescent="0.35">
      <c r="A20" s="382" t="s">
        <v>265</v>
      </c>
      <c r="B20" s="360">
        <v>111.429102950323</v>
      </c>
      <c r="C20" s="360">
        <v>115.80829</v>
      </c>
      <c r="D20" s="361">
        <v>4.3791870496760001</v>
      </c>
      <c r="E20" s="362">
        <v>1.0393002091350001</v>
      </c>
      <c r="F20" s="360">
        <v>125.807608756116</v>
      </c>
      <c r="G20" s="361">
        <v>115.32364135977301</v>
      </c>
      <c r="H20" s="363">
        <v>10.3773</v>
      </c>
      <c r="I20" s="360">
        <v>139.36123000000001</v>
      </c>
      <c r="J20" s="361">
        <v>24.037588640226002</v>
      </c>
      <c r="K20" s="364">
        <v>1.1077329215439999</v>
      </c>
    </row>
    <row r="21" spans="1:11" ht="14.4" customHeight="1" thickBot="1" x14ac:dyDescent="0.35">
      <c r="A21" s="382" t="s">
        <v>266</v>
      </c>
      <c r="B21" s="360">
        <v>0</v>
      </c>
      <c r="C21" s="360">
        <v>0.06</v>
      </c>
      <c r="D21" s="361">
        <v>0.06</v>
      </c>
      <c r="E21" s="370" t="s">
        <v>248</v>
      </c>
      <c r="F21" s="360">
        <v>6.1548945922999997E-2</v>
      </c>
      <c r="G21" s="361">
        <v>5.6419867095999998E-2</v>
      </c>
      <c r="H21" s="363">
        <v>4.9406564584124654E-324</v>
      </c>
      <c r="I21" s="360">
        <v>0.49299999999999999</v>
      </c>
      <c r="J21" s="361">
        <v>0.43658013290300002</v>
      </c>
      <c r="K21" s="364">
        <v>8.0098853457439994</v>
      </c>
    </row>
    <row r="22" spans="1:11" ht="14.4" customHeight="1" thickBot="1" x14ac:dyDescent="0.35">
      <c r="A22" s="382" t="s">
        <v>267</v>
      </c>
      <c r="B22" s="360">
        <v>49.823317907875001</v>
      </c>
      <c r="C22" s="360">
        <v>42.142130000000002</v>
      </c>
      <c r="D22" s="361">
        <v>-7.6811879078749996</v>
      </c>
      <c r="E22" s="362">
        <v>0.84583146545800003</v>
      </c>
      <c r="F22" s="360">
        <v>41.738463580062003</v>
      </c>
      <c r="G22" s="361">
        <v>38.260258281723999</v>
      </c>
      <c r="H22" s="363">
        <v>4.0982900000000004</v>
      </c>
      <c r="I22" s="360">
        <v>36.238259999999997</v>
      </c>
      <c r="J22" s="361">
        <v>-2.021998281723</v>
      </c>
      <c r="K22" s="364">
        <v>0.86822218384899996</v>
      </c>
    </row>
    <row r="23" spans="1:11" ht="14.4" customHeight="1" thickBot="1" x14ac:dyDescent="0.35">
      <c r="A23" s="381" t="s">
        <v>268</v>
      </c>
      <c r="B23" s="365">
        <v>0</v>
      </c>
      <c r="C23" s="365">
        <v>3.81528</v>
      </c>
      <c r="D23" s="366">
        <v>3.81528</v>
      </c>
      <c r="E23" s="367" t="s">
        <v>248</v>
      </c>
      <c r="F23" s="365">
        <v>0</v>
      </c>
      <c r="G23" s="366">
        <v>0</v>
      </c>
      <c r="H23" s="368">
        <v>4.9406564584124654E-324</v>
      </c>
      <c r="I23" s="365">
        <v>0.68396999999999997</v>
      </c>
      <c r="J23" s="366">
        <v>0.68396999999999997</v>
      </c>
      <c r="K23" s="369" t="s">
        <v>248</v>
      </c>
    </row>
    <row r="24" spans="1:11" ht="14.4" customHeight="1" thickBot="1" x14ac:dyDescent="0.35">
      <c r="A24" s="382" t="s">
        <v>269</v>
      </c>
      <c r="B24" s="360">
        <v>0</v>
      </c>
      <c r="C24" s="360">
        <v>3.81528</v>
      </c>
      <c r="D24" s="361">
        <v>3.81528</v>
      </c>
      <c r="E24" s="370" t="s">
        <v>248</v>
      </c>
      <c r="F24" s="360">
        <v>0</v>
      </c>
      <c r="G24" s="361">
        <v>0</v>
      </c>
      <c r="H24" s="363">
        <v>4.9406564584124654E-324</v>
      </c>
      <c r="I24" s="360">
        <v>0.68396999999999997</v>
      </c>
      <c r="J24" s="361">
        <v>0.68396999999999997</v>
      </c>
      <c r="K24" s="371" t="s">
        <v>248</v>
      </c>
    </row>
    <row r="25" spans="1:11" ht="14.4" customHeight="1" thickBot="1" x14ac:dyDescent="0.35">
      <c r="A25" s="381" t="s">
        <v>270</v>
      </c>
      <c r="B25" s="365">
        <v>165.68994975723101</v>
      </c>
      <c r="C25" s="365">
        <v>172.09411</v>
      </c>
      <c r="D25" s="366">
        <v>6.4041602427689996</v>
      </c>
      <c r="E25" s="372">
        <v>1.0386514707259999</v>
      </c>
      <c r="F25" s="365">
        <v>170.601841284606</v>
      </c>
      <c r="G25" s="366">
        <v>156.38502117755499</v>
      </c>
      <c r="H25" s="368">
        <v>6.3063399999999996</v>
      </c>
      <c r="I25" s="365">
        <v>142.99615</v>
      </c>
      <c r="J25" s="366">
        <v>-13.388871177555</v>
      </c>
      <c r="K25" s="373">
        <v>0.83818643997700004</v>
      </c>
    </row>
    <row r="26" spans="1:11" ht="14.4" customHeight="1" thickBot="1" x14ac:dyDescent="0.35">
      <c r="A26" s="382" t="s">
        <v>271</v>
      </c>
      <c r="B26" s="360">
        <v>33.001493852400003</v>
      </c>
      <c r="C26" s="360">
        <v>2.5059200000000001</v>
      </c>
      <c r="D26" s="361">
        <v>-30.4955738524</v>
      </c>
      <c r="E26" s="362">
        <v>7.5933532317999999E-2</v>
      </c>
      <c r="F26" s="360">
        <v>2.8920952648710001</v>
      </c>
      <c r="G26" s="361">
        <v>2.651087326132</v>
      </c>
      <c r="H26" s="363">
        <v>4.9406564584124654E-324</v>
      </c>
      <c r="I26" s="360">
        <v>0.91600000000000004</v>
      </c>
      <c r="J26" s="361">
        <v>-1.7350873261319999</v>
      </c>
      <c r="K26" s="364">
        <v>0.31672538976300002</v>
      </c>
    </row>
    <row r="27" spans="1:11" ht="14.4" customHeight="1" thickBot="1" x14ac:dyDescent="0.35">
      <c r="A27" s="382" t="s">
        <v>272</v>
      </c>
      <c r="B27" s="360">
        <v>14.743887104637</v>
      </c>
      <c r="C27" s="360">
        <v>13.60758</v>
      </c>
      <c r="D27" s="361">
        <v>-1.1363071046369999</v>
      </c>
      <c r="E27" s="362">
        <v>0.92293028991699999</v>
      </c>
      <c r="F27" s="360">
        <v>13.696818428427999</v>
      </c>
      <c r="G27" s="361">
        <v>12.555416892726001</v>
      </c>
      <c r="H27" s="363">
        <v>0.89563999999999999</v>
      </c>
      <c r="I27" s="360">
        <v>11.16095</v>
      </c>
      <c r="J27" s="361">
        <v>-1.394466892726</v>
      </c>
      <c r="K27" s="364">
        <v>0.81485711870300004</v>
      </c>
    </row>
    <row r="28" spans="1:11" ht="14.4" customHeight="1" thickBot="1" x14ac:dyDescent="0.35">
      <c r="A28" s="382" t="s">
        <v>273</v>
      </c>
      <c r="B28" s="360">
        <v>11.671665332312999</v>
      </c>
      <c r="C28" s="360">
        <v>24.604579999999999</v>
      </c>
      <c r="D28" s="361">
        <v>12.932914667685999</v>
      </c>
      <c r="E28" s="362">
        <v>2.108060786482</v>
      </c>
      <c r="F28" s="360">
        <v>25.309455717633998</v>
      </c>
      <c r="G28" s="361">
        <v>23.200334407831001</v>
      </c>
      <c r="H28" s="363">
        <v>4.9406564584124654E-324</v>
      </c>
      <c r="I28" s="360">
        <v>22.225010000000001</v>
      </c>
      <c r="J28" s="361">
        <v>-0.97532440783100005</v>
      </c>
      <c r="K28" s="364">
        <v>0.87813069739399996</v>
      </c>
    </row>
    <row r="29" spans="1:11" ht="14.4" customHeight="1" thickBot="1" x14ac:dyDescent="0.35">
      <c r="A29" s="382" t="s">
        <v>274</v>
      </c>
      <c r="B29" s="360">
        <v>25.015052885187998</v>
      </c>
      <c r="C29" s="360">
        <v>27.703679999999999</v>
      </c>
      <c r="D29" s="361">
        <v>2.6886271148110001</v>
      </c>
      <c r="E29" s="362">
        <v>1.107480369006</v>
      </c>
      <c r="F29" s="360">
        <v>30.404511458742</v>
      </c>
      <c r="G29" s="361">
        <v>27.870802170514001</v>
      </c>
      <c r="H29" s="363">
        <v>3.0833400000000002</v>
      </c>
      <c r="I29" s="360">
        <v>26.72578</v>
      </c>
      <c r="J29" s="361">
        <v>-1.145022170514</v>
      </c>
      <c r="K29" s="364">
        <v>0.87900705249800004</v>
      </c>
    </row>
    <row r="30" spans="1:11" ht="14.4" customHeight="1" thickBot="1" x14ac:dyDescent="0.35">
      <c r="A30" s="382" t="s">
        <v>275</v>
      </c>
      <c r="B30" s="360">
        <v>1.316708619203</v>
      </c>
      <c r="C30" s="360">
        <v>1.5640000000000001</v>
      </c>
      <c r="D30" s="361">
        <v>0.24729138079599999</v>
      </c>
      <c r="E30" s="362">
        <v>1.18781025444</v>
      </c>
      <c r="F30" s="360">
        <v>2.7159437498179999</v>
      </c>
      <c r="G30" s="361">
        <v>2.4896151039990002</v>
      </c>
      <c r="H30" s="363">
        <v>4.9406564584124654E-324</v>
      </c>
      <c r="I30" s="360">
        <v>2.3887999999999998</v>
      </c>
      <c r="J30" s="361">
        <v>-0.100815103999</v>
      </c>
      <c r="K30" s="364">
        <v>0.87954693471099998</v>
      </c>
    </row>
    <row r="31" spans="1:11" ht="14.4" customHeight="1" thickBot="1" x14ac:dyDescent="0.35">
      <c r="A31" s="382" t="s">
        <v>276</v>
      </c>
      <c r="B31" s="360">
        <v>4.9406564584124654E-324</v>
      </c>
      <c r="C31" s="360">
        <v>4.9406564584124654E-324</v>
      </c>
      <c r="D31" s="361">
        <v>0</v>
      </c>
      <c r="E31" s="362">
        <v>1</v>
      </c>
      <c r="F31" s="360">
        <v>4.9406564584124654E-324</v>
      </c>
      <c r="G31" s="361">
        <v>0</v>
      </c>
      <c r="H31" s="363">
        <v>4.9406564584124654E-324</v>
      </c>
      <c r="I31" s="360">
        <v>0.11654</v>
      </c>
      <c r="J31" s="361">
        <v>0.11654</v>
      </c>
      <c r="K31" s="371" t="s">
        <v>254</v>
      </c>
    </row>
    <row r="32" spans="1:11" ht="14.4" customHeight="1" thickBot="1" x14ac:dyDescent="0.35">
      <c r="A32" s="382" t="s">
        <v>277</v>
      </c>
      <c r="B32" s="360">
        <v>14.977087466232</v>
      </c>
      <c r="C32" s="360">
        <v>24.640809999999998</v>
      </c>
      <c r="D32" s="361">
        <v>9.6637225337670003</v>
      </c>
      <c r="E32" s="362">
        <v>1.645233764946</v>
      </c>
      <c r="F32" s="360">
        <v>27.550664638493</v>
      </c>
      <c r="G32" s="361">
        <v>25.254775918619</v>
      </c>
      <c r="H32" s="363">
        <v>0.42349999999999999</v>
      </c>
      <c r="I32" s="360">
        <v>20.79974</v>
      </c>
      <c r="J32" s="361">
        <v>-4.4550359186190001</v>
      </c>
      <c r="K32" s="364">
        <v>0.75496327485799997</v>
      </c>
    </row>
    <row r="33" spans="1:11" ht="14.4" customHeight="1" thickBot="1" x14ac:dyDescent="0.35">
      <c r="A33" s="382" t="s">
        <v>278</v>
      </c>
      <c r="B33" s="360">
        <v>4.9406564584124654E-324</v>
      </c>
      <c r="C33" s="360">
        <v>5.45</v>
      </c>
      <c r="D33" s="361">
        <v>5.45</v>
      </c>
      <c r="E33" s="370" t="s">
        <v>254</v>
      </c>
      <c r="F33" s="360">
        <v>0</v>
      </c>
      <c r="G33" s="361">
        <v>0</v>
      </c>
      <c r="H33" s="363">
        <v>4.9406564584124654E-324</v>
      </c>
      <c r="I33" s="360">
        <v>5.434722104253712E-323</v>
      </c>
      <c r="J33" s="361">
        <v>5.434722104253712E-323</v>
      </c>
      <c r="K33" s="371" t="s">
        <v>248</v>
      </c>
    </row>
    <row r="34" spans="1:11" ht="14.4" customHeight="1" thickBot="1" x14ac:dyDescent="0.35">
      <c r="A34" s="382" t="s">
        <v>279</v>
      </c>
      <c r="B34" s="360">
        <v>4.9406564584124654E-324</v>
      </c>
      <c r="C34" s="360">
        <v>38.261949999999999</v>
      </c>
      <c r="D34" s="361">
        <v>38.261949999999999</v>
      </c>
      <c r="E34" s="370" t="s">
        <v>254</v>
      </c>
      <c r="F34" s="360">
        <v>32.282513973188003</v>
      </c>
      <c r="G34" s="361">
        <v>29.592304475422001</v>
      </c>
      <c r="H34" s="363">
        <v>1.9038600000000001</v>
      </c>
      <c r="I34" s="360">
        <v>34.522620000000003</v>
      </c>
      <c r="J34" s="361">
        <v>4.9303155245769998</v>
      </c>
      <c r="K34" s="364">
        <v>1.069390693323</v>
      </c>
    </row>
    <row r="35" spans="1:11" ht="14.4" customHeight="1" thickBot="1" x14ac:dyDescent="0.35">
      <c r="A35" s="382" t="s">
        <v>280</v>
      </c>
      <c r="B35" s="360">
        <v>4.9406564584124654E-324</v>
      </c>
      <c r="C35" s="360">
        <v>0.84599999999999997</v>
      </c>
      <c r="D35" s="361">
        <v>0.84599999999999997</v>
      </c>
      <c r="E35" s="370" t="s">
        <v>254</v>
      </c>
      <c r="F35" s="360">
        <v>0</v>
      </c>
      <c r="G35" s="361">
        <v>0</v>
      </c>
      <c r="H35" s="363">
        <v>4.9406564584124654E-324</v>
      </c>
      <c r="I35" s="360">
        <v>5.434722104253712E-323</v>
      </c>
      <c r="J35" s="361">
        <v>5.434722104253712E-323</v>
      </c>
      <c r="K35" s="371" t="s">
        <v>248</v>
      </c>
    </row>
    <row r="36" spans="1:11" ht="14.4" customHeight="1" thickBot="1" x14ac:dyDescent="0.35">
      <c r="A36" s="382" t="s">
        <v>281</v>
      </c>
      <c r="B36" s="360">
        <v>64.964054497253997</v>
      </c>
      <c r="C36" s="360">
        <v>32.909590000000001</v>
      </c>
      <c r="D36" s="361">
        <v>-32.054464497254003</v>
      </c>
      <c r="E36" s="362">
        <v>0.50658152811799995</v>
      </c>
      <c r="F36" s="360">
        <v>35.749838053428</v>
      </c>
      <c r="G36" s="361">
        <v>32.770684882308998</v>
      </c>
      <c r="H36" s="363">
        <v>4.9406564584124654E-324</v>
      </c>
      <c r="I36" s="360">
        <v>24.140709999999999</v>
      </c>
      <c r="J36" s="361">
        <v>-8.6299748823079998</v>
      </c>
      <c r="K36" s="364">
        <v>0.67526767432900003</v>
      </c>
    </row>
    <row r="37" spans="1:11" ht="14.4" customHeight="1" thickBot="1" x14ac:dyDescent="0.35">
      <c r="A37" s="381" t="s">
        <v>282</v>
      </c>
      <c r="B37" s="365">
        <v>28.078352677297001</v>
      </c>
      <c r="C37" s="365">
        <v>25.839400000000001</v>
      </c>
      <c r="D37" s="366">
        <v>-2.2389526772970001</v>
      </c>
      <c r="E37" s="372">
        <v>0.92026054010199998</v>
      </c>
      <c r="F37" s="365">
        <v>21.150116570289001</v>
      </c>
      <c r="G37" s="366">
        <v>19.387606856097999</v>
      </c>
      <c r="H37" s="368">
        <v>4.9406564584124654E-324</v>
      </c>
      <c r="I37" s="365">
        <v>29.311530000000001</v>
      </c>
      <c r="J37" s="366">
        <v>9.9239231439009998</v>
      </c>
      <c r="K37" s="373">
        <v>1.3858803048470001</v>
      </c>
    </row>
    <row r="38" spans="1:11" ht="14.4" customHeight="1" thickBot="1" x14ac:dyDescent="0.35">
      <c r="A38" s="382" t="s">
        <v>283</v>
      </c>
      <c r="B38" s="360">
        <v>1.0187344328729999</v>
      </c>
      <c r="C38" s="360">
        <v>0.28410000000000002</v>
      </c>
      <c r="D38" s="361">
        <v>-0.73463443287300001</v>
      </c>
      <c r="E38" s="362">
        <v>0.27887542703200002</v>
      </c>
      <c r="F38" s="360">
        <v>0.448994692822</v>
      </c>
      <c r="G38" s="361">
        <v>0.41157846842000001</v>
      </c>
      <c r="H38" s="363">
        <v>4.9406564584124654E-324</v>
      </c>
      <c r="I38" s="360">
        <v>0.32064999999999999</v>
      </c>
      <c r="J38" s="361">
        <v>-9.0928468420000005E-2</v>
      </c>
      <c r="K38" s="364">
        <v>0.71415098023500001</v>
      </c>
    </row>
    <row r="39" spans="1:11" ht="14.4" customHeight="1" thickBot="1" x14ac:dyDescent="0.35">
      <c r="A39" s="382" t="s">
        <v>284</v>
      </c>
      <c r="B39" s="360">
        <v>26.043570997195999</v>
      </c>
      <c r="C39" s="360">
        <v>25.555299999999999</v>
      </c>
      <c r="D39" s="361">
        <v>-0.48827099719599998</v>
      </c>
      <c r="E39" s="362">
        <v>0.98125176469599995</v>
      </c>
      <c r="F39" s="360">
        <v>20.701121877466001</v>
      </c>
      <c r="G39" s="361">
        <v>18.976028387677999</v>
      </c>
      <c r="H39" s="363">
        <v>4.9406564584124654E-324</v>
      </c>
      <c r="I39" s="360">
        <v>5.434722104253712E-323</v>
      </c>
      <c r="J39" s="361">
        <v>-18.976028387677999</v>
      </c>
      <c r="K39" s="364">
        <v>4.9406564584124654E-324</v>
      </c>
    </row>
    <row r="40" spans="1:11" ht="14.4" customHeight="1" thickBot="1" x14ac:dyDescent="0.35">
      <c r="A40" s="382" t="s">
        <v>285</v>
      </c>
      <c r="B40" s="360">
        <v>1.0160472472269999</v>
      </c>
      <c r="C40" s="360">
        <v>4.9406564584124654E-324</v>
      </c>
      <c r="D40" s="361">
        <v>-1.0160472472269999</v>
      </c>
      <c r="E40" s="362">
        <v>4.9406564584124654E-324</v>
      </c>
      <c r="F40" s="360">
        <v>4.9406564584124654E-324</v>
      </c>
      <c r="G40" s="361">
        <v>0</v>
      </c>
      <c r="H40" s="363">
        <v>4.9406564584124654E-324</v>
      </c>
      <c r="I40" s="360">
        <v>28.381</v>
      </c>
      <c r="J40" s="361">
        <v>28.381</v>
      </c>
      <c r="K40" s="371" t="s">
        <v>254</v>
      </c>
    </row>
    <row r="41" spans="1:11" ht="14.4" customHeight="1" thickBot="1" x14ac:dyDescent="0.35">
      <c r="A41" s="382" t="s">
        <v>286</v>
      </c>
      <c r="B41" s="360">
        <v>4.9406564584124654E-324</v>
      </c>
      <c r="C41" s="360">
        <v>4.9406564584124654E-324</v>
      </c>
      <c r="D41" s="361">
        <v>0</v>
      </c>
      <c r="E41" s="362">
        <v>1</v>
      </c>
      <c r="F41" s="360">
        <v>4.9406564584124654E-324</v>
      </c>
      <c r="G41" s="361">
        <v>0</v>
      </c>
      <c r="H41" s="363">
        <v>4.9406564584124654E-324</v>
      </c>
      <c r="I41" s="360">
        <v>0.60987999999999998</v>
      </c>
      <c r="J41" s="361">
        <v>0.60987999999999998</v>
      </c>
      <c r="K41" s="371" t="s">
        <v>254</v>
      </c>
    </row>
    <row r="42" spans="1:11" ht="14.4" customHeight="1" thickBot="1" x14ac:dyDescent="0.35">
      <c r="A42" s="381" t="s">
        <v>287</v>
      </c>
      <c r="B42" s="365">
        <v>27.983754924842</v>
      </c>
      <c r="C42" s="365">
        <v>45.685879999999997</v>
      </c>
      <c r="D42" s="366">
        <v>17.702125075156999</v>
      </c>
      <c r="E42" s="372">
        <v>1.632585767088</v>
      </c>
      <c r="F42" s="365">
        <v>31.863843538878999</v>
      </c>
      <c r="G42" s="366">
        <v>29.208523243972</v>
      </c>
      <c r="H42" s="368">
        <v>1.58975</v>
      </c>
      <c r="I42" s="365">
        <v>18.36214</v>
      </c>
      <c r="J42" s="366">
        <v>-10.846383243971999</v>
      </c>
      <c r="K42" s="373">
        <v>0.57626883516399996</v>
      </c>
    </row>
    <row r="43" spans="1:11" ht="14.4" customHeight="1" thickBot="1" x14ac:dyDescent="0.35">
      <c r="A43" s="382" t="s">
        <v>288</v>
      </c>
      <c r="B43" s="360">
        <v>12.337216973791</v>
      </c>
      <c r="C43" s="360">
        <v>23.323650000000001</v>
      </c>
      <c r="D43" s="361">
        <v>10.986433026207999</v>
      </c>
      <c r="E43" s="362">
        <v>1.8905114540450001</v>
      </c>
      <c r="F43" s="360">
        <v>20.863713821836001</v>
      </c>
      <c r="G43" s="361">
        <v>19.125071003348999</v>
      </c>
      <c r="H43" s="363">
        <v>1.27641</v>
      </c>
      <c r="I43" s="360">
        <v>7.6375200000000003</v>
      </c>
      <c r="J43" s="361">
        <v>-11.487551003348999</v>
      </c>
      <c r="K43" s="364">
        <v>0.36606713767299998</v>
      </c>
    </row>
    <row r="44" spans="1:11" ht="14.4" customHeight="1" thickBot="1" x14ac:dyDescent="0.35">
      <c r="A44" s="382" t="s">
        <v>289</v>
      </c>
      <c r="B44" s="360">
        <v>4.9406564584124654E-324</v>
      </c>
      <c r="C44" s="360">
        <v>10.96</v>
      </c>
      <c r="D44" s="361">
        <v>10.96</v>
      </c>
      <c r="E44" s="370" t="s">
        <v>254</v>
      </c>
      <c r="F44" s="360">
        <v>0</v>
      </c>
      <c r="G44" s="361">
        <v>0</v>
      </c>
      <c r="H44" s="363">
        <v>4.9406564584124654E-324</v>
      </c>
      <c r="I44" s="360">
        <v>5.434722104253712E-323</v>
      </c>
      <c r="J44" s="361">
        <v>5.434722104253712E-323</v>
      </c>
      <c r="K44" s="371" t="s">
        <v>248</v>
      </c>
    </row>
    <row r="45" spans="1:11" ht="14.4" customHeight="1" thickBot="1" x14ac:dyDescent="0.35">
      <c r="A45" s="382" t="s">
        <v>290</v>
      </c>
      <c r="B45" s="360">
        <v>15.646537951051</v>
      </c>
      <c r="C45" s="360">
        <v>11.402229999999999</v>
      </c>
      <c r="D45" s="361">
        <v>-4.2443079510499997</v>
      </c>
      <c r="E45" s="362">
        <v>0.72873820621899998</v>
      </c>
      <c r="F45" s="360">
        <v>0</v>
      </c>
      <c r="G45" s="361">
        <v>0</v>
      </c>
      <c r="H45" s="363">
        <v>4.9406564584124654E-324</v>
      </c>
      <c r="I45" s="360">
        <v>5.434722104253712E-323</v>
      </c>
      <c r="J45" s="361">
        <v>5.434722104253712E-323</v>
      </c>
      <c r="K45" s="371" t="s">
        <v>248</v>
      </c>
    </row>
    <row r="46" spans="1:11" ht="14.4" customHeight="1" thickBot="1" x14ac:dyDescent="0.35">
      <c r="A46" s="382" t="s">
        <v>291</v>
      </c>
      <c r="B46" s="360">
        <v>4.9406564584124654E-324</v>
      </c>
      <c r="C46" s="360">
        <v>4.9406564584124654E-324</v>
      </c>
      <c r="D46" s="361">
        <v>0</v>
      </c>
      <c r="E46" s="362">
        <v>1</v>
      </c>
      <c r="F46" s="360">
        <v>7.0006733584010004</v>
      </c>
      <c r="G46" s="361">
        <v>6.417283911867</v>
      </c>
      <c r="H46" s="363">
        <v>0.31334000000000001</v>
      </c>
      <c r="I46" s="360">
        <v>7.6489599999999998</v>
      </c>
      <c r="J46" s="361">
        <v>1.2316760881319999</v>
      </c>
      <c r="K46" s="364">
        <v>1.0926034694669999</v>
      </c>
    </row>
    <row r="47" spans="1:11" ht="14.4" customHeight="1" thickBot="1" x14ac:dyDescent="0.35">
      <c r="A47" s="382" t="s">
        <v>292</v>
      </c>
      <c r="B47" s="360">
        <v>4.9406564584124654E-324</v>
      </c>
      <c r="C47" s="360">
        <v>4.9406564584124654E-324</v>
      </c>
      <c r="D47" s="361">
        <v>0</v>
      </c>
      <c r="E47" s="362">
        <v>1</v>
      </c>
      <c r="F47" s="360">
        <v>3.999456358642</v>
      </c>
      <c r="G47" s="361">
        <v>3.666168328755</v>
      </c>
      <c r="H47" s="363">
        <v>4.9406564584124654E-324</v>
      </c>
      <c r="I47" s="360">
        <v>3.0756600000000001</v>
      </c>
      <c r="J47" s="361">
        <v>-0.59050832875500003</v>
      </c>
      <c r="K47" s="364">
        <v>0.76901951770300003</v>
      </c>
    </row>
    <row r="48" spans="1:11" ht="14.4" customHeight="1" thickBot="1" x14ac:dyDescent="0.35">
      <c r="A48" s="381" t="s">
        <v>293</v>
      </c>
      <c r="B48" s="365">
        <v>4.9406564584124654E-324</v>
      </c>
      <c r="C48" s="365">
        <v>6.3849999999989997</v>
      </c>
      <c r="D48" s="366">
        <v>6.3849999999989997</v>
      </c>
      <c r="E48" s="367" t="s">
        <v>254</v>
      </c>
      <c r="F48" s="365">
        <v>0</v>
      </c>
      <c r="G48" s="366">
        <v>0</v>
      </c>
      <c r="H48" s="368">
        <v>4.9406564584124654E-324</v>
      </c>
      <c r="I48" s="365">
        <v>2.4119999999999999</v>
      </c>
      <c r="J48" s="366">
        <v>2.4119999999999999</v>
      </c>
      <c r="K48" s="369" t="s">
        <v>248</v>
      </c>
    </row>
    <row r="49" spans="1:11" ht="14.4" customHeight="1" thickBot="1" x14ac:dyDescent="0.35">
      <c r="A49" s="382" t="s">
        <v>294</v>
      </c>
      <c r="B49" s="360">
        <v>4.9406564584124654E-324</v>
      </c>
      <c r="C49" s="360">
        <v>4.9406564584124654E-324</v>
      </c>
      <c r="D49" s="361">
        <v>0</v>
      </c>
      <c r="E49" s="362">
        <v>1</v>
      </c>
      <c r="F49" s="360">
        <v>4.9406564584124654E-324</v>
      </c>
      <c r="G49" s="361">
        <v>0</v>
      </c>
      <c r="H49" s="363">
        <v>4.9406564584124654E-324</v>
      </c>
      <c r="I49" s="360">
        <v>2.4119999999999999</v>
      </c>
      <c r="J49" s="361">
        <v>2.4119999999999999</v>
      </c>
      <c r="K49" s="371" t="s">
        <v>254</v>
      </c>
    </row>
    <row r="50" spans="1:11" ht="14.4" customHeight="1" thickBot="1" x14ac:dyDescent="0.35">
      <c r="A50" s="382" t="s">
        <v>295</v>
      </c>
      <c r="B50" s="360">
        <v>4.9406564584124654E-324</v>
      </c>
      <c r="C50" s="360">
        <v>6.3849999999989997</v>
      </c>
      <c r="D50" s="361">
        <v>6.3849999999989997</v>
      </c>
      <c r="E50" s="370" t="s">
        <v>254</v>
      </c>
      <c r="F50" s="360">
        <v>0</v>
      </c>
      <c r="G50" s="361">
        <v>0</v>
      </c>
      <c r="H50" s="363">
        <v>4.9406564584124654E-324</v>
      </c>
      <c r="I50" s="360">
        <v>5.434722104253712E-323</v>
      </c>
      <c r="J50" s="361">
        <v>5.434722104253712E-323</v>
      </c>
      <c r="K50" s="371" t="s">
        <v>248</v>
      </c>
    </row>
    <row r="51" spans="1:11" ht="14.4" customHeight="1" thickBot="1" x14ac:dyDescent="0.35">
      <c r="A51" s="383" t="s">
        <v>296</v>
      </c>
      <c r="B51" s="365">
        <v>356.83891659683701</v>
      </c>
      <c r="C51" s="365">
        <v>627.27164000000005</v>
      </c>
      <c r="D51" s="366">
        <v>270.43272340316298</v>
      </c>
      <c r="E51" s="372">
        <v>1.7578565868939999</v>
      </c>
      <c r="F51" s="365">
        <v>576.59639128680999</v>
      </c>
      <c r="G51" s="366">
        <v>528.54669201290903</v>
      </c>
      <c r="H51" s="368">
        <v>31.126149999999999</v>
      </c>
      <c r="I51" s="365">
        <v>362.44740999999999</v>
      </c>
      <c r="J51" s="366">
        <v>-166.09928201290899</v>
      </c>
      <c r="K51" s="373">
        <v>0.62859812422799999</v>
      </c>
    </row>
    <row r="52" spans="1:11" ht="14.4" customHeight="1" thickBot="1" x14ac:dyDescent="0.35">
      <c r="A52" s="380" t="s">
        <v>31</v>
      </c>
      <c r="B52" s="360">
        <v>93.319100301633995</v>
      </c>
      <c r="C52" s="360">
        <v>146.27715000000001</v>
      </c>
      <c r="D52" s="361">
        <v>52.958049698365997</v>
      </c>
      <c r="E52" s="362">
        <v>1.5674942163729999</v>
      </c>
      <c r="F52" s="360">
        <v>145.40613290015901</v>
      </c>
      <c r="G52" s="361">
        <v>133.28895515847901</v>
      </c>
      <c r="H52" s="363">
        <v>4.9406564584124654E-324</v>
      </c>
      <c r="I52" s="360">
        <v>16.396650000000001</v>
      </c>
      <c r="J52" s="361">
        <v>-116.892305158479</v>
      </c>
      <c r="K52" s="364">
        <v>0.11276450087000001</v>
      </c>
    </row>
    <row r="53" spans="1:11" ht="14.4" customHeight="1" thickBot="1" x14ac:dyDescent="0.35">
      <c r="A53" s="384" t="s">
        <v>297</v>
      </c>
      <c r="B53" s="360">
        <v>93.319100301633995</v>
      </c>
      <c r="C53" s="360">
        <v>146.27715000000001</v>
      </c>
      <c r="D53" s="361">
        <v>52.958049698365997</v>
      </c>
      <c r="E53" s="362">
        <v>1.5674942163729999</v>
      </c>
      <c r="F53" s="360">
        <v>145.40613290015901</v>
      </c>
      <c r="G53" s="361">
        <v>133.28895515847901</v>
      </c>
      <c r="H53" s="363">
        <v>4.9406564584124654E-324</v>
      </c>
      <c r="I53" s="360">
        <v>16.396650000000001</v>
      </c>
      <c r="J53" s="361">
        <v>-116.892305158479</v>
      </c>
      <c r="K53" s="364">
        <v>0.11276450087000001</v>
      </c>
    </row>
    <row r="54" spans="1:11" ht="14.4" customHeight="1" thickBot="1" x14ac:dyDescent="0.35">
      <c r="A54" s="382" t="s">
        <v>298</v>
      </c>
      <c r="B54" s="360">
        <v>36.598071418829001</v>
      </c>
      <c r="C54" s="360">
        <v>90.962209999999999</v>
      </c>
      <c r="D54" s="361">
        <v>54.364138581170003</v>
      </c>
      <c r="E54" s="362">
        <v>2.4854372504770001</v>
      </c>
      <c r="F54" s="360">
        <v>83.879879755079003</v>
      </c>
      <c r="G54" s="361">
        <v>76.889889775488996</v>
      </c>
      <c r="H54" s="363">
        <v>4.9406564584124654E-324</v>
      </c>
      <c r="I54" s="360">
        <v>15.96515</v>
      </c>
      <c r="J54" s="361">
        <v>-60.924739775489002</v>
      </c>
      <c r="K54" s="364">
        <v>0.19033348696499999</v>
      </c>
    </row>
    <row r="55" spans="1:11" ht="14.4" customHeight="1" thickBot="1" x14ac:dyDescent="0.35">
      <c r="A55" s="382" t="s">
        <v>299</v>
      </c>
      <c r="B55" s="360">
        <v>4.9406564584124654E-324</v>
      </c>
      <c r="C55" s="360">
        <v>0.48399999999999999</v>
      </c>
      <c r="D55" s="361">
        <v>0.48399999999999999</v>
      </c>
      <c r="E55" s="370" t="s">
        <v>254</v>
      </c>
      <c r="F55" s="360">
        <v>0</v>
      </c>
      <c r="G55" s="361">
        <v>0</v>
      </c>
      <c r="H55" s="363">
        <v>4.9406564584124654E-324</v>
      </c>
      <c r="I55" s="360">
        <v>5.434722104253712E-323</v>
      </c>
      <c r="J55" s="361">
        <v>5.434722104253712E-323</v>
      </c>
      <c r="K55" s="371" t="s">
        <v>248</v>
      </c>
    </row>
    <row r="56" spans="1:11" ht="14.4" customHeight="1" thickBot="1" x14ac:dyDescent="0.35">
      <c r="A56" s="382" t="s">
        <v>300</v>
      </c>
      <c r="B56" s="360">
        <v>50.721505847045997</v>
      </c>
      <c r="C56" s="360">
        <v>42.939900000000002</v>
      </c>
      <c r="D56" s="361">
        <v>-7.7816058470450002</v>
      </c>
      <c r="E56" s="362">
        <v>0.84658172668300002</v>
      </c>
      <c r="F56" s="360">
        <v>55.834531247377001</v>
      </c>
      <c r="G56" s="361">
        <v>51.181653643429001</v>
      </c>
      <c r="H56" s="363">
        <v>4.9406564584124654E-324</v>
      </c>
      <c r="I56" s="360">
        <v>0.43149999999999999</v>
      </c>
      <c r="J56" s="361">
        <v>-50.750153643429002</v>
      </c>
      <c r="K56" s="364">
        <v>7.7281923989999998E-3</v>
      </c>
    </row>
    <row r="57" spans="1:11" ht="14.4" customHeight="1" thickBot="1" x14ac:dyDescent="0.35">
      <c r="A57" s="382" t="s">
        <v>301</v>
      </c>
      <c r="B57" s="360">
        <v>4.9995967953439999</v>
      </c>
      <c r="C57" s="360">
        <v>6.6791999999999998</v>
      </c>
      <c r="D57" s="361">
        <v>1.679603204655</v>
      </c>
      <c r="E57" s="362">
        <v>1.3359477320690001</v>
      </c>
      <c r="F57" s="360">
        <v>0</v>
      </c>
      <c r="G57" s="361">
        <v>0</v>
      </c>
      <c r="H57" s="363">
        <v>4.9406564584124654E-324</v>
      </c>
      <c r="I57" s="360">
        <v>5.434722104253712E-323</v>
      </c>
      <c r="J57" s="361">
        <v>5.434722104253712E-323</v>
      </c>
      <c r="K57" s="371" t="s">
        <v>248</v>
      </c>
    </row>
    <row r="58" spans="1:11" ht="14.4" customHeight="1" thickBot="1" x14ac:dyDescent="0.35">
      <c r="A58" s="382" t="s">
        <v>302</v>
      </c>
      <c r="B58" s="360">
        <v>0.99992624041400002</v>
      </c>
      <c r="C58" s="360">
        <v>5.2118399999999996</v>
      </c>
      <c r="D58" s="361">
        <v>4.2119137595850002</v>
      </c>
      <c r="E58" s="362">
        <v>5.2122244515169998</v>
      </c>
      <c r="F58" s="360">
        <v>5.6917218977020001</v>
      </c>
      <c r="G58" s="361">
        <v>5.2174117395600002</v>
      </c>
      <c r="H58" s="363">
        <v>4.9406564584124654E-324</v>
      </c>
      <c r="I58" s="360">
        <v>5.434722104253712E-323</v>
      </c>
      <c r="J58" s="361">
        <v>-5.2174117395600002</v>
      </c>
      <c r="K58" s="364">
        <v>9.8813129168249309E-324</v>
      </c>
    </row>
    <row r="59" spans="1:11" ht="14.4" customHeight="1" thickBot="1" x14ac:dyDescent="0.35">
      <c r="A59" s="385" t="s">
        <v>32</v>
      </c>
      <c r="B59" s="365">
        <v>0</v>
      </c>
      <c r="C59" s="365">
        <v>31.824000000000002</v>
      </c>
      <c r="D59" s="366">
        <v>31.824000000000002</v>
      </c>
      <c r="E59" s="367" t="s">
        <v>248</v>
      </c>
      <c r="F59" s="365">
        <v>0</v>
      </c>
      <c r="G59" s="366">
        <v>0</v>
      </c>
      <c r="H59" s="368">
        <v>0.42799999999999999</v>
      </c>
      <c r="I59" s="365">
        <v>20.821000000000002</v>
      </c>
      <c r="J59" s="366">
        <v>20.821000000000002</v>
      </c>
      <c r="K59" s="369" t="s">
        <v>248</v>
      </c>
    </row>
    <row r="60" spans="1:11" ht="14.4" customHeight="1" thickBot="1" x14ac:dyDescent="0.35">
      <c r="A60" s="381" t="s">
        <v>303</v>
      </c>
      <c r="B60" s="365">
        <v>0</v>
      </c>
      <c r="C60" s="365">
        <v>26.666</v>
      </c>
      <c r="D60" s="366">
        <v>26.666</v>
      </c>
      <c r="E60" s="367" t="s">
        <v>248</v>
      </c>
      <c r="F60" s="365">
        <v>0</v>
      </c>
      <c r="G60" s="366">
        <v>0</v>
      </c>
      <c r="H60" s="368">
        <v>0.42799999999999999</v>
      </c>
      <c r="I60" s="365">
        <v>20.821000000000002</v>
      </c>
      <c r="J60" s="366">
        <v>20.821000000000002</v>
      </c>
      <c r="K60" s="369" t="s">
        <v>248</v>
      </c>
    </row>
    <row r="61" spans="1:11" ht="14.4" customHeight="1" thickBot="1" x14ac:dyDescent="0.35">
      <c r="A61" s="382" t="s">
        <v>304</v>
      </c>
      <c r="B61" s="360">
        <v>0</v>
      </c>
      <c r="C61" s="360">
        <v>17.986000000000001</v>
      </c>
      <c r="D61" s="361">
        <v>17.986000000000001</v>
      </c>
      <c r="E61" s="370" t="s">
        <v>248</v>
      </c>
      <c r="F61" s="360">
        <v>0</v>
      </c>
      <c r="G61" s="361">
        <v>0</v>
      </c>
      <c r="H61" s="363">
        <v>0.42799999999999999</v>
      </c>
      <c r="I61" s="360">
        <v>20.821000000000002</v>
      </c>
      <c r="J61" s="361">
        <v>20.821000000000002</v>
      </c>
      <c r="K61" s="371" t="s">
        <v>248</v>
      </c>
    </row>
    <row r="62" spans="1:11" ht="14.4" customHeight="1" thickBot="1" x14ac:dyDescent="0.35">
      <c r="A62" s="382" t="s">
        <v>305</v>
      </c>
      <c r="B62" s="360">
        <v>0</v>
      </c>
      <c r="C62" s="360">
        <v>8.68</v>
      </c>
      <c r="D62" s="361">
        <v>8.68</v>
      </c>
      <c r="E62" s="370" t="s">
        <v>248</v>
      </c>
      <c r="F62" s="360">
        <v>0</v>
      </c>
      <c r="G62" s="361">
        <v>0</v>
      </c>
      <c r="H62" s="363">
        <v>4.9406564584124654E-324</v>
      </c>
      <c r="I62" s="360">
        <v>5.434722104253712E-323</v>
      </c>
      <c r="J62" s="361">
        <v>5.434722104253712E-323</v>
      </c>
      <c r="K62" s="371" t="s">
        <v>248</v>
      </c>
    </row>
    <row r="63" spans="1:11" ht="14.4" customHeight="1" thickBot="1" x14ac:dyDescent="0.35">
      <c r="A63" s="381" t="s">
        <v>306</v>
      </c>
      <c r="B63" s="365">
        <v>4.9406564584124654E-324</v>
      </c>
      <c r="C63" s="365">
        <v>5.1580000000000004</v>
      </c>
      <c r="D63" s="366">
        <v>5.1580000000000004</v>
      </c>
      <c r="E63" s="367" t="s">
        <v>254</v>
      </c>
      <c r="F63" s="365">
        <v>0</v>
      </c>
      <c r="G63" s="366">
        <v>0</v>
      </c>
      <c r="H63" s="368">
        <v>4.9406564584124654E-324</v>
      </c>
      <c r="I63" s="365">
        <v>5.434722104253712E-323</v>
      </c>
      <c r="J63" s="366">
        <v>5.434722104253712E-323</v>
      </c>
      <c r="K63" s="369" t="s">
        <v>248</v>
      </c>
    </row>
    <row r="64" spans="1:11" ht="14.4" customHeight="1" thickBot="1" x14ac:dyDescent="0.35">
      <c r="A64" s="382" t="s">
        <v>307</v>
      </c>
      <c r="B64" s="360">
        <v>4.9406564584124654E-324</v>
      </c>
      <c r="C64" s="360">
        <v>5.1580000000000004</v>
      </c>
      <c r="D64" s="361">
        <v>5.1580000000000004</v>
      </c>
      <c r="E64" s="370" t="s">
        <v>254</v>
      </c>
      <c r="F64" s="360">
        <v>0</v>
      </c>
      <c r="G64" s="361">
        <v>0</v>
      </c>
      <c r="H64" s="363">
        <v>4.9406564584124654E-324</v>
      </c>
      <c r="I64" s="360">
        <v>5.434722104253712E-323</v>
      </c>
      <c r="J64" s="361">
        <v>5.434722104253712E-323</v>
      </c>
      <c r="K64" s="371" t="s">
        <v>248</v>
      </c>
    </row>
    <row r="65" spans="1:11" ht="14.4" customHeight="1" thickBot="1" x14ac:dyDescent="0.35">
      <c r="A65" s="380" t="s">
        <v>33</v>
      </c>
      <c r="B65" s="360">
        <v>263.51981629520299</v>
      </c>
      <c r="C65" s="360">
        <v>449.17048999999997</v>
      </c>
      <c r="D65" s="361">
        <v>185.65067370479699</v>
      </c>
      <c r="E65" s="362">
        <v>1.7045036548470001</v>
      </c>
      <c r="F65" s="360">
        <v>431.19025838665101</v>
      </c>
      <c r="G65" s="361">
        <v>395.25773685442999</v>
      </c>
      <c r="H65" s="363">
        <v>30.698149999999998</v>
      </c>
      <c r="I65" s="360">
        <v>325.22976</v>
      </c>
      <c r="J65" s="361">
        <v>-70.027976854428999</v>
      </c>
      <c r="K65" s="364">
        <v>0.75426045388100005</v>
      </c>
    </row>
    <row r="66" spans="1:11" ht="14.4" customHeight="1" thickBot="1" x14ac:dyDescent="0.35">
      <c r="A66" s="381" t="s">
        <v>308</v>
      </c>
      <c r="B66" s="365">
        <v>1.5496644510919999</v>
      </c>
      <c r="C66" s="365">
        <v>5.19937</v>
      </c>
      <c r="D66" s="366">
        <v>3.6497055489069998</v>
      </c>
      <c r="E66" s="372">
        <v>3.355158593419</v>
      </c>
      <c r="F66" s="365">
        <v>2.0781818738269999</v>
      </c>
      <c r="G66" s="366">
        <v>1.9050000510080001</v>
      </c>
      <c r="H66" s="368">
        <v>4.9406564584124654E-324</v>
      </c>
      <c r="I66" s="365">
        <v>2.9817999999999998</v>
      </c>
      <c r="J66" s="366">
        <v>1.0767999489910001</v>
      </c>
      <c r="K66" s="373">
        <v>1.4348118600940001</v>
      </c>
    </row>
    <row r="67" spans="1:11" ht="14.4" customHeight="1" thickBot="1" x14ac:dyDescent="0.35">
      <c r="A67" s="382" t="s">
        <v>309</v>
      </c>
      <c r="B67" s="360">
        <v>1.5496644510919999</v>
      </c>
      <c r="C67" s="360">
        <v>5.19937</v>
      </c>
      <c r="D67" s="361">
        <v>3.6497055489069998</v>
      </c>
      <c r="E67" s="362">
        <v>3.355158593419</v>
      </c>
      <c r="F67" s="360">
        <v>2.0781818738269999</v>
      </c>
      <c r="G67" s="361">
        <v>1.9050000510080001</v>
      </c>
      <c r="H67" s="363">
        <v>4.9406564584124654E-324</v>
      </c>
      <c r="I67" s="360">
        <v>2.9817999999999998</v>
      </c>
      <c r="J67" s="361">
        <v>1.0767999489910001</v>
      </c>
      <c r="K67" s="364">
        <v>1.4348118600940001</v>
      </c>
    </row>
    <row r="68" spans="1:11" ht="14.4" customHeight="1" thickBot="1" x14ac:dyDescent="0.35">
      <c r="A68" s="381" t="s">
        <v>310</v>
      </c>
      <c r="B68" s="365">
        <v>63.592415441878998</v>
      </c>
      <c r="C68" s="365">
        <v>41.702950000000001</v>
      </c>
      <c r="D68" s="366">
        <v>-21.889465441879</v>
      </c>
      <c r="E68" s="372">
        <v>0.65578496602400005</v>
      </c>
      <c r="F68" s="365">
        <v>44.350146169155003</v>
      </c>
      <c r="G68" s="366">
        <v>40.654300655058996</v>
      </c>
      <c r="H68" s="368">
        <v>0.41789999999999999</v>
      </c>
      <c r="I68" s="365">
        <v>28.60596</v>
      </c>
      <c r="J68" s="366">
        <v>-12.048340655059</v>
      </c>
      <c r="K68" s="373">
        <v>0.64500260925599995</v>
      </c>
    </row>
    <row r="69" spans="1:11" ht="14.4" customHeight="1" thickBot="1" x14ac:dyDescent="0.35">
      <c r="A69" s="382" t="s">
        <v>311</v>
      </c>
      <c r="B69" s="360">
        <v>6.5817198489000001E-2</v>
      </c>
      <c r="C69" s="360">
        <v>0.42999999999900002</v>
      </c>
      <c r="D69" s="361">
        <v>0.36418280150999999</v>
      </c>
      <c r="E69" s="362">
        <v>6.5332467784309998</v>
      </c>
      <c r="F69" s="360">
        <v>0.43988407792799999</v>
      </c>
      <c r="G69" s="361">
        <v>0.403227071434</v>
      </c>
      <c r="H69" s="363">
        <v>4.9406564584124654E-324</v>
      </c>
      <c r="I69" s="360">
        <v>1.9E-2</v>
      </c>
      <c r="J69" s="361">
        <v>-0.38422707143399998</v>
      </c>
      <c r="K69" s="364">
        <v>4.3193197829000003E-2</v>
      </c>
    </row>
    <row r="70" spans="1:11" ht="14.4" customHeight="1" thickBot="1" x14ac:dyDescent="0.35">
      <c r="A70" s="382" t="s">
        <v>312</v>
      </c>
      <c r="B70" s="360">
        <v>58.436364454646998</v>
      </c>
      <c r="C70" s="360">
        <v>37.097999999999999</v>
      </c>
      <c r="D70" s="361">
        <v>-21.338364454646001</v>
      </c>
      <c r="E70" s="362">
        <v>0.63484442172599997</v>
      </c>
      <c r="F70" s="360">
        <v>39.989183536014998</v>
      </c>
      <c r="G70" s="361">
        <v>36.656751574680001</v>
      </c>
      <c r="H70" s="363">
        <v>4.9406564584124654E-324</v>
      </c>
      <c r="I70" s="360">
        <v>23.972999999999999</v>
      </c>
      <c r="J70" s="361">
        <v>-12.68375157468</v>
      </c>
      <c r="K70" s="364">
        <v>0.59948710826700002</v>
      </c>
    </row>
    <row r="71" spans="1:11" ht="14.4" customHeight="1" thickBot="1" x14ac:dyDescent="0.35">
      <c r="A71" s="382" t="s">
        <v>313</v>
      </c>
      <c r="B71" s="360">
        <v>5.0902337887420002</v>
      </c>
      <c r="C71" s="360">
        <v>4.1749499999999999</v>
      </c>
      <c r="D71" s="361">
        <v>-0.915283788742</v>
      </c>
      <c r="E71" s="362">
        <v>0.82018826114300003</v>
      </c>
      <c r="F71" s="360">
        <v>3.921078555212</v>
      </c>
      <c r="G71" s="361">
        <v>3.5943220089439998</v>
      </c>
      <c r="H71" s="363">
        <v>0.41789999999999999</v>
      </c>
      <c r="I71" s="360">
        <v>4.6139599999999996</v>
      </c>
      <c r="J71" s="361">
        <v>1.019637991055</v>
      </c>
      <c r="K71" s="364">
        <v>1.176706851197</v>
      </c>
    </row>
    <row r="72" spans="1:11" ht="14.4" customHeight="1" thickBot="1" x14ac:dyDescent="0.35">
      <c r="A72" s="381" t="s">
        <v>314</v>
      </c>
      <c r="B72" s="365">
        <v>16.930613168490002</v>
      </c>
      <c r="C72" s="365">
        <v>14.470319999999999</v>
      </c>
      <c r="D72" s="366">
        <v>-2.4602931684899998</v>
      </c>
      <c r="E72" s="372">
        <v>0.85468375279700004</v>
      </c>
      <c r="F72" s="365">
        <v>13.441202956276999</v>
      </c>
      <c r="G72" s="366">
        <v>12.321102709921</v>
      </c>
      <c r="H72" s="368">
        <v>0.87119999999999997</v>
      </c>
      <c r="I72" s="365">
        <v>13.255369999999999</v>
      </c>
      <c r="J72" s="366">
        <v>0.93426729007800002</v>
      </c>
      <c r="K72" s="373">
        <v>0.98617438060499996</v>
      </c>
    </row>
    <row r="73" spans="1:11" ht="14.4" customHeight="1" thickBot="1" x14ac:dyDescent="0.35">
      <c r="A73" s="382" t="s">
        <v>315</v>
      </c>
      <c r="B73" s="360">
        <v>1.9994809029539999</v>
      </c>
      <c r="C73" s="360">
        <v>1.62</v>
      </c>
      <c r="D73" s="361">
        <v>-0.379480902954</v>
      </c>
      <c r="E73" s="362">
        <v>0.81021028888299995</v>
      </c>
      <c r="F73" s="360">
        <v>1.6780130766300001</v>
      </c>
      <c r="G73" s="361">
        <v>1.538178653578</v>
      </c>
      <c r="H73" s="363">
        <v>4.9406564584124654E-324</v>
      </c>
      <c r="I73" s="360">
        <v>1.62</v>
      </c>
      <c r="J73" s="361">
        <v>8.1821346421000002E-2</v>
      </c>
      <c r="K73" s="364">
        <v>0.96542751815299999</v>
      </c>
    </row>
    <row r="74" spans="1:11" ht="14.4" customHeight="1" thickBot="1" x14ac:dyDescent="0.35">
      <c r="A74" s="382" t="s">
        <v>316</v>
      </c>
      <c r="B74" s="360">
        <v>14.931132265536</v>
      </c>
      <c r="C74" s="360">
        <v>12.85032</v>
      </c>
      <c r="D74" s="361">
        <v>-2.0808122655360002</v>
      </c>
      <c r="E74" s="362">
        <v>0.86063935215800003</v>
      </c>
      <c r="F74" s="360">
        <v>11.763189879645999</v>
      </c>
      <c r="G74" s="361">
        <v>10.782924056342001</v>
      </c>
      <c r="H74" s="363">
        <v>0.87119999999999997</v>
      </c>
      <c r="I74" s="360">
        <v>11.63537</v>
      </c>
      <c r="J74" s="361">
        <v>0.85244594365699999</v>
      </c>
      <c r="K74" s="364">
        <v>0.989133910023</v>
      </c>
    </row>
    <row r="75" spans="1:11" ht="14.4" customHeight="1" thickBot="1" x14ac:dyDescent="0.35">
      <c r="A75" s="381" t="s">
        <v>317</v>
      </c>
      <c r="B75" s="365">
        <v>51.722303332476002</v>
      </c>
      <c r="C75" s="365">
        <v>53.87773</v>
      </c>
      <c r="D75" s="366">
        <v>2.1554266675229998</v>
      </c>
      <c r="E75" s="372">
        <v>1.041673060336</v>
      </c>
      <c r="F75" s="365">
        <v>55.319776613099002</v>
      </c>
      <c r="G75" s="366">
        <v>50.709795228673997</v>
      </c>
      <c r="H75" s="368">
        <v>4.8976600000000001</v>
      </c>
      <c r="I75" s="365">
        <v>41.186410000000002</v>
      </c>
      <c r="J75" s="366">
        <v>-9.5233852286739999</v>
      </c>
      <c r="K75" s="373">
        <v>0.74451511776699997</v>
      </c>
    </row>
    <row r="76" spans="1:11" ht="14.4" customHeight="1" thickBot="1" x14ac:dyDescent="0.35">
      <c r="A76" s="382" t="s">
        <v>318</v>
      </c>
      <c r="B76" s="360">
        <v>10.000010154197</v>
      </c>
      <c r="C76" s="360">
        <v>11.056100000000001</v>
      </c>
      <c r="D76" s="361">
        <v>1.056089845802</v>
      </c>
      <c r="E76" s="362">
        <v>1.1056088773420001</v>
      </c>
      <c r="F76" s="360">
        <v>12.023745812851001</v>
      </c>
      <c r="G76" s="361">
        <v>11.021766995113</v>
      </c>
      <c r="H76" s="363">
        <v>4.9406564584124654E-324</v>
      </c>
      <c r="I76" s="360">
        <v>2.4703282292062327E-323</v>
      </c>
      <c r="J76" s="361">
        <v>-11.021766995113</v>
      </c>
      <c r="K76" s="364">
        <v>0</v>
      </c>
    </row>
    <row r="77" spans="1:11" ht="14.4" customHeight="1" thickBot="1" x14ac:dyDescent="0.35">
      <c r="A77" s="382" t="s">
        <v>319</v>
      </c>
      <c r="B77" s="360">
        <v>41.722293178278001</v>
      </c>
      <c r="C77" s="360">
        <v>42.821629999999999</v>
      </c>
      <c r="D77" s="361">
        <v>1.099336821721</v>
      </c>
      <c r="E77" s="362">
        <v>1.0263489069739999</v>
      </c>
      <c r="F77" s="360">
        <v>43.296030800247003</v>
      </c>
      <c r="G77" s="361">
        <v>39.688028233559997</v>
      </c>
      <c r="H77" s="363">
        <v>4.8976600000000001</v>
      </c>
      <c r="I77" s="360">
        <v>40.814410000000002</v>
      </c>
      <c r="J77" s="361">
        <v>1.1263817664389999</v>
      </c>
      <c r="K77" s="364">
        <v>0.94268248718400005</v>
      </c>
    </row>
    <row r="78" spans="1:11" ht="14.4" customHeight="1" thickBot="1" x14ac:dyDescent="0.35">
      <c r="A78" s="382" t="s">
        <v>320</v>
      </c>
      <c r="B78" s="360">
        <v>4.9406564584124654E-324</v>
      </c>
      <c r="C78" s="360">
        <v>0</v>
      </c>
      <c r="D78" s="361">
        <v>-4.9406564584124654E-324</v>
      </c>
      <c r="E78" s="362">
        <v>0</v>
      </c>
      <c r="F78" s="360">
        <v>0</v>
      </c>
      <c r="G78" s="361">
        <v>0</v>
      </c>
      <c r="H78" s="363">
        <v>4.9406564584124654E-324</v>
      </c>
      <c r="I78" s="360">
        <v>0.372</v>
      </c>
      <c r="J78" s="361">
        <v>0.372</v>
      </c>
      <c r="K78" s="371" t="s">
        <v>248</v>
      </c>
    </row>
    <row r="79" spans="1:11" ht="14.4" customHeight="1" thickBot="1" x14ac:dyDescent="0.35">
      <c r="A79" s="381" t="s">
        <v>321</v>
      </c>
      <c r="B79" s="365">
        <v>129.724819901264</v>
      </c>
      <c r="C79" s="365">
        <v>243.23299</v>
      </c>
      <c r="D79" s="366">
        <v>113.508170098736</v>
      </c>
      <c r="E79" s="372">
        <v>1.8749919266420001</v>
      </c>
      <c r="F79" s="365">
        <v>236.00095077429299</v>
      </c>
      <c r="G79" s="366">
        <v>216.334204876435</v>
      </c>
      <c r="H79" s="368">
        <v>4.9406564584124654E-324</v>
      </c>
      <c r="I79" s="365">
        <v>207.40383</v>
      </c>
      <c r="J79" s="366">
        <v>-8.9303748764339996</v>
      </c>
      <c r="K79" s="373">
        <v>0.87882624760399997</v>
      </c>
    </row>
    <row r="80" spans="1:11" ht="14.4" customHeight="1" thickBot="1" x14ac:dyDescent="0.35">
      <c r="A80" s="382" t="s">
        <v>322</v>
      </c>
      <c r="B80" s="360">
        <v>129.28764329400801</v>
      </c>
      <c r="C80" s="360">
        <v>141.28826000000001</v>
      </c>
      <c r="D80" s="361">
        <v>12.000616705991</v>
      </c>
      <c r="E80" s="362">
        <v>1.092821064722</v>
      </c>
      <c r="F80" s="360">
        <v>139.686553552552</v>
      </c>
      <c r="G80" s="361">
        <v>128.04600742317299</v>
      </c>
      <c r="H80" s="363">
        <v>4.9406564584124654E-324</v>
      </c>
      <c r="I80" s="360">
        <v>114.35181</v>
      </c>
      <c r="J80" s="361">
        <v>-13.694197423172</v>
      </c>
      <c r="K80" s="364">
        <v>0.81863147949199999</v>
      </c>
    </row>
    <row r="81" spans="1:11" ht="14.4" customHeight="1" thickBot="1" x14ac:dyDescent="0.35">
      <c r="A81" s="382" t="s">
        <v>323</v>
      </c>
      <c r="B81" s="360">
        <v>0.43717660725500002</v>
      </c>
      <c r="C81" s="360">
        <v>101.94473000000001</v>
      </c>
      <c r="D81" s="361">
        <v>101.507553392744</v>
      </c>
      <c r="E81" s="362">
        <v>233.18889507819</v>
      </c>
      <c r="F81" s="360">
        <v>96.314397221739995</v>
      </c>
      <c r="G81" s="361">
        <v>88.288197453262001</v>
      </c>
      <c r="H81" s="363">
        <v>4.9406564584124654E-324</v>
      </c>
      <c r="I81" s="360">
        <v>93.052019999999999</v>
      </c>
      <c r="J81" s="361">
        <v>4.7638225467369999</v>
      </c>
      <c r="K81" s="364">
        <v>0.966127834302</v>
      </c>
    </row>
    <row r="82" spans="1:11" ht="14.4" customHeight="1" thickBot="1" x14ac:dyDescent="0.35">
      <c r="A82" s="381" t="s">
        <v>324</v>
      </c>
      <c r="B82" s="365">
        <v>0</v>
      </c>
      <c r="C82" s="365">
        <v>89.356129999999993</v>
      </c>
      <c r="D82" s="366">
        <v>89.356129999999993</v>
      </c>
      <c r="E82" s="367" t="s">
        <v>248</v>
      </c>
      <c r="F82" s="365">
        <v>79.999999999997996</v>
      </c>
      <c r="G82" s="366">
        <v>73.333333333332007</v>
      </c>
      <c r="H82" s="368">
        <v>24.511389999999999</v>
      </c>
      <c r="I82" s="365">
        <v>31.796389999999999</v>
      </c>
      <c r="J82" s="366">
        <v>-41.536943333331998</v>
      </c>
      <c r="K82" s="373">
        <v>0.39745487499999999</v>
      </c>
    </row>
    <row r="83" spans="1:11" ht="14.4" customHeight="1" thickBot="1" x14ac:dyDescent="0.35">
      <c r="A83" s="382" t="s">
        <v>325</v>
      </c>
      <c r="B83" s="360">
        <v>0</v>
      </c>
      <c r="C83" s="360">
        <v>36.854999999999997</v>
      </c>
      <c r="D83" s="361">
        <v>36.854999999999997</v>
      </c>
      <c r="E83" s="370" t="s">
        <v>248</v>
      </c>
      <c r="F83" s="360">
        <v>0</v>
      </c>
      <c r="G83" s="361">
        <v>0</v>
      </c>
      <c r="H83" s="363">
        <v>4.9406564584124654E-324</v>
      </c>
      <c r="I83" s="360">
        <v>4.4089999999999998</v>
      </c>
      <c r="J83" s="361">
        <v>4.4089999999999998</v>
      </c>
      <c r="K83" s="371" t="s">
        <v>248</v>
      </c>
    </row>
    <row r="84" spans="1:11" ht="14.4" customHeight="1" thickBot="1" x14ac:dyDescent="0.35">
      <c r="A84" s="382" t="s">
        <v>326</v>
      </c>
      <c r="B84" s="360">
        <v>0</v>
      </c>
      <c r="C84" s="360">
        <v>23.461130000000001</v>
      </c>
      <c r="D84" s="361">
        <v>23.461130000000001</v>
      </c>
      <c r="E84" s="370" t="s">
        <v>248</v>
      </c>
      <c r="F84" s="360">
        <v>29.999999999999002</v>
      </c>
      <c r="G84" s="361">
        <v>27.499999999999002</v>
      </c>
      <c r="H84" s="363">
        <v>24.511389999999999</v>
      </c>
      <c r="I84" s="360">
        <v>27.38739</v>
      </c>
      <c r="J84" s="361">
        <v>-0.112609999999</v>
      </c>
      <c r="K84" s="364">
        <v>0.91291299999999997</v>
      </c>
    </row>
    <row r="85" spans="1:11" ht="14.4" customHeight="1" thickBot="1" x14ac:dyDescent="0.35">
      <c r="A85" s="382" t="s">
        <v>327</v>
      </c>
      <c r="B85" s="360">
        <v>4.9406564584124654E-324</v>
      </c>
      <c r="C85" s="360">
        <v>29.04</v>
      </c>
      <c r="D85" s="361">
        <v>29.04</v>
      </c>
      <c r="E85" s="370" t="s">
        <v>254</v>
      </c>
      <c r="F85" s="360">
        <v>49.999999999998998</v>
      </c>
      <c r="G85" s="361">
        <v>45.833333333332</v>
      </c>
      <c r="H85" s="363">
        <v>4.9406564584124654E-324</v>
      </c>
      <c r="I85" s="360">
        <v>5.434722104253712E-323</v>
      </c>
      <c r="J85" s="361">
        <v>-45.833333333332</v>
      </c>
      <c r="K85" s="364">
        <v>0</v>
      </c>
    </row>
    <row r="86" spans="1:11" ht="14.4" customHeight="1" thickBot="1" x14ac:dyDescent="0.35">
      <c r="A86" s="381" t="s">
        <v>328</v>
      </c>
      <c r="B86" s="365">
        <v>4.9406564584124654E-324</v>
      </c>
      <c r="C86" s="365">
        <v>1.331</v>
      </c>
      <c r="D86" s="366">
        <v>1.331</v>
      </c>
      <c r="E86" s="367" t="s">
        <v>254</v>
      </c>
      <c r="F86" s="365">
        <v>0</v>
      </c>
      <c r="G86" s="366">
        <v>0</v>
      </c>
      <c r="H86" s="368">
        <v>4.9406564584124654E-324</v>
      </c>
      <c r="I86" s="365">
        <v>5.434722104253712E-323</v>
      </c>
      <c r="J86" s="366">
        <v>5.434722104253712E-323</v>
      </c>
      <c r="K86" s="369" t="s">
        <v>248</v>
      </c>
    </row>
    <row r="87" spans="1:11" ht="14.4" customHeight="1" thickBot="1" x14ac:dyDescent="0.35">
      <c r="A87" s="382" t="s">
        <v>329</v>
      </c>
      <c r="B87" s="360">
        <v>4.9406564584124654E-324</v>
      </c>
      <c r="C87" s="360">
        <v>1.331</v>
      </c>
      <c r="D87" s="361">
        <v>1.331</v>
      </c>
      <c r="E87" s="370" t="s">
        <v>254</v>
      </c>
      <c r="F87" s="360">
        <v>0</v>
      </c>
      <c r="G87" s="361">
        <v>0</v>
      </c>
      <c r="H87" s="363">
        <v>4.9406564584124654E-324</v>
      </c>
      <c r="I87" s="360">
        <v>5.434722104253712E-323</v>
      </c>
      <c r="J87" s="361">
        <v>5.434722104253712E-323</v>
      </c>
      <c r="K87" s="371" t="s">
        <v>248</v>
      </c>
    </row>
    <row r="88" spans="1:11" ht="14.4" customHeight="1" thickBot="1" x14ac:dyDescent="0.35">
      <c r="A88" s="379" t="s">
        <v>34</v>
      </c>
      <c r="B88" s="360">
        <v>14061.9965391118</v>
      </c>
      <c r="C88" s="360">
        <v>16336.68872</v>
      </c>
      <c r="D88" s="361">
        <v>2274.6921808882398</v>
      </c>
      <c r="E88" s="362">
        <v>1.1617616797550001</v>
      </c>
      <c r="F88" s="360">
        <v>17309.079657865099</v>
      </c>
      <c r="G88" s="361">
        <v>15866.656353042999</v>
      </c>
      <c r="H88" s="363">
        <v>1916.37111</v>
      </c>
      <c r="I88" s="360">
        <v>15812.209070000001</v>
      </c>
      <c r="J88" s="361">
        <v>-54.447283042956002</v>
      </c>
      <c r="K88" s="364">
        <v>0.91352107578999997</v>
      </c>
    </row>
    <row r="89" spans="1:11" ht="14.4" customHeight="1" thickBot="1" x14ac:dyDescent="0.35">
      <c r="A89" s="385" t="s">
        <v>330</v>
      </c>
      <c r="B89" s="365">
        <v>10742.9999999994</v>
      </c>
      <c r="C89" s="365">
        <v>12153.096</v>
      </c>
      <c r="D89" s="366">
        <v>1410.0960000006</v>
      </c>
      <c r="E89" s="372">
        <v>1.131257190728</v>
      </c>
      <c r="F89" s="365">
        <v>13142.9999999998</v>
      </c>
      <c r="G89" s="366">
        <v>12047.7499999998</v>
      </c>
      <c r="H89" s="368">
        <v>1422.9390000000001</v>
      </c>
      <c r="I89" s="365">
        <v>11763.508</v>
      </c>
      <c r="J89" s="366">
        <v>-284.24199999977299</v>
      </c>
      <c r="K89" s="373">
        <v>0.89503979304500003</v>
      </c>
    </row>
    <row r="90" spans="1:11" ht="14.4" customHeight="1" thickBot="1" x14ac:dyDescent="0.35">
      <c r="A90" s="381" t="s">
        <v>331</v>
      </c>
      <c r="B90" s="365">
        <v>9482.9999999994798</v>
      </c>
      <c r="C90" s="365">
        <v>10867.558999999999</v>
      </c>
      <c r="D90" s="366">
        <v>1384.55900000053</v>
      </c>
      <c r="E90" s="372">
        <v>1.146004323526</v>
      </c>
      <c r="F90" s="365">
        <v>11903.9999999998</v>
      </c>
      <c r="G90" s="366">
        <v>10911.9999999998</v>
      </c>
      <c r="H90" s="368">
        <v>1303.1690000000001</v>
      </c>
      <c r="I90" s="365">
        <v>10524.404</v>
      </c>
      <c r="J90" s="366">
        <v>-387.595999999794</v>
      </c>
      <c r="K90" s="373">
        <v>0.88410651881699998</v>
      </c>
    </row>
    <row r="91" spans="1:11" ht="14.4" customHeight="1" thickBot="1" x14ac:dyDescent="0.35">
      <c r="A91" s="382" t="s">
        <v>332</v>
      </c>
      <c r="B91" s="360">
        <v>9482.9999999994798</v>
      </c>
      <c r="C91" s="360">
        <v>10867.558999999999</v>
      </c>
      <c r="D91" s="361">
        <v>1384.55900000053</v>
      </c>
      <c r="E91" s="362">
        <v>1.146004323526</v>
      </c>
      <c r="F91" s="360">
        <v>11903.9999999998</v>
      </c>
      <c r="G91" s="361">
        <v>10911.9999999998</v>
      </c>
      <c r="H91" s="363">
        <v>1303.1690000000001</v>
      </c>
      <c r="I91" s="360">
        <v>10524.404</v>
      </c>
      <c r="J91" s="361">
        <v>-387.595999999794</v>
      </c>
      <c r="K91" s="364">
        <v>0.88410651881699998</v>
      </c>
    </row>
    <row r="92" spans="1:11" ht="14.4" customHeight="1" thickBot="1" x14ac:dyDescent="0.35">
      <c r="A92" s="381" t="s">
        <v>333</v>
      </c>
      <c r="B92" s="365">
        <v>4.9406564584124654E-324</v>
      </c>
      <c r="C92" s="365">
        <v>0.57099999999999995</v>
      </c>
      <c r="D92" s="366">
        <v>0.57099999999999995</v>
      </c>
      <c r="E92" s="367" t="s">
        <v>254</v>
      </c>
      <c r="F92" s="365">
        <v>0</v>
      </c>
      <c r="G92" s="366">
        <v>0</v>
      </c>
      <c r="H92" s="368">
        <v>4.9406564584124654E-324</v>
      </c>
      <c r="I92" s="365">
        <v>5.434722104253712E-323</v>
      </c>
      <c r="J92" s="366">
        <v>5.434722104253712E-323</v>
      </c>
      <c r="K92" s="369" t="s">
        <v>248</v>
      </c>
    </row>
    <row r="93" spans="1:11" ht="14.4" customHeight="1" thickBot="1" x14ac:dyDescent="0.35">
      <c r="A93" s="382" t="s">
        <v>334</v>
      </c>
      <c r="B93" s="360">
        <v>4.9406564584124654E-324</v>
      </c>
      <c r="C93" s="360">
        <v>0.57099999999999995</v>
      </c>
      <c r="D93" s="361">
        <v>0.57099999999999995</v>
      </c>
      <c r="E93" s="370" t="s">
        <v>254</v>
      </c>
      <c r="F93" s="360">
        <v>0</v>
      </c>
      <c r="G93" s="361">
        <v>0</v>
      </c>
      <c r="H93" s="363">
        <v>4.9406564584124654E-324</v>
      </c>
      <c r="I93" s="360">
        <v>5.434722104253712E-323</v>
      </c>
      <c r="J93" s="361">
        <v>5.434722104253712E-323</v>
      </c>
      <c r="K93" s="371" t="s">
        <v>248</v>
      </c>
    </row>
    <row r="94" spans="1:11" ht="14.4" customHeight="1" thickBot="1" x14ac:dyDescent="0.35">
      <c r="A94" s="381" t="s">
        <v>335</v>
      </c>
      <c r="B94" s="365">
        <v>1259.99999999993</v>
      </c>
      <c r="C94" s="365">
        <v>1240.23</v>
      </c>
      <c r="D94" s="366">
        <v>-19.76999999993</v>
      </c>
      <c r="E94" s="372">
        <v>0.98430952380900005</v>
      </c>
      <c r="F94" s="365">
        <v>1201.99999999998</v>
      </c>
      <c r="G94" s="366">
        <v>1101.8333333333101</v>
      </c>
      <c r="H94" s="368">
        <v>119.77</v>
      </c>
      <c r="I94" s="365">
        <v>1184.7</v>
      </c>
      <c r="J94" s="366">
        <v>82.866666666688005</v>
      </c>
      <c r="K94" s="373">
        <v>0.98560732113100002</v>
      </c>
    </row>
    <row r="95" spans="1:11" ht="14.4" customHeight="1" thickBot="1" x14ac:dyDescent="0.35">
      <c r="A95" s="382" t="s">
        <v>336</v>
      </c>
      <c r="B95" s="360">
        <v>1259.99999999993</v>
      </c>
      <c r="C95" s="360">
        <v>1240.23</v>
      </c>
      <c r="D95" s="361">
        <v>-19.76999999993</v>
      </c>
      <c r="E95" s="362">
        <v>0.98430952380900005</v>
      </c>
      <c r="F95" s="360">
        <v>1201.99999999998</v>
      </c>
      <c r="G95" s="361">
        <v>1101.8333333333101</v>
      </c>
      <c r="H95" s="363">
        <v>119.77</v>
      </c>
      <c r="I95" s="360">
        <v>1184.7</v>
      </c>
      <c r="J95" s="361">
        <v>82.866666666688005</v>
      </c>
      <c r="K95" s="364">
        <v>0.98560732113100002</v>
      </c>
    </row>
    <row r="96" spans="1:11" ht="14.4" customHeight="1" thickBot="1" x14ac:dyDescent="0.35">
      <c r="A96" s="381" t="s">
        <v>337</v>
      </c>
      <c r="B96" s="365">
        <v>4.9406564584124654E-324</v>
      </c>
      <c r="C96" s="365">
        <v>4.9406564584124654E-324</v>
      </c>
      <c r="D96" s="366">
        <v>0</v>
      </c>
      <c r="E96" s="372">
        <v>1</v>
      </c>
      <c r="F96" s="365">
        <v>4.9406564584124654E-324</v>
      </c>
      <c r="G96" s="366">
        <v>0</v>
      </c>
      <c r="H96" s="368">
        <v>4.9406564584124654E-324</v>
      </c>
      <c r="I96" s="365">
        <v>43.265999999999998</v>
      </c>
      <c r="J96" s="366">
        <v>43.265999999999998</v>
      </c>
      <c r="K96" s="369" t="s">
        <v>254</v>
      </c>
    </row>
    <row r="97" spans="1:11" ht="14.4" customHeight="1" thickBot="1" x14ac:dyDescent="0.35">
      <c r="A97" s="382" t="s">
        <v>338</v>
      </c>
      <c r="B97" s="360">
        <v>4.9406564584124654E-324</v>
      </c>
      <c r="C97" s="360">
        <v>4.9406564584124654E-324</v>
      </c>
      <c r="D97" s="361">
        <v>0</v>
      </c>
      <c r="E97" s="362">
        <v>1</v>
      </c>
      <c r="F97" s="360">
        <v>4.9406564584124654E-324</v>
      </c>
      <c r="G97" s="361">
        <v>0</v>
      </c>
      <c r="H97" s="363">
        <v>4.9406564584124654E-324</v>
      </c>
      <c r="I97" s="360">
        <v>43.265999999999998</v>
      </c>
      <c r="J97" s="361">
        <v>43.265999999999998</v>
      </c>
      <c r="K97" s="371" t="s">
        <v>254</v>
      </c>
    </row>
    <row r="98" spans="1:11" ht="14.4" customHeight="1" thickBot="1" x14ac:dyDescent="0.35">
      <c r="A98" s="381" t="s">
        <v>339</v>
      </c>
      <c r="B98" s="365">
        <v>0</v>
      </c>
      <c r="C98" s="365">
        <v>44.735999999999997</v>
      </c>
      <c r="D98" s="366">
        <v>44.735999999999997</v>
      </c>
      <c r="E98" s="367" t="s">
        <v>248</v>
      </c>
      <c r="F98" s="365">
        <v>36.999999999998998</v>
      </c>
      <c r="G98" s="366">
        <v>33.916666666666003</v>
      </c>
      <c r="H98" s="368">
        <v>4.9406564584124654E-324</v>
      </c>
      <c r="I98" s="365">
        <v>11.138</v>
      </c>
      <c r="J98" s="366">
        <v>-22.778666666665998</v>
      </c>
      <c r="K98" s="373">
        <v>0.30102702702700002</v>
      </c>
    </row>
    <row r="99" spans="1:11" ht="14.4" customHeight="1" thickBot="1" x14ac:dyDescent="0.35">
      <c r="A99" s="382" t="s">
        <v>340</v>
      </c>
      <c r="B99" s="360">
        <v>0</v>
      </c>
      <c r="C99" s="360">
        <v>44.735999999999997</v>
      </c>
      <c r="D99" s="361">
        <v>44.735999999999997</v>
      </c>
      <c r="E99" s="370" t="s">
        <v>248</v>
      </c>
      <c r="F99" s="360">
        <v>36.999999999998998</v>
      </c>
      <c r="G99" s="361">
        <v>33.916666666666003</v>
      </c>
      <c r="H99" s="363">
        <v>4.9406564584124654E-324</v>
      </c>
      <c r="I99" s="360">
        <v>11.138</v>
      </c>
      <c r="J99" s="361">
        <v>-22.778666666665998</v>
      </c>
      <c r="K99" s="364">
        <v>0.30102702702700002</v>
      </c>
    </row>
    <row r="100" spans="1:11" ht="14.4" customHeight="1" thickBot="1" x14ac:dyDescent="0.35">
      <c r="A100" s="380" t="s">
        <v>341</v>
      </c>
      <c r="B100" s="360">
        <v>3223.9965391123601</v>
      </c>
      <c r="C100" s="360">
        <v>4074.4700800000001</v>
      </c>
      <c r="D100" s="361">
        <v>850.473540887642</v>
      </c>
      <c r="E100" s="362">
        <v>1.2637948057849999</v>
      </c>
      <c r="F100" s="360">
        <v>4047.0796578652999</v>
      </c>
      <c r="G100" s="361">
        <v>3709.8230197098601</v>
      </c>
      <c r="H100" s="363">
        <v>480.39994999999999</v>
      </c>
      <c r="I100" s="360">
        <v>3943.29108</v>
      </c>
      <c r="J100" s="361">
        <v>233.468060290143</v>
      </c>
      <c r="K100" s="364">
        <v>0.97435469853800005</v>
      </c>
    </row>
    <row r="101" spans="1:11" ht="14.4" customHeight="1" thickBot="1" x14ac:dyDescent="0.35">
      <c r="A101" s="381" t="s">
        <v>342</v>
      </c>
      <c r="B101" s="365">
        <v>852.99999343452998</v>
      </c>
      <c r="C101" s="365">
        <v>1078.8129899999999</v>
      </c>
      <c r="D101" s="366">
        <v>225.812996565471</v>
      </c>
      <c r="E101" s="372">
        <v>1.264728016768</v>
      </c>
      <c r="F101" s="365">
        <v>1071.0796578653601</v>
      </c>
      <c r="G101" s="366">
        <v>981.82301970991398</v>
      </c>
      <c r="H101" s="368">
        <v>127.16519</v>
      </c>
      <c r="I101" s="365">
        <v>1043.51504</v>
      </c>
      <c r="J101" s="366">
        <v>61.692020290085999</v>
      </c>
      <c r="K101" s="373">
        <v>0.97426464253800005</v>
      </c>
    </row>
    <row r="102" spans="1:11" ht="14.4" customHeight="1" thickBot="1" x14ac:dyDescent="0.35">
      <c r="A102" s="382" t="s">
        <v>343</v>
      </c>
      <c r="B102" s="360">
        <v>852.99999343452998</v>
      </c>
      <c r="C102" s="360">
        <v>1078.8129899999999</v>
      </c>
      <c r="D102" s="361">
        <v>225.812996565471</v>
      </c>
      <c r="E102" s="362">
        <v>1.264728016768</v>
      </c>
      <c r="F102" s="360">
        <v>1071.0796578653601</v>
      </c>
      <c r="G102" s="361">
        <v>981.82301970991398</v>
      </c>
      <c r="H102" s="363">
        <v>127.16519</v>
      </c>
      <c r="I102" s="360">
        <v>1043.51504</v>
      </c>
      <c r="J102" s="361">
        <v>61.692020290085999</v>
      </c>
      <c r="K102" s="364">
        <v>0.97426464253800005</v>
      </c>
    </row>
    <row r="103" spans="1:11" ht="14.4" customHeight="1" thickBot="1" x14ac:dyDescent="0.35">
      <c r="A103" s="381" t="s">
        <v>344</v>
      </c>
      <c r="B103" s="365">
        <v>2370.99654567783</v>
      </c>
      <c r="C103" s="365">
        <v>2995.6570900000002</v>
      </c>
      <c r="D103" s="366">
        <v>624.66054432217197</v>
      </c>
      <c r="E103" s="372">
        <v>1.2634590697570001</v>
      </c>
      <c r="F103" s="365">
        <v>2975.99999999994</v>
      </c>
      <c r="G103" s="366">
        <v>2727.99999999995</v>
      </c>
      <c r="H103" s="368">
        <v>353.23475999999999</v>
      </c>
      <c r="I103" s="365">
        <v>2899.7760400000002</v>
      </c>
      <c r="J103" s="366">
        <v>171.77604000005601</v>
      </c>
      <c r="K103" s="373">
        <v>0.97438711021500002</v>
      </c>
    </row>
    <row r="104" spans="1:11" ht="14.4" customHeight="1" thickBot="1" x14ac:dyDescent="0.35">
      <c r="A104" s="382" t="s">
        <v>345</v>
      </c>
      <c r="B104" s="360">
        <v>2370.99654567783</v>
      </c>
      <c r="C104" s="360">
        <v>2995.6570900000002</v>
      </c>
      <c r="D104" s="361">
        <v>624.66054432217197</v>
      </c>
      <c r="E104" s="362">
        <v>1.2634590697570001</v>
      </c>
      <c r="F104" s="360">
        <v>2975.99999999994</v>
      </c>
      <c r="G104" s="361">
        <v>2727.99999999995</v>
      </c>
      <c r="H104" s="363">
        <v>353.23475999999999</v>
      </c>
      <c r="I104" s="360">
        <v>2899.7760400000002</v>
      </c>
      <c r="J104" s="361">
        <v>171.77604000005601</v>
      </c>
      <c r="K104" s="364">
        <v>0.97438711021500002</v>
      </c>
    </row>
    <row r="105" spans="1:11" ht="14.4" customHeight="1" thickBot="1" x14ac:dyDescent="0.35">
      <c r="A105" s="380" t="s">
        <v>346</v>
      </c>
      <c r="B105" s="360">
        <v>94.999999999994003</v>
      </c>
      <c r="C105" s="360">
        <v>109.12264</v>
      </c>
      <c r="D105" s="361">
        <v>14.122640000004999</v>
      </c>
      <c r="E105" s="362">
        <v>1.148659368421</v>
      </c>
      <c r="F105" s="360">
        <v>118.999999999998</v>
      </c>
      <c r="G105" s="361">
        <v>109.083333333331</v>
      </c>
      <c r="H105" s="363">
        <v>13.032159999999999</v>
      </c>
      <c r="I105" s="360">
        <v>105.40998999999999</v>
      </c>
      <c r="J105" s="361">
        <v>-3.6733433333310002</v>
      </c>
      <c r="K105" s="364">
        <v>0.88579823529400004</v>
      </c>
    </row>
    <row r="106" spans="1:11" ht="14.4" customHeight="1" thickBot="1" x14ac:dyDescent="0.35">
      <c r="A106" s="381" t="s">
        <v>347</v>
      </c>
      <c r="B106" s="365">
        <v>94.999999999994003</v>
      </c>
      <c r="C106" s="365">
        <v>109.12264</v>
      </c>
      <c r="D106" s="366">
        <v>14.122640000004999</v>
      </c>
      <c r="E106" s="372">
        <v>1.148659368421</v>
      </c>
      <c r="F106" s="365">
        <v>118.999999999998</v>
      </c>
      <c r="G106" s="366">
        <v>109.083333333331</v>
      </c>
      <c r="H106" s="368">
        <v>13.032159999999999</v>
      </c>
      <c r="I106" s="365">
        <v>105.40998999999999</v>
      </c>
      <c r="J106" s="366">
        <v>-3.6733433333310002</v>
      </c>
      <c r="K106" s="373">
        <v>0.88579823529400004</v>
      </c>
    </row>
    <row r="107" spans="1:11" ht="14.4" customHeight="1" thickBot="1" x14ac:dyDescent="0.35">
      <c r="A107" s="382" t="s">
        <v>348</v>
      </c>
      <c r="B107" s="360">
        <v>94.999999999994003</v>
      </c>
      <c r="C107" s="360">
        <v>109.12264</v>
      </c>
      <c r="D107" s="361">
        <v>14.122640000004999</v>
      </c>
      <c r="E107" s="362">
        <v>1.148659368421</v>
      </c>
      <c r="F107" s="360">
        <v>118.999999999998</v>
      </c>
      <c r="G107" s="361">
        <v>109.083333333331</v>
      </c>
      <c r="H107" s="363">
        <v>13.032159999999999</v>
      </c>
      <c r="I107" s="360">
        <v>105.40998999999999</v>
      </c>
      <c r="J107" s="361">
        <v>-3.6733433333310002</v>
      </c>
      <c r="K107" s="364">
        <v>0.88579823529400004</v>
      </c>
    </row>
    <row r="108" spans="1:11" ht="14.4" customHeight="1" thickBot="1" x14ac:dyDescent="0.35">
      <c r="A108" s="379" t="s">
        <v>349</v>
      </c>
      <c r="B108" s="360">
        <v>47.999999999997002</v>
      </c>
      <c r="C108" s="360">
        <v>124.376</v>
      </c>
      <c r="D108" s="361">
        <v>76.376000000001994</v>
      </c>
      <c r="E108" s="362">
        <v>2.591166666666</v>
      </c>
      <c r="F108" s="360">
        <v>34.876325088338</v>
      </c>
      <c r="G108" s="361">
        <v>31.969964664310002</v>
      </c>
      <c r="H108" s="363">
        <v>4</v>
      </c>
      <c r="I108" s="360">
        <v>73.118750000000006</v>
      </c>
      <c r="J108" s="361">
        <v>41.148785335688999</v>
      </c>
      <c r="K108" s="364">
        <v>2.0965153242140002</v>
      </c>
    </row>
    <row r="109" spans="1:11" ht="14.4" customHeight="1" thickBot="1" x14ac:dyDescent="0.35">
      <c r="A109" s="380" t="s">
        <v>350</v>
      </c>
      <c r="B109" s="360">
        <v>47.999999999997002</v>
      </c>
      <c r="C109" s="360">
        <v>124.376</v>
      </c>
      <c r="D109" s="361">
        <v>76.376000000001994</v>
      </c>
      <c r="E109" s="362">
        <v>2.591166666666</v>
      </c>
      <c r="F109" s="360">
        <v>34.876325088338</v>
      </c>
      <c r="G109" s="361">
        <v>31.969964664310002</v>
      </c>
      <c r="H109" s="363">
        <v>4</v>
      </c>
      <c r="I109" s="360">
        <v>73.118750000000006</v>
      </c>
      <c r="J109" s="361">
        <v>41.148785335688999</v>
      </c>
      <c r="K109" s="364">
        <v>2.0965153242140002</v>
      </c>
    </row>
    <row r="110" spans="1:11" ht="14.4" customHeight="1" thickBot="1" x14ac:dyDescent="0.35">
      <c r="A110" s="381" t="s">
        <v>351</v>
      </c>
      <c r="B110" s="365">
        <v>0</v>
      </c>
      <c r="C110" s="365">
        <v>43.265999999999998</v>
      </c>
      <c r="D110" s="366">
        <v>43.265999999999998</v>
      </c>
      <c r="E110" s="367" t="s">
        <v>248</v>
      </c>
      <c r="F110" s="365">
        <v>0</v>
      </c>
      <c r="G110" s="366">
        <v>0</v>
      </c>
      <c r="H110" s="368">
        <v>1</v>
      </c>
      <c r="I110" s="365">
        <v>21.818000000000001</v>
      </c>
      <c r="J110" s="366">
        <v>21.818000000000001</v>
      </c>
      <c r="K110" s="369" t="s">
        <v>248</v>
      </c>
    </row>
    <row r="111" spans="1:11" ht="14.4" customHeight="1" thickBot="1" x14ac:dyDescent="0.35">
      <c r="A111" s="382" t="s">
        <v>352</v>
      </c>
      <c r="B111" s="360">
        <v>4.9406564584124654E-324</v>
      </c>
      <c r="C111" s="360">
        <v>4.9406564584124654E-324</v>
      </c>
      <c r="D111" s="361">
        <v>0</v>
      </c>
      <c r="E111" s="362">
        <v>1</v>
      </c>
      <c r="F111" s="360">
        <v>4.9406564584124654E-324</v>
      </c>
      <c r="G111" s="361">
        <v>0</v>
      </c>
      <c r="H111" s="363">
        <v>4.9406564584124654E-324</v>
      </c>
      <c r="I111" s="360">
        <v>-3.2919999999999998</v>
      </c>
      <c r="J111" s="361">
        <v>-3.2919999999999998</v>
      </c>
      <c r="K111" s="371" t="s">
        <v>254</v>
      </c>
    </row>
    <row r="112" spans="1:11" ht="14.4" customHeight="1" thickBot="1" x14ac:dyDescent="0.35">
      <c r="A112" s="382" t="s">
        <v>353</v>
      </c>
      <c r="B112" s="360">
        <v>0</v>
      </c>
      <c r="C112" s="360">
        <v>43.066000000000003</v>
      </c>
      <c r="D112" s="361">
        <v>43.066000000000003</v>
      </c>
      <c r="E112" s="370" t="s">
        <v>248</v>
      </c>
      <c r="F112" s="360">
        <v>0</v>
      </c>
      <c r="G112" s="361">
        <v>0</v>
      </c>
      <c r="H112" s="363">
        <v>1</v>
      </c>
      <c r="I112" s="360">
        <v>23.6</v>
      </c>
      <c r="J112" s="361">
        <v>23.6</v>
      </c>
      <c r="K112" s="371" t="s">
        <v>248</v>
      </c>
    </row>
    <row r="113" spans="1:11" ht="14.4" customHeight="1" thickBot="1" x14ac:dyDescent="0.35">
      <c r="A113" s="382" t="s">
        <v>354</v>
      </c>
      <c r="B113" s="360">
        <v>0</v>
      </c>
      <c r="C113" s="360">
        <v>0.2</v>
      </c>
      <c r="D113" s="361">
        <v>0.2</v>
      </c>
      <c r="E113" s="370" t="s">
        <v>248</v>
      </c>
      <c r="F113" s="360">
        <v>0</v>
      </c>
      <c r="G113" s="361">
        <v>0</v>
      </c>
      <c r="H113" s="363">
        <v>4.9406564584124654E-324</v>
      </c>
      <c r="I113" s="360">
        <v>1.51</v>
      </c>
      <c r="J113" s="361">
        <v>1.51</v>
      </c>
      <c r="K113" s="371" t="s">
        <v>248</v>
      </c>
    </row>
    <row r="114" spans="1:11" ht="14.4" customHeight="1" thickBot="1" x14ac:dyDescent="0.35">
      <c r="A114" s="381" t="s">
        <v>355</v>
      </c>
      <c r="B114" s="365">
        <v>47.999999999997002</v>
      </c>
      <c r="C114" s="365">
        <v>34.799999999999997</v>
      </c>
      <c r="D114" s="366">
        <v>-13.199999999997001</v>
      </c>
      <c r="E114" s="372">
        <v>0.72499999999999998</v>
      </c>
      <c r="F114" s="365">
        <v>34.876325088338</v>
      </c>
      <c r="G114" s="366">
        <v>31.969964664310002</v>
      </c>
      <c r="H114" s="368">
        <v>2.6</v>
      </c>
      <c r="I114" s="365">
        <v>35.6</v>
      </c>
      <c r="J114" s="366">
        <v>3.6300353356890001</v>
      </c>
      <c r="K114" s="373">
        <v>1.0207497467069999</v>
      </c>
    </row>
    <row r="115" spans="1:11" ht="14.4" customHeight="1" thickBot="1" x14ac:dyDescent="0.35">
      <c r="A115" s="382" t="s">
        <v>356</v>
      </c>
      <c r="B115" s="360">
        <v>47.999999999997002</v>
      </c>
      <c r="C115" s="360">
        <v>34.799999999999997</v>
      </c>
      <c r="D115" s="361">
        <v>-13.199999999997001</v>
      </c>
      <c r="E115" s="362">
        <v>0.72499999999999998</v>
      </c>
      <c r="F115" s="360">
        <v>34.876325088338</v>
      </c>
      <c r="G115" s="361">
        <v>31.969964664310002</v>
      </c>
      <c r="H115" s="363">
        <v>2.6</v>
      </c>
      <c r="I115" s="360">
        <v>35.6</v>
      </c>
      <c r="J115" s="361">
        <v>3.6300353356890001</v>
      </c>
      <c r="K115" s="364">
        <v>1.0207497467069999</v>
      </c>
    </row>
    <row r="116" spans="1:11" ht="14.4" customHeight="1" thickBot="1" x14ac:dyDescent="0.35">
      <c r="A116" s="381" t="s">
        <v>357</v>
      </c>
      <c r="B116" s="365">
        <v>4.9406564584124654E-324</v>
      </c>
      <c r="C116" s="365">
        <v>5.44</v>
      </c>
      <c r="D116" s="366">
        <v>5.44</v>
      </c>
      <c r="E116" s="367" t="s">
        <v>254</v>
      </c>
      <c r="F116" s="365">
        <v>0</v>
      </c>
      <c r="G116" s="366">
        <v>0</v>
      </c>
      <c r="H116" s="368">
        <v>0.4</v>
      </c>
      <c r="I116" s="365">
        <v>0.4</v>
      </c>
      <c r="J116" s="366">
        <v>0.4</v>
      </c>
      <c r="K116" s="369" t="s">
        <v>248</v>
      </c>
    </row>
    <row r="117" spans="1:11" ht="14.4" customHeight="1" thickBot="1" x14ac:dyDescent="0.35">
      <c r="A117" s="382" t="s">
        <v>358</v>
      </c>
      <c r="B117" s="360">
        <v>4.9406564584124654E-324</v>
      </c>
      <c r="C117" s="360">
        <v>5.44</v>
      </c>
      <c r="D117" s="361">
        <v>5.44</v>
      </c>
      <c r="E117" s="370" t="s">
        <v>254</v>
      </c>
      <c r="F117" s="360">
        <v>0</v>
      </c>
      <c r="G117" s="361">
        <v>0</v>
      </c>
      <c r="H117" s="363">
        <v>0.4</v>
      </c>
      <c r="I117" s="360">
        <v>0.4</v>
      </c>
      <c r="J117" s="361">
        <v>0.4</v>
      </c>
      <c r="K117" s="371" t="s">
        <v>248</v>
      </c>
    </row>
    <row r="118" spans="1:11" ht="14.4" customHeight="1" thickBot="1" x14ac:dyDescent="0.35">
      <c r="A118" s="384" t="s">
        <v>359</v>
      </c>
      <c r="B118" s="360">
        <v>4.9406564584124654E-324</v>
      </c>
      <c r="C118" s="360">
        <v>32.369999999999997</v>
      </c>
      <c r="D118" s="361">
        <v>32.369999999999997</v>
      </c>
      <c r="E118" s="370" t="s">
        <v>254</v>
      </c>
      <c r="F118" s="360">
        <v>0</v>
      </c>
      <c r="G118" s="361">
        <v>0</v>
      </c>
      <c r="H118" s="363">
        <v>4.9406564584124654E-324</v>
      </c>
      <c r="I118" s="360">
        <v>5.9630000000000001</v>
      </c>
      <c r="J118" s="361">
        <v>5.9630000000000001</v>
      </c>
      <c r="K118" s="371" t="s">
        <v>248</v>
      </c>
    </row>
    <row r="119" spans="1:11" ht="14.4" customHeight="1" thickBot="1" x14ac:dyDescent="0.35">
      <c r="A119" s="382" t="s">
        <v>360</v>
      </c>
      <c r="B119" s="360">
        <v>4.9406564584124654E-324</v>
      </c>
      <c r="C119" s="360">
        <v>32.369999999999997</v>
      </c>
      <c r="D119" s="361">
        <v>32.369999999999997</v>
      </c>
      <c r="E119" s="370" t="s">
        <v>254</v>
      </c>
      <c r="F119" s="360">
        <v>0</v>
      </c>
      <c r="G119" s="361">
        <v>0</v>
      </c>
      <c r="H119" s="363">
        <v>4.9406564584124654E-324</v>
      </c>
      <c r="I119" s="360">
        <v>5.9630000000000001</v>
      </c>
      <c r="J119" s="361">
        <v>5.9630000000000001</v>
      </c>
      <c r="K119" s="371" t="s">
        <v>248</v>
      </c>
    </row>
    <row r="120" spans="1:11" ht="14.4" customHeight="1" thickBot="1" x14ac:dyDescent="0.35">
      <c r="A120" s="381" t="s">
        <v>361</v>
      </c>
      <c r="B120" s="365">
        <v>4.9406564584124654E-324</v>
      </c>
      <c r="C120" s="365">
        <v>4.9406564584124654E-324</v>
      </c>
      <c r="D120" s="366">
        <v>0</v>
      </c>
      <c r="E120" s="372">
        <v>1</v>
      </c>
      <c r="F120" s="365">
        <v>4.9406564584124654E-324</v>
      </c>
      <c r="G120" s="366">
        <v>0</v>
      </c>
      <c r="H120" s="368">
        <v>4.9406564584124654E-324</v>
      </c>
      <c r="I120" s="365">
        <v>1.33775</v>
      </c>
      <c r="J120" s="366">
        <v>1.33775</v>
      </c>
      <c r="K120" s="369" t="s">
        <v>254</v>
      </c>
    </row>
    <row r="121" spans="1:11" ht="14.4" customHeight="1" thickBot="1" x14ac:dyDescent="0.35">
      <c r="A121" s="382" t="s">
        <v>362</v>
      </c>
      <c r="B121" s="360">
        <v>4.9406564584124654E-324</v>
      </c>
      <c r="C121" s="360">
        <v>4.9406564584124654E-324</v>
      </c>
      <c r="D121" s="361">
        <v>0</v>
      </c>
      <c r="E121" s="362">
        <v>1</v>
      </c>
      <c r="F121" s="360">
        <v>4.9406564584124654E-324</v>
      </c>
      <c r="G121" s="361">
        <v>0</v>
      </c>
      <c r="H121" s="363">
        <v>4.9406564584124654E-324</v>
      </c>
      <c r="I121" s="360">
        <v>1.33775</v>
      </c>
      <c r="J121" s="361">
        <v>1.33775</v>
      </c>
      <c r="K121" s="371" t="s">
        <v>254</v>
      </c>
    </row>
    <row r="122" spans="1:11" ht="14.4" customHeight="1" thickBot="1" x14ac:dyDescent="0.35">
      <c r="A122" s="384" t="s">
        <v>363</v>
      </c>
      <c r="B122" s="360">
        <v>4.9406564584124654E-324</v>
      </c>
      <c r="C122" s="360">
        <v>3</v>
      </c>
      <c r="D122" s="361">
        <v>3</v>
      </c>
      <c r="E122" s="370" t="s">
        <v>254</v>
      </c>
      <c r="F122" s="360">
        <v>0</v>
      </c>
      <c r="G122" s="361">
        <v>0</v>
      </c>
      <c r="H122" s="363">
        <v>4.9406564584124654E-324</v>
      </c>
      <c r="I122" s="360">
        <v>2</v>
      </c>
      <c r="J122" s="361">
        <v>2</v>
      </c>
      <c r="K122" s="371" t="s">
        <v>248</v>
      </c>
    </row>
    <row r="123" spans="1:11" ht="14.4" customHeight="1" thickBot="1" x14ac:dyDescent="0.35">
      <c r="A123" s="382" t="s">
        <v>364</v>
      </c>
      <c r="B123" s="360">
        <v>4.9406564584124654E-324</v>
      </c>
      <c r="C123" s="360">
        <v>3</v>
      </c>
      <c r="D123" s="361">
        <v>3</v>
      </c>
      <c r="E123" s="370" t="s">
        <v>254</v>
      </c>
      <c r="F123" s="360">
        <v>0</v>
      </c>
      <c r="G123" s="361">
        <v>0</v>
      </c>
      <c r="H123" s="363">
        <v>4.9406564584124654E-324</v>
      </c>
      <c r="I123" s="360">
        <v>2</v>
      </c>
      <c r="J123" s="361">
        <v>2</v>
      </c>
      <c r="K123" s="371" t="s">
        <v>248</v>
      </c>
    </row>
    <row r="124" spans="1:11" ht="14.4" customHeight="1" thickBot="1" x14ac:dyDescent="0.35">
      <c r="A124" s="384" t="s">
        <v>365</v>
      </c>
      <c r="B124" s="360">
        <v>4.9406564584124654E-324</v>
      </c>
      <c r="C124" s="360">
        <v>2</v>
      </c>
      <c r="D124" s="361">
        <v>2</v>
      </c>
      <c r="E124" s="370" t="s">
        <v>254</v>
      </c>
      <c r="F124" s="360">
        <v>0</v>
      </c>
      <c r="G124" s="361">
        <v>0</v>
      </c>
      <c r="H124" s="363">
        <v>4.9406564584124654E-324</v>
      </c>
      <c r="I124" s="360">
        <v>6</v>
      </c>
      <c r="J124" s="361">
        <v>6</v>
      </c>
      <c r="K124" s="371" t="s">
        <v>248</v>
      </c>
    </row>
    <row r="125" spans="1:11" ht="14.4" customHeight="1" thickBot="1" x14ac:dyDescent="0.35">
      <c r="A125" s="382" t="s">
        <v>366</v>
      </c>
      <c r="B125" s="360">
        <v>4.9406564584124654E-324</v>
      </c>
      <c r="C125" s="360">
        <v>2</v>
      </c>
      <c r="D125" s="361">
        <v>2</v>
      </c>
      <c r="E125" s="370" t="s">
        <v>254</v>
      </c>
      <c r="F125" s="360">
        <v>0</v>
      </c>
      <c r="G125" s="361">
        <v>0</v>
      </c>
      <c r="H125" s="363">
        <v>4.9406564584124654E-324</v>
      </c>
      <c r="I125" s="360">
        <v>6</v>
      </c>
      <c r="J125" s="361">
        <v>6</v>
      </c>
      <c r="K125" s="371" t="s">
        <v>248</v>
      </c>
    </row>
    <row r="126" spans="1:11" ht="14.4" customHeight="1" thickBot="1" x14ac:dyDescent="0.35">
      <c r="A126" s="381" t="s">
        <v>367</v>
      </c>
      <c r="B126" s="365">
        <v>4.9406564584124654E-324</v>
      </c>
      <c r="C126" s="365">
        <v>3.5</v>
      </c>
      <c r="D126" s="366">
        <v>3.5</v>
      </c>
      <c r="E126" s="367" t="s">
        <v>254</v>
      </c>
      <c r="F126" s="365">
        <v>0</v>
      </c>
      <c r="G126" s="366">
        <v>0</v>
      </c>
      <c r="H126" s="368">
        <v>4.9406564584124654E-324</v>
      </c>
      <c r="I126" s="365">
        <v>5.434722104253712E-323</v>
      </c>
      <c r="J126" s="366">
        <v>5.434722104253712E-323</v>
      </c>
      <c r="K126" s="369" t="s">
        <v>248</v>
      </c>
    </row>
    <row r="127" spans="1:11" ht="14.4" customHeight="1" thickBot="1" x14ac:dyDescent="0.35">
      <c r="A127" s="382" t="s">
        <v>368</v>
      </c>
      <c r="B127" s="360">
        <v>4.9406564584124654E-324</v>
      </c>
      <c r="C127" s="360">
        <v>3.5</v>
      </c>
      <c r="D127" s="361">
        <v>3.5</v>
      </c>
      <c r="E127" s="370" t="s">
        <v>254</v>
      </c>
      <c r="F127" s="360">
        <v>0</v>
      </c>
      <c r="G127" s="361">
        <v>0</v>
      </c>
      <c r="H127" s="363">
        <v>4.9406564584124654E-324</v>
      </c>
      <c r="I127" s="360">
        <v>5.434722104253712E-323</v>
      </c>
      <c r="J127" s="361">
        <v>5.434722104253712E-323</v>
      </c>
      <c r="K127" s="371" t="s">
        <v>248</v>
      </c>
    </row>
    <row r="128" spans="1:11" ht="14.4" customHeight="1" thickBot="1" x14ac:dyDescent="0.35">
      <c r="A128" s="379" t="s">
        <v>369</v>
      </c>
      <c r="B128" s="360">
        <v>1230.99999999993</v>
      </c>
      <c r="C128" s="360">
        <v>730.70616000000098</v>
      </c>
      <c r="D128" s="361">
        <v>-500.29383999993098</v>
      </c>
      <c r="E128" s="362">
        <v>0.59358745735100005</v>
      </c>
      <c r="F128" s="360">
        <v>1663.9999205404099</v>
      </c>
      <c r="G128" s="361">
        <v>1525.33326049538</v>
      </c>
      <c r="H128" s="363">
        <v>140.679</v>
      </c>
      <c r="I128" s="360">
        <v>1583.9549500000001</v>
      </c>
      <c r="J128" s="361">
        <v>58.621689504621997</v>
      </c>
      <c r="K128" s="364">
        <v>0.95189604906000003</v>
      </c>
    </row>
    <row r="129" spans="1:11" ht="14.4" customHeight="1" thickBot="1" x14ac:dyDescent="0.35">
      <c r="A129" s="380" t="s">
        <v>370</v>
      </c>
      <c r="B129" s="360">
        <v>1230.99999999993</v>
      </c>
      <c r="C129" s="360">
        <v>610.06700000000103</v>
      </c>
      <c r="D129" s="361">
        <v>-620.93299999993201</v>
      </c>
      <c r="E129" s="362">
        <v>0.495586515028</v>
      </c>
      <c r="F129" s="360">
        <v>1663.9999205404099</v>
      </c>
      <c r="G129" s="361">
        <v>1525.33326049538</v>
      </c>
      <c r="H129" s="363">
        <v>140.679</v>
      </c>
      <c r="I129" s="360">
        <v>1574.9380000000001</v>
      </c>
      <c r="J129" s="361">
        <v>49.604739504622003</v>
      </c>
      <c r="K129" s="364">
        <v>0.94647720865700002</v>
      </c>
    </row>
    <row r="130" spans="1:11" ht="14.4" customHeight="1" thickBot="1" x14ac:dyDescent="0.35">
      <c r="A130" s="381" t="s">
        <v>371</v>
      </c>
      <c r="B130" s="365">
        <v>1230.99999999993</v>
      </c>
      <c r="C130" s="365">
        <v>558.36900000000105</v>
      </c>
      <c r="D130" s="366">
        <v>-672.63099999993199</v>
      </c>
      <c r="E130" s="372">
        <v>0.45358976441900001</v>
      </c>
      <c r="F130" s="365">
        <v>1663.9999205404099</v>
      </c>
      <c r="G130" s="366">
        <v>1525.33326049538</v>
      </c>
      <c r="H130" s="368">
        <v>140.679</v>
      </c>
      <c r="I130" s="365">
        <v>1574.9380000000001</v>
      </c>
      <c r="J130" s="366">
        <v>49.604739504622003</v>
      </c>
      <c r="K130" s="373">
        <v>0.94647720865700002</v>
      </c>
    </row>
    <row r="131" spans="1:11" ht="14.4" customHeight="1" thickBot="1" x14ac:dyDescent="0.35">
      <c r="A131" s="382" t="s">
        <v>372</v>
      </c>
      <c r="B131" s="360">
        <v>2.9999999999989999</v>
      </c>
      <c r="C131" s="360">
        <v>1.99</v>
      </c>
      <c r="D131" s="361">
        <v>-1.0099999999989999</v>
      </c>
      <c r="E131" s="362">
        <v>0.66333333333300004</v>
      </c>
      <c r="F131" s="360">
        <v>1.999920540443</v>
      </c>
      <c r="G131" s="361">
        <v>1.8332604954059999</v>
      </c>
      <c r="H131" s="363">
        <v>0.14399999999999999</v>
      </c>
      <c r="I131" s="360">
        <v>1.5840000000000001</v>
      </c>
      <c r="J131" s="361">
        <v>-0.24926049540600001</v>
      </c>
      <c r="K131" s="364">
        <v>0.79203146723399998</v>
      </c>
    </row>
    <row r="132" spans="1:11" ht="14.4" customHeight="1" thickBot="1" x14ac:dyDescent="0.35">
      <c r="A132" s="382" t="s">
        <v>373</v>
      </c>
      <c r="B132" s="360">
        <v>405.99999999997698</v>
      </c>
      <c r="C132" s="360">
        <v>551.66900000000101</v>
      </c>
      <c r="D132" s="361">
        <v>145.669000000023</v>
      </c>
      <c r="E132" s="362">
        <v>1.358790640394</v>
      </c>
      <c r="F132" s="360">
        <v>1661.99999999997</v>
      </c>
      <c r="G132" s="361">
        <v>1523.49999999997</v>
      </c>
      <c r="H132" s="363">
        <v>140.50899999999999</v>
      </c>
      <c r="I132" s="360">
        <v>1573.068</v>
      </c>
      <c r="J132" s="361">
        <v>49.568000000028</v>
      </c>
      <c r="K132" s="364">
        <v>0.94649097472900001</v>
      </c>
    </row>
    <row r="133" spans="1:11" ht="14.4" customHeight="1" thickBot="1" x14ac:dyDescent="0.35">
      <c r="A133" s="382" t="s">
        <v>374</v>
      </c>
      <c r="B133" s="360">
        <v>4.9999999999989999</v>
      </c>
      <c r="C133" s="360">
        <v>4.3460000000000001</v>
      </c>
      <c r="D133" s="361">
        <v>-0.65399999999900005</v>
      </c>
      <c r="E133" s="362">
        <v>0.86919999999999997</v>
      </c>
      <c r="F133" s="360">
        <v>0</v>
      </c>
      <c r="G133" s="361">
        <v>0</v>
      </c>
      <c r="H133" s="363">
        <v>4.9406564584124654E-324</v>
      </c>
      <c r="I133" s="360">
        <v>5.434722104253712E-323</v>
      </c>
      <c r="J133" s="361">
        <v>5.434722104253712E-323</v>
      </c>
      <c r="K133" s="371" t="s">
        <v>248</v>
      </c>
    </row>
    <row r="134" spans="1:11" ht="14.4" customHeight="1" thickBot="1" x14ac:dyDescent="0.35">
      <c r="A134" s="382" t="s">
        <v>375</v>
      </c>
      <c r="B134" s="360">
        <v>0</v>
      </c>
      <c r="C134" s="360">
        <v>0.36399999999999999</v>
      </c>
      <c r="D134" s="361">
        <v>0.36399999999999999</v>
      </c>
      <c r="E134" s="370" t="s">
        <v>248</v>
      </c>
      <c r="F134" s="360">
        <v>0</v>
      </c>
      <c r="G134" s="361">
        <v>0</v>
      </c>
      <c r="H134" s="363">
        <v>2.5999999999999999E-2</v>
      </c>
      <c r="I134" s="360">
        <v>0.28599999999999998</v>
      </c>
      <c r="J134" s="361">
        <v>0.28599999999999998</v>
      </c>
      <c r="K134" s="371" t="s">
        <v>248</v>
      </c>
    </row>
    <row r="135" spans="1:11" ht="14.4" customHeight="1" thickBot="1" x14ac:dyDescent="0.35">
      <c r="A135" s="381" t="s">
        <v>376</v>
      </c>
      <c r="B135" s="365">
        <v>4.9406564584124654E-324</v>
      </c>
      <c r="C135" s="365">
        <v>51.698</v>
      </c>
      <c r="D135" s="366">
        <v>51.698</v>
      </c>
      <c r="E135" s="367" t="s">
        <v>254</v>
      </c>
      <c r="F135" s="365">
        <v>0</v>
      </c>
      <c r="G135" s="366">
        <v>0</v>
      </c>
      <c r="H135" s="368">
        <v>4.9406564584124654E-324</v>
      </c>
      <c r="I135" s="365">
        <v>5.434722104253712E-323</v>
      </c>
      <c r="J135" s="366">
        <v>5.434722104253712E-323</v>
      </c>
      <c r="K135" s="369" t="s">
        <v>248</v>
      </c>
    </row>
    <row r="136" spans="1:11" ht="14.4" customHeight="1" thickBot="1" x14ac:dyDescent="0.35">
      <c r="A136" s="382" t="s">
        <v>377</v>
      </c>
      <c r="B136" s="360">
        <v>4.9406564584124654E-324</v>
      </c>
      <c r="C136" s="360">
        <v>28.719000000000001</v>
      </c>
      <c r="D136" s="361">
        <v>28.719000000000001</v>
      </c>
      <c r="E136" s="370" t="s">
        <v>254</v>
      </c>
      <c r="F136" s="360">
        <v>0</v>
      </c>
      <c r="G136" s="361">
        <v>0</v>
      </c>
      <c r="H136" s="363">
        <v>4.9406564584124654E-324</v>
      </c>
      <c r="I136" s="360">
        <v>5.434722104253712E-323</v>
      </c>
      <c r="J136" s="361">
        <v>5.434722104253712E-323</v>
      </c>
      <c r="K136" s="371" t="s">
        <v>248</v>
      </c>
    </row>
    <row r="137" spans="1:11" ht="14.4" customHeight="1" thickBot="1" x14ac:dyDescent="0.35">
      <c r="A137" s="382" t="s">
        <v>378</v>
      </c>
      <c r="B137" s="360">
        <v>4.9406564584124654E-324</v>
      </c>
      <c r="C137" s="360">
        <v>22.978999999999999</v>
      </c>
      <c r="D137" s="361">
        <v>22.978999999999999</v>
      </c>
      <c r="E137" s="370" t="s">
        <v>254</v>
      </c>
      <c r="F137" s="360">
        <v>0</v>
      </c>
      <c r="G137" s="361">
        <v>0</v>
      </c>
      <c r="H137" s="363">
        <v>4.9406564584124654E-324</v>
      </c>
      <c r="I137" s="360">
        <v>5.434722104253712E-323</v>
      </c>
      <c r="J137" s="361">
        <v>5.434722104253712E-323</v>
      </c>
      <c r="K137" s="371" t="s">
        <v>248</v>
      </c>
    </row>
    <row r="138" spans="1:11" ht="14.4" customHeight="1" thickBot="1" x14ac:dyDescent="0.35">
      <c r="A138" s="380" t="s">
        <v>379</v>
      </c>
      <c r="B138" s="360">
        <v>4.9406564584124654E-324</v>
      </c>
      <c r="C138" s="360">
        <v>60.686999999999998</v>
      </c>
      <c r="D138" s="361">
        <v>60.686999999999998</v>
      </c>
      <c r="E138" s="370" t="s">
        <v>254</v>
      </c>
      <c r="F138" s="360">
        <v>0</v>
      </c>
      <c r="G138" s="361">
        <v>0</v>
      </c>
      <c r="H138" s="363">
        <v>4.9406564584124654E-324</v>
      </c>
      <c r="I138" s="360">
        <v>5.434722104253712E-323</v>
      </c>
      <c r="J138" s="361">
        <v>5.434722104253712E-323</v>
      </c>
      <c r="K138" s="371" t="s">
        <v>248</v>
      </c>
    </row>
    <row r="139" spans="1:11" ht="14.4" customHeight="1" thickBot="1" x14ac:dyDescent="0.35">
      <c r="A139" s="381" t="s">
        <v>380</v>
      </c>
      <c r="B139" s="365">
        <v>4.9406564584124654E-324</v>
      </c>
      <c r="C139" s="365">
        <v>60.686999999999998</v>
      </c>
      <c r="D139" s="366">
        <v>60.686999999999998</v>
      </c>
      <c r="E139" s="367" t="s">
        <v>254</v>
      </c>
      <c r="F139" s="365">
        <v>0</v>
      </c>
      <c r="G139" s="366">
        <v>0</v>
      </c>
      <c r="H139" s="368">
        <v>4.9406564584124654E-324</v>
      </c>
      <c r="I139" s="365">
        <v>5.434722104253712E-323</v>
      </c>
      <c r="J139" s="366">
        <v>5.434722104253712E-323</v>
      </c>
      <c r="K139" s="369" t="s">
        <v>248</v>
      </c>
    </row>
    <row r="140" spans="1:11" ht="14.4" customHeight="1" thickBot="1" x14ac:dyDescent="0.35">
      <c r="A140" s="382" t="s">
        <v>381</v>
      </c>
      <c r="B140" s="360">
        <v>4.9406564584124654E-324</v>
      </c>
      <c r="C140" s="360">
        <v>60.686999999999998</v>
      </c>
      <c r="D140" s="361">
        <v>60.686999999999998</v>
      </c>
      <c r="E140" s="370" t="s">
        <v>254</v>
      </c>
      <c r="F140" s="360">
        <v>0</v>
      </c>
      <c r="G140" s="361">
        <v>0</v>
      </c>
      <c r="H140" s="363">
        <v>4.9406564584124654E-324</v>
      </c>
      <c r="I140" s="360">
        <v>5.434722104253712E-323</v>
      </c>
      <c r="J140" s="361">
        <v>5.434722104253712E-323</v>
      </c>
      <c r="K140" s="371" t="s">
        <v>248</v>
      </c>
    </row>
    <row r="141" spans="1:11" ht="14.4" customHeight="1" thickBot="1" x14ac:dyDescent="0.35">
      <c r="A141" s="380" t="s">
        <v>382</v>
      </c>
      <c r="B141" s="360">
        <v>0</v>
      </c>
      <c r="C141" s="360">
        <v>59.952159999999999</v>
      </c>
      <c r="D141" s="361">
        <v>59.952159999999999</v>
      </c>
      <c r="E141" s="370" t="s">
        <v>248</v>
      </c>
      <c r="F141" s="360">
        <v>0</v>
      </c>
      <c r="G141" s="361">
        <v>0</v>
      </c>
      <c r="H141" s="363">
        <v>4.9406564584124654E-324</v>
      </c>
      <c r="I141" s="360">
        <v>9.0169499999999996</v>
      </c>
      <c r="J141" s="361">
        <v>9.0169499999999996</v>
      </c>
      <c r="K141" s="371" t="s">
        <v>248</v>
      </c>
    </row>
    <row r="142" spans="1:11" ht="14.4" customHeight="1" thickBot="1" x14ac:dyDescent="0.35">
      <c r="A142" s="381" t="s">
        <v>383</v>
      </c>
      <c r="B142" s="365">
        <v>4.9406564584124654E-324</v>
      </c>
      <c r="C142" s="365">
        <v>46.174160000000001</v>
      </c>
      <c r="D142" s="366">
        <v>46.174160000000001</v>
      </c>
      <c r="E142" s="367" t="s">
        <v>254</v>
      </c>
      <c r="F142" s="365">
        <v>0</v>
      </c>
      <c r="G142" s="366">
        <v>0</v>
      </c>
      <c r="H142" s="368">
        <v>4.9406564584124654E-324</v>
      </c>
      <c r="I142" s="365">
        <v>5.434722104253712E-323</v>
      </c>
      <c r="J142" s="366">
        <v>5.434722104253712E-323</v>
      </c>
      <c r="K142" s="369" t="s">
        <v>248</v>
      </c>
    </row>
    <row r="143" spans="1:11" ht="14.4" customHeight="1" thickBot="1" x14ac:dyDescent="0.35">
      <c r="A143" s="382" t="s">
        <v>384</v>
      </c>
      <c r="B143" s="360">
        <v>4.9406564584124654E-324</v>
      </c>
      <c r="C143" s="360">
        <v>46.174160000000001</v>
      </c>
      <c r="D143" s="361">
        <v>46.174160000000001</v>
      </c>
      <c r="E143" s="370" t="s">
        <v>254</v>
      </c>
      <c r="F143" s="360">
        <v>0</v>
      </c>
      <c r="G143" s="361">
        <v>0</v>
      </c>
      <c r="H143" s="363">
        <v>4.9406564584124654E-324</v>
      </c>
      <c r="I143" s="360">
        <v>5.434722104253712E-323</v>
      </c>
      <c r="J143" s="361">
        <v>5.434722104253712E-323</v>
      </c>
      <c r="K143" s="371" t="s">
        <v>248</v>
      </c>
    </row>
    <row r="144" spans="1:11" ht="14.4" customHeight="1" thickBot="1" x14ac:dyDescent="0.35">
      <c r="A144" s="381" t="s">
        <v>385</v>
      </c>
      <c r="B144" s="365">
        <v>0</v>
      </c>
      <c r="C144" s="365">
        <v>13.778</v>
      </c>
      <c r="D144" s="366">
        <v>13.778</v>
      </c>
      <c r="E144" s="367" t="s">
        <v>248</v>
      </c>
      <c r="F144" s="365">
        <v>0</v>
      </c>
      <c r="G144" s="366">
        <v>0</v>
      </c>
      <c r="H144" s="368">
        <v>4.9406564584124654E-324</v>
      </c>
      <c r="I144" s="365">
        <v>5.434722104253712E-323</v>
      </c>
      <c r="J144" s="366">
        <v>5.434722104253712E-323</v>
      </c>
      <c r="K144" s="369" t="s">
        <v>248</v>
      </c>
    </row>
    <row r="145" spans="1:11" ht="14.4" customHeight="1" thickBot="1" x14ac:dyDescent="0.35">
      <c r="A145" s="382" t="s">
        <v>386</v>
      </c>
      <c r="B145" s="360">
        <v>0</v>
      </c>
      <c r="C145" s="360">
        <v>13.778</v>
      </c>
      <c r="D145" s="361">
        <v>13.778</v>
      </c>
      <c r="E145" s="370" t="s">
        <v>248</v>
      </c>
      <c r="F145" s="360">
        <v>0</v>
      </c>
      <c r="G145" s="361">
        <v>0</v>
      </c>
      <c r="H145" s="363">
        <v>4.9406564584124654E-324</v>
      </c>
      <c r="I145" s="360">
        <v>5.434722104253712E-323</v>
      </c>
      <c r="J145" s="361">
        <v>5.434722104253712E-323</v>
      </c>
      <c r="K145" s="371" t="s">
        <v>248</v>
      </c>
    </row>
    <row r="146" spans="1:11" ht="14.4" customHeight="1" thickBot="1" x14ac:dyDescent="0.35">
      <c r="A146" s="381" t="s">
        <v>387</v>
      </c>
      <c r="B146" s="365">
        <v>0</v>
      </c>
      <c r="C146" s="365">
        <v>4.9406564584124654E-324</v>
      </c>
      <c r="D146" s="366">
        <v>4.9406564584124654E-324</v>
      </c>
      <c r="E146" s="367" t="s">
        <v>248</v>
      </c>
      <c r="F146" s="365">
        <v>4.9406564584124654E-324</v>
      </c>
      <c r="G146" s="366">
        <v>0</v>
      </c>
      <c r="H146" s="368">
        <v>4.9406564584124654E-324</v>
      </c>
      <c r="I146" s="365">
        <v>9.0169499999999996</v>
      </c>
      <c r="J146" s="366">
        <v>9.0169499999999996</v>
      </c>
      <c r="K146" s="369" t="s">
        <v>254</v>
      </c>
    </row>
    <row r="147" spans="1:11" ht="14.4" customHeight="1" thickBot="1" x14ac:dyDescent="0.35">
      <c r="A147" s="382" t="s">
        <v>388</v>
      </c>
      <c r="B147" s="360">
        <v>0</v>
      </c>
      <c r="C147" s="360">
        <v>4.9406564584124654E-324</v>
      </c>
      <c r="D147" s="361">
        <v>4.9406564584124654E-324</v>
      </c>
      <c r="E147" s="370" t="s">
        <v>248</v>
      </c>
      <c r="F147" s="360">
        <v>4.9406564584124654E-324</v>
      </c>
      <c r="G147" s="361">
        <v>0</v>
      </c>
      <c r="H147" s="363">
        <v>4.9406564584124654E-324</v>
      </c>
      <c r="I147" s="360">
        <v>9.0169499999999996</v>
      </c>
      <c r="J147" s="361">
        <v>9.0169499999999996</v>
      </c>
      <c r="K147" s="371" t="s">
        <v>254</v>
      </c>
    </row>
    <row r="148" spans="1:11" ht="14.4" customHeight="1" thickBot="1" x14ac:dyDescent="0.35">
      <c r="A148" s="379" t="s">
        <v>389</v>
      </c>
      <c r="B148" s="360">
        <v>0</v>
      </c>
      <c r="C148" s="360">
        <v>0.22774</v>
      </c>
      <c r="D148" s="361">
        <v>0.22774</v>
      </c>
      <c r="E148" s="370" t="s">
        <v>248</v>
      </c>
      <c r="F148" s="360">
        <v>0</v>
      </c>
      <c r="G148" s="361">
        <v>0</v>
      </c>
      <c r="H148" s="363">
        <v>4.9406564584124654E-324</v>
      </c>
      <c r="I148" s="360">
        <v>5.434722104253712E-323</v>
      </c>
      <c r="J148" s="361">
        <v>5.434722104253712E-323</v>
      </c>
      <c r="K148" s="371" t="s">
        <v>248</v>
      </c>
    </row>
    <row r="149" spans="1:11" ht="14.4" customHeight="1" thickBot="1" x14ac:dyDescent="0.35">
      <c r="A149" s="380" t="s">
        <v>390</v>
      </c>
      <c r="B149" s="360">
        <v>0</v>
      </c>
      <c r="C149" s="360">
        <v>0.22774</v>
      </c>
      <c r="D149" s="361">
        <v>0.22774</v>
      </c>
      <c r="E149" s="370" t="s">
        <v>248</v>
      </c>
      <c r="F149" s="360">
        <v>0</v>
      </c>
      <c r="G149" s="361">
        <v>0</v>
      </c>
      <c r="H149" s="363">
        <v>4.9406564584124654E-324</v>
      </c>
      <c r="I149" s="360">
        <v>5.434722104253712E-323</v>
      </c>
      <c r="J149" s="361">
        <v>5.434722104253712E-323</v>
      </c>
      <c r="K149" s="371" t="s">
        <v>248</v>
      </c>
    </row>
    <row r="150" spans="1:11" ht="14.4" customHeight="1" thickBot="1" x14ac:dyDescent="0.35">
      <c r="A150" s="381" t="s">
        <v>391</v>
      </c>
      <c r="B150" s="365">
        <v>0</v>
      </c>
      <c r="C150" s="365">
        <v>0.22774</v>
      </c>
      <c r="D150" s="366">
        <v>0.22774</v>
      </c>
      <c r="E150" s="367" t="s">
        <v>248</v>
      </c>
      <c r="F150" s="365">
        <v>0</v>
      </c>
      <c r="G150" s="366">
        <v>0</v>
      </c>
      <c r="H150" s="368">
        <v>4.9406564584124654E-324</v>
      </c>
      <c r="I150" s="365">
        <v>5.434722104253712E-323</v>
      </c>
      <c r="J150" s="366">
        <v>5.434722104253712E-323</v>
      </c>
      <c r="K150" s="369" t="s">
        <v>248</v>
      </c>
    </row>
    <row r="151" spans="1:11" ht="14.4" customHeight="1" thickBot="1" x14ac:dyDescent="0.35">
      <c r="A151" s="382" t="s">
        <v>392</v>
      </c>
      <c r="B151" s="360">
        <v>0</v>
      </c>
      <c r="C151" s="360">
        <v>0.22774</v>
      </c>
      <c r="D151" s="361">
        <v>0.22774</v>
      </c>
      <c r="E151" s="370" t="s">
        <v>248</v>
      </c>
      <c r="F151" s="360">
        <v>0</v>
      </c>
      <c r="G151" s="361">
        <v>0</v>
      </c>
      <c r="H151" s="363">
        <v>4.9406564584124654E-324</v>
      </c>
      <c r="I151" s="360">
        <v>5.434722104253712E-323</v>
      </c>
      <c r="J151" s="361">
        <v>5.434722104253712E-323</v>
      </c>
      <c r="K151" s="371" t="s">
        <v>248</v>
      </c>
    </row>
    <row r="152" spans="1:11" ht="14.4" customHeight="1" thickBot="1" x14ac:dyDescent="0.35">
      <c r="A152" s="378" t="s">
        <v>393</v>
      </c>
      <c r="B152" s="360">
        <v>18788.0338845925</v>
      </c>
      <c r="C152" s="360">
        <v>22829.654350000001</v>
      </c>
      <c r="D152" s="361">
        <v>4041.62046540748</v>
      </c>
      <c r="E152" s="362">
        <v>1.2151167328220001</v>
      </c>
      <c r="F152" s="360">
        <v>21713.570643185602</v>
      </c>
      <c r="G152" s="361">
        <v>19904.1064229201</v>
      </c>
      <c r="H152" s="363">
        <v>1978.6368199999999</v>
      </c>
      <c r="I152" s="360">
        <v>21323.272990000001</v>
      </c>
      <c r="J152" s="361">
        <v>1419.16656707986</v>
      </c>
      <c r="K152" s="364">
        <v>0.98202517404400003</v>
      </c>
    </row>
    <row r="153" spans="1:11" ht="14.4" customHeight="1" thickBot="1" x14ac:dyDescent="0.35">
      <c r="A153" s="379" t="s">
        <v>394</v>
      </c>
      <c r="B153" s="360">
        <v>18602.633950398002</v>
      </c>
      <c r="C153" s="360">
        <v>22539.103289999999</v>
      </c>
      <c r="D153" s="361">
        <v>3936.4693396020298</v>
      </c>
      <c r="E153" s="362">
        <v>1.2116081706540001</v>
      </c>
      <c r="F153" s="360">
        <v>21608.098796025901</v>
      </c>
      <c r="G153" s="361">
        <v>19807.423896357101</v>
      </c>
      <c r="H153" s="363">
        <v>1973.0097800000001</v>
      </c>
      <c r="I153" s="360">
        <v>21239.308499999999</v>
      </c>
      <c r="J153" s="361">
        <v>1431.88460364291</v>
      </c>
      <c r="K153" s="364">
        <v>0.982932774442</v>
      </c>
    </row>
    <row r="154" spans="1:11" ht="14.4" customHeight="1" thickBot="1" x14ac:dyDescent="0.35">
      <c r="A154" s="380" t="s">
        <v>395</v>
      </c>
      <c r="B154" s="360">
        <v>17193.633950398002</v>
      </c>
      <c r="C154" s="360">
        <v>21218.101190000001</v>
      </c>
      <c r="D154" s="361">
        <v>4024.4672396020201</v>
      </c>
      <c r="E154" s="362">
        <v>1.234067286253</v>
      </c>
      <c r="F154" s="360">
        <v>20103.0239707742</v>
      </c>
      <c r="G154" s="361">
        <v>18427.771973209699</v>
      </c>
      <c r="H154" s="363">
        <v>1870.1569999999999</v>
      </c>
      <c r="I154" s="360">
        <v>19665.35687</v>
      </c>
      <c r="J154" s="361">
        <v>1237.58489679033</v>
      </c>
      <c r="K154" s="364">
        <v>0.97822879277200003</v>
      </c>
    </row>
    <row r="155" spans="1:11" ht="14.4" customHeight="1" thickBot="1" x14ac:dyDescent="0.35">
      <c r="A155" s="381" t="s">
        <v>396</v>
      </c>
      <c r="B155" s="365">
        <v>1192.63384835897</v>
      </c>
      <c r="C155" s="365">
        <v>1000.36308</v>
      </c>
      <c r="D155" s="366">
        <v>-192.270768358966</v>
      </c>
      <c r="E155" s="372">
        <v>0.83878474636300004</v>
      </c>
      <c r="F155" s="365">
        <v>1007.04727849767</v>
      </c>
      <c r="G155" s="366">
        <v>923.12667195620202</v>
      </c>
      <c r="H155" s="368">
        <v>70.846199999999996</v>
      </c>
      <c r="I155" s="365">
        <v>922.39328999999998</v>
      </c>
      <c r="J155" s="366">
        <v>-0.733381956201</v>
      </c>
      <c r="K155" s="373">
        <v>0.91593841688900002</v>
      </c>
    </row>
    <row r="156" spans="1:11" ht="14.4" customHeight="1" thickBot="1" x14ac:dyDescent="0.35">
      <c r="A156" s="382" t="s">
        <v>397</v>
      </c>
      <c r="B156" s="360">
        <v>129.31944206542099</v>
      </c>
      <c r="C156" s="360">
        <v>134.83009999999999</v>
      </c>
      <c r="D156" s="361">
        <v>5.5106579345790001</v>
      </c>
      <c r="E156" s="362">
        <v>1.0426127568020001</v>
      </c>
      <c r="F156" s="360">
        <v>149.59395146692299</v>
      </c>
      <c r="G156" s="361">
        <v>137.127788844679</v>
      </c>
      <c r="H156" s="363">
        <v>4.9406564584124654E-324</v>
      </c>
      <c r="I156" s="360">
        <v>102.85</v>
      </c>
      <c r="J156" s="361">
        <v>-34.277788844679002</v>
      </c>
      <c r="K156" s="364">
        <v>0.68752779769100003</v>
      </c>
    </row>
    <row r="157" spans="1:11" ht="14.4" customHeight="1" thickBot="1" x14ac:dyDescent="0.35">
      <c r="A157" s="382" t="s">
        <v>398</v>
      </c>
      <c r="B157" s="360">
        <v>548.16324474406099</v>
      </c>
      <c r="C157" s="360">
        <v>240.4228</v>
      </c>
      <c r="D157" s="361">
        <v>-307.74044474406099</v>
      </c>
      <c r="E157" s="362">
        <v>0.43859708272100001</v>
      </c>
      <c r="F157" s="360">
        <v>243.49522280917</v>
      </c>
      <c r="G157" s="361">
        <v>223.20395424173901</v>
      </c>
      <c r="H157" s="363">
        <v>14.144220000000001</v>
      </c>
      <c r="I157" s="360">
        <v>188.15329</v>
      </c>
      <c r="J157" s="361">
        <v>-35.050664241737998</v>
      </c>
      <c r="K157" s="364">
        <v>0.77271860954500005</v>
      </c>
    </row>
    <row r="158" spans="1:11" ht="14.4" customHeight="1" thickBot="1" x14ac:dyDescent="0.35">
      <c r="A158" s="382" t="s">
        <v>399</v>
      </c>
      <c r="B158" s="360">
        <v>4.9406564584124654E-324</v>
      </c>
      <c r="C158" s="360">
        <v>4.3043399999999998</v>
      </c>
      <c r="D158" s="361">
        <v>4.3043399999999998</v>
      </c>
      <c r="E158" s="370" t="s">
        <v>254</v>
      </c>
      <c r="F158" s="360">
        <v>5.1874686730680004</v>
      </c>
      <c r="G158" s="361">
        <v>4.7551796169790004</v>
      </c>
      <c r="H158" s="363">
        <v>4.9406564584124654E-324</v>
      </c>
      <c r="I158" s="360">
        <v>5.434722104253712E-323</v>
      </c>
      <c r="J158" s="361">
        <v>-4.7551796169790004</v>
      </c>
      <c r="K158" s="364">
        <v>9.8813129168249309E-324</v>
      </c>
    </row>
    <row r="159" spans="1:11" ht="14.4" customHeight="1" thickBot="1" x14ac:dyDescent="0.35">
      <c r="A159" s="382" t="s">
        <v>400</v>
      </c>
      <c r="B159" s="360">
        <v>48.409138486638</v>
      </c>
      <c r="C159" s="360">
        <v>56.934199999999997</v>
      </c>
      <c r="D159" s="361">
        <v>8.5250615133610008</v>
      </c>
      <c r="E159" s="362">
        <v>1.176104384004</v>
      </c>
      <c r="F159" s="360">
        <v>34.753447247171003</v>
      </c>
      <c r="G159" s="361">
        <v>31.85732664324</v>
      </c>
      <c r="H159" s="363">
        <v>4.9406564584124654E-324</v>
      </c>
      <c r="I159" s="360">
        <v>67.563980000000001</v>
      </c>
      <c r="J159" s="361">
        <v>35.706653356758999</v>
      </c>
      <c r="K159" s="364">
        <v>1.9440943374470001</v>
      </c>
    </row>
    <row r="160" spans="1:11" ht="14.4" customHeight="1" thickBot="1" x14ac:dyDescent="0.35">
      <c r="A160" s="382" t="s">
        <v>401</v>
      </c>
      <c r="B160" s="360">
        <v>459.80059122808598</v>
      </c>
      <c r="C160" s="360">
        <v>563.87163999999996</v>
      </c>
      <c r="D160" s="361">
        <v>104.07104877191399</v>
      </c>
      <c r="E160" s="362">
        <v>1.2263395279539999</v>
      </c>
      <c r="F160" s="360">
        <v>574.017188301342</v>
      </c>
      <c r="G160" s="361">
        <v>526.18242260956299</v>
      </c>
      <c r="H160" s="363">
        <v>56.701979999999999</v>
      </c>
      <c r="I160" s="360">
        <v>563.82601999999997</v>
      </c>
      <c r="J160" s="361">
        <v>37.643597390436</v>
      </c>
      <c r="K160" s="364">
        <v>0.98224588303399996</v>
      </c>
    </row>
    <row r="161" spans="1:11" ht="14.4" customHeight="1" thickBot="1" x14ac:dyDescent="0.35">
      <c r="A161" s="381" t="s">
        <v>402</v>
      </c>
      <c r="B161" s="365">
        <v>11.000153428955</v>
      </c>
      <c r="C161" s="365">
        <v>20.354810000000001</v>
      </c>
      <c r="D161" s="366">
        <v>9.3546565710439999</v>
      </c>
      <c r="E161" s="372">
        <v>1.8504114630270001</v>
      </c>
      <c r="F161" s="365">
        <v>0</v>
      </c>
      <c r="G161" s="366">
        <v>0</v>
      </c>
      <c r="H161" s="368">
        <v>4.9406564584124654E-324</v>
      </c>
      <c r="I161" s="365">
        <v>17.045359999999999</v>
      </c>
      <c r="J161" s="366">
        <v>17.045359999999999</v>
      </c>
      <c r="K161" s="369" t="s">
        <v>248</v>
      </c>
    </row>
    <row r="162" spans="1:11" ht="14.4" customHeight="1" thickBot="1" x14ac:dyDescent="0.35">
      <c r="A162" s="382" t="s">
        <v>403</v>
      </c>
      <c r="B162" s="360">
        <v>11.000153428955</v>
      </c>
      <c r="C162" s="360">
        <v>20.354810000000001</v>
      </c>
      <c r="D162" s="361">
        <v>9.3546565710439999</v>
      </c>
      <c r="E162" s="362">
        <v>1.8504114630270001</v>
      </c>
      <c r="F162" s="360">
        <v>0</v>
      </c>
      <c r="G162" s="361">
        <v>0</v>
      </c>
      <c r="H162" s="363">
        <v>4.9406564584124654E-324</v>
      </c>
      <c r="I162" s="360">
        <v>17.045359999999999</v>
      </c>
      <c r="J162" s="361">
        <v>17.045359999999999</v>
      </c>
      <c r="K162" s="371" t="s">
        <v>248</v>
      </c>
    </row>
    <row r="163" spans="1:11" ht="14.4" customHeight="1" thickBot="1" x14ac:dyDescent="0.35">
      <c r="A163" s="381" t="s">
        <v>404</v>
      </c>
      <c r="B163" s="365">
        <v>0</v>
      </c>
      <c r="C163" s="365">
        <v>1227.58105</v>
      </c>
      <c r="D163" s="366">
        <v>1227.58105</v>
      </c>
      <c r="E163" s="367" t="s">
        <v>248</v>
      </c>
      <c r="F163" s="365">
        <v>3489.9766922765102</v>
      </c>
      <c r="G163" s="366">
        <v>3199.1453012534598</v>
      </c>
      <c r="H163" s="368">
        <v>90.68</v>
      </c>
      <c r="I163" s="365">
        <v>762.94416999999999</v>
      </c>
      <c r="J163" s="366">
        <v>-2436.2011312534601</v>
      </c>
      <c r="K163" s="373">
        <v>0.21861010467100001</v>
      </c>
    </row>
    <row r="164" spans="1:11" ht="14.4" customHeight="1" thickBot="1" x14ac:dyDescent="0.35">
      <c r="A164" s="382" t="s">
        <v>405</v>
      </c>
      <c r="B164" s="360">
        <v>0</v>
      </c>
      <c r="C164" s="360">
        <v>1217.0834500000001</v>
      </c>
      <c r="D164" s="361">
        <v>1217.0834500000001</v>
      </c>
      <c r="E164" s="370" t="s">
        <v>248</v>
      </c>
      <c r="F164" s="360">
        <v>3489.9766922765102</v>
      </c>
      <c r="G164" s="361">
        <v>3199.1453012534598</v>
      </c>
      <c r="H164" s="363">
        <v>90.68</v>
      </c>
      <c r="I164" s="360">
        <v>747.45875000000001</v>
      </c>
      <c r="J164" s="361">
        <v>-2451.68655125346</v>
      </c>
      <c r="K164" s="364">
        <v>0.214172991944</v>
      </c>
    </row>
    <row r="165" spans="1:11" ht="14.4" customHeight="1" thickBot="1" x14ac:dyDescent="0.35">
      <c r="A165" s="382" t="s">
        <v>406</v>
      </c>
      <c r="B165" s="360">
        <v>4.9406564584124654E-324</v>
      </c>
      <c r="C165" s="360">
        <v>10.4976</v>
      </c>
      <c r="D165" s="361">
        <v>10.4976</v>
      </c>
      <c r="E165" s="370" t="s">
        <v>254</v>
      </c>
      <c r="F165" s="360">
        <v>0</v>
      </c>
      <c r="G165" s="361">
        <v>0</v>
      </c>
      <c r="H165" s="363">
        <v>4.9406564584124654E-324</v>
      </c>
      <c r="I165" s="360">
        <v>15.48542</v>
      </c>
      <c r="J165" s="361">
        <v>15.48542</v>
      </c>
      <c r="K165" s="371" t="s">
        <v>248</v>
      </c>
    </row>
    <row r="166" spans="1:11" ht="14.4" customHeight="1" thickBot="1" x14ac:dyDescent="0.35">
      <c r="A166" s="381" t="s">
        <v>407</v>
      </c>
      <c r="B166" s="365">
        <v>4.9406564584124654E-324</v>
      </c>
      <c r="C166" s="365">
        <v>14.246090000000001</v>
      </c>
      <c r="D166" s="366">
        <v>14.246090000000001</v>
      </c>
      <c r="E166" s="367" t="s">
        <v>254</v>
      </c>
      <c r="F166" s="365">
        <v>0</v>
      </c>
      <c r="G166" s="366">
        <v>0</v>
      </c>
      <c r="H166" s="368">
        <v>4.9406564584124654E-324</v>
      </c>
      <c r="I166" s="365">
        <v>5.434722104253712E-323</v>
      </c>
      <c r="J166" s="366">
        <v>5.434722104253712E-323</v>
      </c>
      <c r="K166" s="369" t="s">
        <v>248</v>
      </c>
    </row>
    <row r="167" spans="1:11" ht="14.4" customHeight="1" thickBot="1" x14ac:dyDescent="0.35">
      <c r="A167" s="382" t="s">
        <v>408</v>
      </c>
      <c r="B167" s="360">
        <v>4.9406564584124654E-324</v>
      </c>
      <c r="C167" s="360">
        <v>14.246090000000001</v>
      </c>
      <c r="D167" s="361">
        <v>14.246090000000001</v>
      </c>
      <c r="E167" s="370" t="s">
        <v>254</v>
      </c>
      <c r="F167" s="360">
        <v>0</v>
      </c>
      <c r="G167" s="361">
        <v>0</v>
      </c>
      <c r="H167" s="363">
        <v>4.9406564584124654E-324</v>
      </c>
      <c r="I167" s="360">
        <v>5.434722104253712E-323</v>
      </c>
      <c r="J167" s="361">
        <v>5.434722104253712E-323</v>
      </c>
      <c r="K167" s="371" t="s">
        <v>248</v>
      </c>
    </row>
    <row r="168" spans="1:11" ht="14.4" customHeight="1" thickBot="1" x14ac:dyDescent="0.35">
      <c r="A168" s="381" t="s">
        <v>409</v>
      </c>
      <c r="B168" s="365">
        <v>4.9406564584124654E-324</v>
      </c>
      <c r="C168" s="365">
        <v>-0.17196</v>
      </c>
      <c r="D168" s="366">
        <v>-0.17196</v>
      </c>
      <c r="E168" s="367" t="s">
        <v>254</v>
      </c>
      <c r="F168" s="365">
        <v>0</v>
      </c>
      <c r="G168" s="366">
        <v>0</v>
      </c>
      <c r="H168" s="368">
        <v>4.9406564584124654E-324</v>
      </c>
      <c r="I168" s="365">
        <v>5.434722104253712E-323</v>
      </c>
      <c r="J168" s="366">
        <v>5.434722104253712E-323</v>
      </c>
      <c r="K168" s="369" t="s">
        <v>248</v>
      </c>
    </row>
    <row r="169" spans="1:11" ht="14.4" customHeight="1" thickBot="1" x14ac:dyDescent="0.35">
      <c r="A169" s="382" t="s">
        <v>410</v>
      </c>
      <c r="B169" s="360">
        <v>4.9406564584124654E-324</v>
      </c>
      <c r="C169" s="360">
        <v>-0.17196</v>
      </c>
      <c r="D169" s="361">
        <v>-0.17196</v>
      </c>
      <c r="E169" s="370" t="s">
        <v>254</v>
      </c>
      <c r="F169" s="360">
        <v>0</v>
      </c>
      <c r="G169" s="361">
        <v>0</v>
      </c>
      <c r="H169" s="363">
        <v>4.9406564584124654E-324</v>
      </c>
      <c r="I169" s="360">
        <v>5.434722104253712E-323</v>
      </c>
      <c r="J169" s="361">
        <v>5.434722104253712E-323</v>
      </c>
      <c r="K169" s="371" t="s">
        <v>248</v>
      </c>
    </row>
    <row r="170" spans="1:11" ht="14.4" customHeight="1" thickBot="1" x14ac:dyDescent="0.35">
      <c r="A170" s="381" t="s">
        <v>411</v>
      </c>
      <c r="B170" s="365">
        <v>15989.999948610101</v>
      </c>
      <c r="C170" s="365">
        <v>17630.178500000002</v>
      </c>
      <c r="D170" s="366">
        <v>1640.1785513899399</v>
      </c>
      <c r="E170" s="372">
        <v>1.1025752693340001</v>
      </c>
      <c r="F170" s="365">
        <v>15606</v>
      </c>
      <c r="G170" s="366">
        <v>14305.5</v>
      </c>
      <c r="H170" s="368">
        <v>1584.2381800000001</v>
      </c>
      <c r="I170" s="365">
        <v>17142.766</v>
      </c>
      <c r="J170" s="366">
        <v>2837.2659999999901</v>
      </c>
      <c r="K170" s="373">
        <v>1.098472766884</v>
      </c>
    </row>
    <row r="171" spans="1:11" ht="14.4" customHeight="1" thickBot="1" x14ac:dyDescent="0.35">
      <c r="A171" s="382" t="s">
        <v>412</v>
      </c>
      <c r="B171" s="360">
        <v>10753.999967579301</v>
      </c>
      <c r="C171" s="360">
        <v>10327.911050000001</v>
      </c>
      <c r="D171" s="361">
        <v>-426.08891757934703</v>
      </c>
      <c r="E171" s="362">
        <v>0.96037856436000002</v>
      </c>
      <c r="F171" s="360">
        <v>11965</v>
      </c>
      <c r="G171" s="361">
        <v>10967.916666666701</v>
      </c>
      <c r="H171" s="363">
        <v>860.57587999999998</v>
      </c>
      <c r="I171" s="360">
        <v>9808.9033500000005</v>
      </c>
      <c r="J171" s="361">
        <v>-1159.0133166666701</v>
      </c>
      <c r="K171" s="364">
        <v>0.81979969494299998</v>
      </c>
    </row>
    <row r="172" spans="1:11" ht="14.4" customHeight="1" thickBot="1" x14ac:dyDescent="0.35">
      <c r="A172" s="382" t="s">
        <v>413</v>
      </c>
      <c r="B172" s="360">
        <v>5235.9999810307099</v>
      </c>
      <c r="C172" s="360">
        <v>7302.2674500000003</v>
      </c>
      <c r="D172" s="361">
        <v>2066.2674689692899</v>
      </c>
      <c r="E172" s="362">
        <v>1.3946270963430001</v>
      </c>
      <c r="F172" s="360">
        <v>3641</v>
      </c>
      <c r="G172" s="361">
        <v>3337.5833333333298</v>
      </c>
      <c r="H172" s="363">
        <v>723.66229999999996</v>
      </c>
      <c r="I172" s="360">
        <v>7333.86265</v>
      </c>
      <c r="J172" s="361">
        <v>3996.2793166666702</v>
      </c>
      <c r="K172" s="364">
        <v>2.0142440675629998</v>
      </c>
    </row>
    <row r="173" spans="1:11" ht="14.4" customHeight="1" thickBot="1" x14ac:dyDescent="0.35">
      <c r="A173" s="381" t="s">
        <v>414</v>
      </c>
      <c r="B173" s="365">
        <v>0</v>
      </c>
      <c r="C173" s="365">
        <v>1325.54962</v>
      </c>
      <c r="D173" s="366">
        <v>1325.54962</v>
      </c>
      <c r="E173" s="367" t="s">
        <v>248</v>
      </c>
      <c r="F173" s="365">
        <v>0</v>
      </c>
      <c r="G173" s="366">
        <v>0</v>
      </c>
      <c r="H173" s="368">
        <v>124.39261999999999</v>
      </c>
      <c r="I173" s="365">
        <v>820.20804999999996</v>
      </c>
      <c r="J173" s="366">
        <v>820.20804999999996</v>
      </c>
      <c r="K173" s="369" t="s">
        <v>248</v>
      </c>
    </row>
    <row r="174" spans="1:11" ht="14.4" customHeight="1" thickBot="1" x14ac:dyDescent="0.35">
      <c r="A174" s="382" t="s">
        <v>415</v>
      </c>
      <c r="B174" s="360">
        <v>4.9406564584124654E-324</v>
      </c>
      <c r="C174" s="360">
        <v>1084.6579999999999</v>
      </c>
      <c r="D174" s="361">
        <v>1084.6579999999999</v>
      </c>
      <c r="E174" s="370" t="s">
        <v>254</v>
      </c>
      <c r="F174" s="360">
        <v>0</v>
      </c>
      <c r="G174" s="361">
        <v>0</v>
      </c>
      <c r="H174" s="363">
        <v>4.9406564584124654E-324</v>
      </c>
      <c r="I174" s="360">
        <v>85.117689999999996</v>
      </c>
      <c r="J174" s="361">
        <v>85.117689999999996</v>
      </c>
      <c r="K174" s="371" t="s">
        <v>248</v>
      </c>
    </row>
    <row r="175" spans="1:11" ht="14.4" customHeight="1" thickBot="1" x14ac:dyDescent="0.35">
      <c r="A175" s="382" t="s">
        <v>416</v>
      </c>
      <c r="B175" s="360">
        <v>0</v>
      </c>
      <c r="C175" s="360">
        <v>240.89161999999999</v>
      </c>
      <c r="D175" s="361">
        <v>240.89161999999999</v>
      </c>
      <c r="E175" s="370" t="s">
        <v>248</v>
      </c>
      <c r="F175" s="360">
        <v>0</v>
      </c>
      <c r="G175" s="361">
        <v>0</v>
      </c>
      <c r="H175" s="363">
        <v>124.39261999999999</v>
      </c>
      <c r="I175" s="360">
        <v>735.09036000000003</v>
      </c>
      <c r="J175" s="361">
        <v>735.09036000000003</v>
      </c>
      <c r="K175" s="371" t="s">
        <v>248</v>
      </c>
    </row>
    <row r="176" spans="1:11" ht="14.4" customHeight="1" thickBot="1" x14ac:dyDescent="0.35">
      <c r="A176" s="385" t="s">
        <v>417</v>
      </c>
      <c r="B176" s="365">
        <v>1408.99999999999</v>
      </c>
      <c r="C176" s="365">
        <v>1321.0020999999999</v>
      </c>
      <c r="D176" s="366">
        <v>-87.997899999987993</v>
      </c>
      <c r="E176" s="372">
        <v>0.93754584811899999</v>
      </c>
      <c r="F176" s="365">
        <v>1505.0748252517301</v>
      </c>
      <c r="G176" s="366">
        <v>1379.6519231474199</v>
      </c>
      <c r="H176" s="368">
        <v>102.85278</v>
      </c>
      <c r="I176" s="365">
        <v>1573.95163</v>
      </c>
      <c r="J176" s="366">
        <v>194.299706852577</v>
      </c>
      <c r="K176" s="373">
        <v>1.045763043532</v>
      </c>
    </row>
    <row r="177" spans="1:11" ht="14.4" customHeight="1" thickBot="1" x14ac:dyDescent="0.35">
      <c r="A177" s="381" t="s">
        <v>418</v>
      </c>
      <c r="B177" s="365">
        <v>1408.99999999999</v>
      </c>
      <c r="C177" s="365">
        <v>1321.0020999999999</v>
      </c>
      <c r="D177" s="366">
        <v>-87.997899999987993</v>
      </c>
      <c r="E177" s="372">
        <v>0.93754584811899999</v>
      </c>
      <c r="F177" s="365">
        <v>1505.0748252517301</v>
      </c>
      <c r="G177" s="366">
        <v>1379.6519231474199</v>
      </c>
      <c r="H177" s="368">
        <v>102.85278</v>
      </c>
      <c r="I177" s="365">
        <v>1573.95163</v>
      </c>
      <c r="J177" s="366">
        <v>194.299706852577</v>
      </c>
      <c r="K177" s="373">
        <v>1.045763043532</v>
      </c>
    </row>
    <row r="178" spans="1:11" ht="14.4" customHeight="1" thickBot="1" x14ac:dyDescent="0.35">
      <c r="A178" s="382" t="s">
        <v>419</v>
      </c>
      <c r="B178" s="360">
        <v>1408.99999999999</v>
      </c>
      <c r="C178" s="360">
        <v>1321.0020999999999</v>
      </c>
      <c r="D178" s="361">
        <v>-87.997899999987993</v>
      </c>
      <c r="E178" s="362">
        <v>0.93754584811899999</v>
      </c>
      <c r="F178" s="360">
        <v>1505.0748252517301</v>
      </c>
      <c r="G178" s="361">
        <v>1379.6519231474199</v>
      </c>
      <c r="H178" s="363">
        <v>102.85278</v>
      </c>
      <c r="I178" s="360">
        <v>1573.95163</v>
      </c>
      <c r="J178" s="361">
        <v>194.299706852577</v>
      </c>
      <c r="K178" s="364">
        <v>1.045763043532</v>
      </c>
    </row>
    <row r="179" spans="1:11" ht="14.4" customHeight="1" thickBot="1" x14ac:dyDescent="0.35">
      <c r="A179" s="379" t="s">
        <v>420</v>
      </c>
      <c r="B179" s="360">
        <v>185.39993419455001</v>
      </c>
      <c r="C179" s="360">
        <v>290.55106000000001</v>
      </c>
      <c r="D179" s="361">
        <v>105.15112580544999</v>
      </c>
      <c r="E179" s="362">
        <v>1.567158377171</v>
      </c>
      <c r="F179" s="360">
        <v>105.47184715968601</v>
      </c>
      <c r="G179" s="361">
        <v>96.682526563045002</v>
      </c>
      <c r="H179" s="363">
        <v>5.62704</v>
      </c>
      <c r="I179" s="360">
        <v>83.964489999999998</v>
      </c>
      <c r="J179" s="361">
        <v>-12.718036563045001</v>
      </c>
      <c r="K179" s="364">
        <v>0.79608437949199995</v>
      </c>
    </row>
    <row r="180" spans="1:11" ht="14.4" customHeight="1" thickBot="1" x14ac:dyDescent="0.35">
      <c r="A180" s="380" t="s">
        <v>421</v>
      </c>
      <c r="B180" s="360">
        <v>4.9406564584124654E-324</v>
      </c>
      <c r="C180" s="360">
        <v>4.9406564584124654E-324</v>
      </c>
      <c r="D180" s="361">
        <v>0</v>
      </c>
      <c r="E180" s="362">
        <v>1</v>
      </c>
      <c r="F180" s="360">
        <v>4.9406564584124654E-324</v>
      </c>
      <c r="G180" s="361">
        <v>0</v>
      </c>
      <c r="H180" s="363">
        <v>4.9406564584124654E-324</v>
      </c>
      <c r="I180" s="360">
        <v>0.05</v>
      </c>
      <c r="J180" s="361">
        <v>0.05</v>
      </c>
      <c r="K180" s="371" t="s">
        <v>254</v>
      </c>
    </row>
    <row r="181" spans="1:11" ht="14.4" customHeight="1" thickBot="1" x14ac:dyDescent="0.35">
      <c r="A181" s="381" t="s">
        <v>422</v>
      </c>
      <c r="B181" s="365">
        <v>4.9406564584124654E-324</v>
      </c>
      <c r="C181" s="365">
        <v>4.9406564584124654E-324</v>
      </c>
      <c r="D181" s="366">
        <v>0</v>
      </c>
      <c r="E181" s="372">
        <v>1</v>
      </c>
      <c r="F181" s="365">
        <v>4.9406564584124654E-324</v>
      </c>
      <c r="G181" s="366">
        <v>0</v>
      </c>
      <c r="H181" s="368">
        <v>4.9406564584124654E-324</v>
      </c>
      <c r="I181" s="365">
        <v>0.05</v>
      </c>
      <c r="J181" s="366">
        <v>0.05</v>
      </c>
      <c r="K181" s="369" t="s">
        <v>254</v>
      </c>
    </row>
    <row r="182" spans="1:11" ht="14.4" customHeight="1" thickBot="1" x14ac:dyDescent="0.35">
      <c r="A182" s="382" t="s">
        <v>423</v>
      </c>
      <c r="B182" s="360">
        <v>4.9406564584124654E-324</v>
      </c>
      <c r="C182" s="360">
        <v>4.9406564584124654E-324</v>
      </c>
      <c r="D182" s="361">
        <v>0</v>
      </c>
      <c r="E182" s="362">
        <v>1</v>
      </c>
      <c r="F182" s="360">
        <v>4.9406564584124654E-324</v>
      </c>
      <c r="G182" s="361">
        <v>0</v>
      </c>
      <c r="H182" s="363">
        <v>4.9406564584124654E-324</v>
      </c>
      <c r="I182" s="360">
        <v>0.05</v>
      </c>
      <c r="J182" s="361">
        <v>0.05</v>
      </c>
      <c r="K182" s="371" t="s">
        <v>254</v>
      </c>
    </row>
    <row r="183" spans="1:11" ht="14.4" customHeight="1" thickBot="1" x14ac:dyDescent="0.35">
      <c r="A183" s="380" t="s">
        <v>424</v>
      </c>
      <c r="B183" s="360">
        <v>93.322165388727001</v>
      </c>
      <c r="C183" s="360">
        <v>145.50815</v>
      </c>
      <c r="D183" s="361">
        <v>52.185984611271998</v>
      </c>
      <c r="E183" s="362">
        <v>1.559202461643</v>
      </c>
      <c r="F183" s="360">
        <v>0</v>
      </c>
      <c r="G183" s="361">
        <v>0</v>
      </c>
      <c r="H183" s="363">
        <v>4.9406564584124654E-324</v>
      </c>
      <c r="I183" s="360">
        <v>11.42895</v>
      </c>
      <c r="J183" s="361">
        <v>11.42895</v>
      </c>
      <c r="K183" s="371" t="s">
        <v>248</v>
      </c>
    </row>
    <row r="184" spans="1:11" ht="14.4" customHeight="1" thickBot="1" x14ac:dyDescent="0.35">
      <c r="A184" s="381" t="s">
        <v>425</v>
      </c>
      <c r="B184" s="365">
        <v>0</v>
      </c>
      <c r="C184" s="365">
        <v>1.331</v>
      </c>
      <c r="D184" s="366">
        <v>1.331</v>
      </c>
      <c r="E184" s="367" t="s">
        <v>248</v>
      </c>
      <c r="F184" s="365">
        <v>4.9406564584124654E-324</v>
      </c>
      <c r="G184" s="366">
        <v>0</v>
      </c>
      <c r="H184" s="368">
        <v>4.9406564584124654E-324</v>
      </c>
      <c r="I184" s="365">
        <v>11.42895</v>
      </c>
      <c r="J184" s="366">
        <v>11.42895</v>
      </c>
      <c r="K184" s="369" t="s">
        <v>254</v>
      </c>
    </row>
    <row r="185" spans="1:11" ht="14.4" customHeight="1" thickBot="1" x14ac:dyDescent="0.35">
      <c r="A185" s="382" t="s">
        <v>426</v>
      </c>
      <c r="B185" s="360">
        <v>0</v>
      </c>
      <c r="C185" s="360">
        <v>1.331</v>
      </c>
      <c r="D185" s="361">
        <v>1.331</v>
      </c>
      <c r="E185" s="370" t="s">
        <v>248</v>
      </c>
      <c r="F185" s="360">
        <v>4.9406564584124654E-324</v>
      </c>
      <c r="G185" s="361">
        <v>0</v>
      </c>
      <c r="H185" s="363">
        <v>4.9406564584124654E-324</v>
      </c>
      <c r="I185" s="360">
        <v>11.42895</v>
      </c>
      <c r="J185" s="361">
        <v>11.42895</v>
      </c>
      <c r="K185" s="371" t="s">
        <v>254</v>
      </c>
    </row>
    <row r="186" spans="1:11" ht="14.4" customHeight="1" thickBot="1" x14ac:dyDescent="0.35">
      <c r="A186" s="381" t="s">
        <v>427</v>
      </c>
      <c r="B186" s="365">
        <v>93.322165388727001</v>
      </c>
      <c r="C186" s="365">
        <v>144.17715000000001</v>
      </c>
      <c r="D186" s="366">
        <v>50.854984611272002</v>
      </c>
      <c r="E186" s="372">
        <v>1.544940040765</v>
      </c>
      <c r="F186" s="365">
        <v>0</v>
      </c>
      <c r="G186" s="366">
        <v>0</v>
      </c>
      <c r="H186" s="368">
        <v>4.9406564584124654E-324</v>
      </c>
      <c r="I186" s="365">
        <v>5.434722104253712E-323</v>
      </c>
      <c r="J186" s="366">
        <v>5.434722104253712E-323</v>
      </c>
      <c r="K186" s="369" t="s">
        <v>248</v>
      </c>
    </row>
    <row r="187" spans="1:11" ht="14.4" customHeight="1" thickBot="1" x14ac:dyDescent="0.35">
      <c r="A187" s="382" t="s">
        <v>428</v>
      </c>
      <c r="B187" s="360">
        <v>0</v>
      </c>
      <c r="C187" s="360">
        <v>90.962209999999999</v>
      </c>
      <c r="D187" s="361">
        <v>90.962209999999999</v>
      </c>
      <c r="E187" s="370" t="s">
        <v>248</v>
      </c>
      <c r="F187" s="360">
        <v>0</v>
      </c>
      <c r="G187" s="361">
        <v>0</v>
      </c>
      <c r="H187" s="363">
        <v>4.9406564584124654E-324</v>
      </c>
      <c r="I187" s="360">
        <v>5.434722104253712E-323</v>
      </c>
      <c r="J187" s="361">
        <v>5.434722104253712E-323</v>
      </c>
      <c r="K187" s="371" t="s">
        <v>248</v>
      </c>
    </row>
    <row r="188" spans="1:11" ht="14.4" customHeight="1" thickBot="1" x14ac:dyDescent="0.35">
      <c r="A188" s="382" t="s">
        <v>429</v>
      </c>
      <c r="B188" s="360">
        <v>4.9406564584124654E-324</v>
      </c>
      <c r="C188" s="360">
        <v>0.48399999999999999</v>
      </c>
      <c r="D188" s="361">
        <v>0.48399999999999999</v>
      </c>
      <c r="E188" s="370" t="s">
        <v>254</v>
      </c>
      <c r="F188" s="360">
        <v>0</v>
      </c>
      <c r="G188" s="361">
        <v>0</v>
      </c>
      <c r="H188" s="363">
        <v>4.9406564584124654E-324</v>
      </c>
      <c r="I188" s="360">
        <v>5.434722104253712E-323</v>
      </c>
      <c r="J188" s="361">
        <v>5.434722104253712E-323</v>
      </c>
      <c r="K188" s="371" t="s">
        <v>248</v>
      </c>
    </row>
    <row r="189" spans="1:11" ht="14.4" customHeight="1" thickBot="1" x14ac:dyDescent="0.35">
      <c r="A189" s="382" t="s">
        <v>430</v>
      </c>
      <c r="B189" s="360">
        <v>0</v>
      </c>
      <c r="C189" s="360">
        <v>40.8399</v>
      </c>
      <c r="D189" s="361">
        <v>40.8399</v>
      </c>
      <c r="E189" s="370" t="s">
        <v>248</v>
      </c>
      <c r="F189" s="360">
        <v>0</v>
      </c>
      <c r="G189" s="361">
        <v>0</v>
      </c>
      <c r="H189" s="363">
        <v>4.9406564584124654E-324</v>
      </c>
      <c r="I189" s="360">
        <v>5.434722104253712E-323</v>
      </c>
      <c r="J189" s="361">
        <v>5.434722104253712E-323</v>
      </c>
      <c r="K189" s="371" t="s">
        <v>248</v>
      </c>
    </row>
    <row r="190" spans="1:11" ht="14.4" customHeight="1" thickBot="1" x14ac:dyDescent="0.35">
      <c r="A190" s="382" t="s">
        <v>431</v>
      </c>
      <c r="B190" s="360">
        <v>0</v>
      </c>
      <c r="C190" s="360">
        <v>6.6791999999999998</v>
      </c>
      <c r="D190" s="361">
        <v>6.6791999999999998</v>
      </c>
      <c r="E190" s="370" t="s">
        <v>248</v>
      </c>
      <c r="F190" s="360">
        <v>0</v>
      </c>
      <c r="G190" s="361">
        <v>0</v>
      </c>
      <c r="H190" s="363">
        <v>4.9406564584124654E-324</v>
      </c>
      <c r="I190" s="360">
        <v>5.434722104253712E-323</v>
      </c>
      <c r="J190" s="361">
        <v>5.434722104253712E-323</v>
      </c>
      <c r="K190" s="371" t="s">
        <v>248</v>
      </c>
    </row>
    <row r="191" spans="1:11" ht="14.4" customHeight="1" thickBot="1" x14ac:dyDescent="0.35">
      <c r="A191" s="382" t="s">
        <v>432</v>
      </c>
      <c r="B191" s="360">
        <v>0</v>
      </c>
      <c r="C191" s="360">
        <v>5.2118399999999996</v>
      </c>
      <c r="D191" s="361">
        <v>5.2118399999999996</v>
      </c>
      <c r="E191" s="370" t="s">
        <v>248</v>
      </c>
      <c r="F191" s="360">
        <v>0</v>
      </c>
      <c r="G191" s="361">
        <v>0</v>
      </c>
      <c r="H191" s="363">
        <v>4.9406564584124654E-324</v>
      </c>
      <c r="I191" s="360">
        <v>5.434722104253712E-323</v>
      </c>
      <c r="J191" s="361">
        <v>5.434722104253712E-323</v>
      </c>
      <c r="K191" s="371" t="s">
        <v>248</v>
      </c>
    </row>
    <row r="192" spans="1:11" ht="14.4" customHeight="1" thickBot="1" x14ac:dyDescent="0.35">
      <c r="A192" s="385" t="s">
        <v>433</v>
      </c>
      <c r="B192" s="365">
        <v>92.077768805822004</v>
      </c>
      <c r="C192" s="365">
        <v>145.04291000000001</v>
      </c>
      <c r="D192" s="366">
        <v>52.965141194177001</v>
      </c>
      <c r="E192" s="372">
        <v>1.575221813919</v>
      </c>
      <c r="F192" s="365">
        <v>105.47184715968601</v>
      </c>
      <c r="G192" s="366">
        <v>96.682526563045002</v>
      </c>
      <c r="H192" s="368">
        <v>5.62704</v>
      </c>
      <c r="I192" s="365">
        <v>72.48554</v>
      </c>
      <c r="J192" s="366">
        <v>-24.196986563045002</v>
      </c>
      <c r="K192" s="373">
        <v>0.68725012363000004</v>
      </c>
    </row>
    <row r="193" spans="1:11" ht="14.4" customHeight="1" thickBot="1" x14ac:dyDescent="0.35">
      <c r="A193" s="381" t="s">
        <v>434</v>
      </c>
      <c r="B193" s="365">
        <v>0</v>
      </c>
      <c r="C193" s="365">
        <v>37.631959999999999</v>
      </c>
      <c r="D193" s="366">
        <v>37.631959999999999</v>
      </c>
      <c r="E193" s="367" t="s">
        <v>248</v>
      </c>
      <c r="F193" s="365">
        <v>0</v>
      </c>
      <c r="G193" s="366">
        <v>0</v>
      </c>
      <c r="H193" s="368">
        <v>1.5100000000000001E-2</v>
      </c>
      <c r="I193" s="365">
        <v>14.897449999999999</v>
      </c>
      <c r="J193" s="366">
        <v>14.897449999999999</v>
      </c>
      <c r="K193" s="369" t="s">
        <v>248</v>
      </c>
    </row>
    <row r="194" spans="1:11" ht="14.4" customHeight="1" thickBot="1" x14ac:dyDescent="0.35">
      <c r="A194" s="382" t="s">
        <v>435</v>
      </c>
      <c r="B194" s="360">
        <v>0</v>
      </c>
      <c r="C194" s="360">
        <v>-0.17804</v>
      </c>
      <c r="D194" s="361">
        <v>-0.17804</v>
      </c>
      <c r="E194" s="370" t="s">
        <v>248</v>
      </c>
      <c r="F194" s="360">
        <v>0</v>
      </c>
      <c r="G194" s="361">
        <v>0</v>
      </c>
      <c r="H194" s="363">
        <v>1.5100000000000001E-2</v>
      </c>
      <c r="I194" s="360">
        <v>0.17765</v>
      </c>
      <c r="J194" s="361">
        <v>0.17765</v>
      </c>
      <c r="K194" s="371" t="s">
        <v>248</v>
      </c>
    </row>
    <row r="195" spans="1:11" ht="14.4" customHeight="1" thickBot="1" x14ac:dyDescent="0.35">
      <c r="A195" s="382" t="s">
        <v>436</v>
      </c>
      <c r="B195" s="360">
        <v>4.9406564584124654E-324</v>
      </c>
      <c r="C195" s="360">
        <v>4.9406564584124654E-324</v>
      </c>
      <c r="D195" s="361">
        <v>0</v>
      </c>
      <c r="E195" s="362">
        <v>1</v>
      </c>
      <c r="F195" s="360">
        <v>4.9406564584124654E-324</v>
      </c>
      <c r="G195" s="361">
        <v>0</v>
      </c>
      <c r="H195" s="363">
        <v>4.9406564584124654E-324</v>
      </c>
      <c r="I195" s="360">
        <v>14.719799999999999</v>
      </c>
      <c r="J195" s="361">
        <v>14.719799999999999</v>
      </c>
      <c r="K195" s="371" t="s">
        <v>254</v>
      </c>
    </row>
    <row r="196" spans="1:11" ht="14.4" customHeight="1" thickBot="1" x14ac:dyDescent="0.35">
      <c r="A196" s="382" t="s">
        <v>437</v>
      </c>
      <c r="B196" s="360">
        <v>4.9406564584124654E-324</v>
      </c>
      <c r="C196" s="360">
        <v>37.81</v>
      </c>
      <c r="D196" s="361">
        <v>37.81</v>
      </c>
      <c r="E196" s="370" t="s">
        <v>254</v>
      </c>
      <c r="F196" s="360">
        <v>0</v>
      </c>
      <c r="G196" s="361">
        <v>0</v>
      </c>
      <c r="H196" s="363">
        <v>4.9406564584124654E-324</v>
      </c>
      <c r="I196" s="360">
        <v>5.434722104253712E-323</v>
      </c>
      <c r="J196" s="361">
        <v>5.434722104253712E-323</v>
      </c>
      <c r="K196" s="371" t="s">
        <v>248</v>
      </c>
    </row>
    <row r="197" spans="1:11" ht="14.4" customHeight="1" thickBot="1" x14ac:dyDescent="0.35">
      <c r="A197" s="381" t="s">
        <v>438</v>
      </c>
      <c r="B197" s="365">
        <v>92.077768805822004</v>
      </c>
      <c r="C197" s="365">
        <v>101.02594999999999</v>
      </c>
      <c r="D197" s="366">
        <v>8.9481811941769998</v>
      </c>
      <c r="E197" s="372">
        <v>1.0971806909549999</v>
      </c>
      <c r="F197" s="365">
        <v>105.47184715968601</v>
      </c>
      <c r="G197" s="366">
        <v>96.682526563045002</v>
      </c>
      <c r="H197" s="368">
        <v>5.6119399999999997</v>
      </c>
      <c r="I197" s="365">
        <v>57.588090000000001</v>
      </c>
      <c r="J197" s="366">
        <v>-39.094436563045001</v>
      </c>
      <c r="K197" s="373">
        <v>0.54600437510800004</v>
      </c>
    </row>
    <row r="198" spans="1:11" ht="14.4" customHeight="1" thickBot="1" x14ac:dyDescent="0.35">
      <c r="A198" s="382" t="s">
        <v>439</v>
      </c>
      <c r="B198" s="360">
        <v>0</v>
      </c>
      <c r="C198" s="360">
        <v>6.5000000000000002E-2</v>
      </c>
      <c r="D198" s="361">
        <v>6.5000000000000002E-2</v>
      </c>
      <c r="E198" s="370" t="s">
        <v>248</v>
      </c>
      <c r="F198" s="360">
        <v>0</v>
      </c>
      <c r="G198" s="361">
        <v>0</v>
      </c>
      <c r="H198" s="363">
        <v>4.9406564584124654E-324</v>
      </c>
      <c r="I198" s="360">
        <v>5.434722104253712E-323</v>
      </c>
      <c r="J198" s="361">
        <v>5.434722104253712E-323</v>
      </c>
      <c r="K198" s="371" t="s">
        <v>248</v>
      </c>
    </row>
    <row r="199" spans="1:11" ht="14.4" customHeight="1" thickBot="1" x14ac:dyDescent="0.35">
      <c r="A199" s="382" t="s">
        <v>440</v>
      </c>
      <c r="B199" s="360">
        <v>67.371120854959003</v>
      </c>
      <c r="C199" s="360">
        <v>68.112719999999996</v>
      </c>
      <c r="D199" s="361">
        <v>0.74159914504000002</v>
      </c>
      <c r="E199" s="362">
        <v>1.0110076711739999</v>
      </c>
      <c r="F199" s="360">
        <v>80.845345025952</v>
      </c>
      <c r="G199" s="361">
        <v>74.108232940456006</v>
      </c>
      <c r="H199" s="363">
        <v>4.9406564584124654E-324</v>
      </c>
      <c r="I199" s="360">
        <v>22.42088</v>
      </c>
      <c r="J199" s="361">
        <v>-51.687352940456002</v>
      </c>
      <c r="K199" s="364">
        <v>0.27733050051000002</v>
      </c>
    </row>
    <row r="200" spans="1:11" ht="14.4" customHeight="1" thickBot="1" x14ac:dyDescent="0.35">
      <c r="A200" s="382" t="s">
        <v>441</v>
      </c>
      <c r="B200" s="360">
        <v>18.274048688451</v>
      </c>
      <c r="C200" s="360">
        <v>10.7</v>
      </c>
      <c r="D200" s="361">
        <v>-7.5740486884509997</v>
      </c>
      <c r="E200" s="362">
        <v>0.58552979596400001</v>
      </c>
      <c r="F200" s="360">
        <v>18.193902871321999</v>
      </c>
      <c r="G200" s="361">
        <v>16.677744298712</v>
      </c>
      <c r="H200" s="363">
        <v>0.11600000000000001</v>
      </c>
      <c r="I200" s="360">
        <v>2.2330000000000001</v>
      </c>
      <c r="J200" s="361">
        <v>-14.444744298711999</v>
      </c>
      <c r="K200" s="364">
        <v>0.122733424257</v>
      </c>
    </row>
    <row r="201" spans="1:11" ht="14.4" customHeight="1" thickBot="1" x14ac:dyDescent="0.35">
      <c r="A201" s="382" t="s">
        <v>442</v>
      </c>
      <c r="B201" s="360">
        <v>6.4325992624110002</v>
      </c>
      <c r="C201" s="360">
        <v>22.148230000000002</v>
      </c>
      <c r="D201" s="361">
        <v>15.715630737588</v>
      </c>
      <c r="E201" s="362">
        <v>3.443122926904</v>
      </c>
      <c r="F201" s="360">
        <v>6.4325992624110002</v>
      </c>
      <c r="G201" s="361">
        <v>5.8965493238770001</v>
      </c>
      <c r="H201" s="363">
        <v>5.49594</v>
      </c>
      <c r="I201" s="360">
        <v>32.93421</v>
      </c>
      <c r="J201" s="361">
        <v>27.037660676122002</v>
      </c>
      <c r="K201" s="364">
        <v>5.1198914554570001</v>
      </c>
    </row>
    <row r="202" spans="1:11" ht="14.4" customHeight="1" thickBot="1" x14ac:dyDescent="0.35">
      <c r="A202" s="381" t="s">
        <v>443</v>
      </c>
      <c r="B202" s="365">
        <v>4.9406564584124654E-324</v>
      </c>
      <c r="C202" s="365">
        <v>6.3849999999999998</v>
      </c>
      <c r="D202" s="366">
        <v>6.3849999999999998</v>
      </c>
      <c r="E202" s="367" t="s">
        <v>254</v>
      </c>
      <c r="F202" s="365">
        <v>0</v>
      </c>
      <c r="G202" s="366">
        <v>0</v>
      </c>
      <c r="H202" s="368">
        <v>4.9406564584124654E-324</v>
      </c>
      <c r="I202" s="365">
        <v>5.434722104253712E-323</v>
      </c>
      <c r="J202" s="366">
        <v>5.434722104253712E-323</v>
      </c>
      <c r="K202" s="369" t="s">
        <v>248</v>
      </c>
    </row>
    <row r="203" spans="1:11" ht="14.4" customHeight="1" thickBot="1" x14ac:dyDescent="0.35">
      <c r="A203" s="382" t="s">
        <v>444</v>
      </c>
      <c r="B203" s="360">
        <v>4.9406564584124654E-324</v>
      </c>
      <c r="C203" s="360">
        <v>6.3849999999999998</v>
      </c>
      <c r="D203" s="361">
        <v>6.3849999999999998</v>
      </c>
      <c r="E203" s="370" t="s">
        <v>254</v>
      </c>
      <c r="F203" s="360">
        <v>0</v>
      </c>
      <c r="G203" s="361">
        <v>0</v>
      </c>
      <c r="H203" s="363">
        <v>4.9406564584124654E-324</v>
      </c>
      <c r="I203" s="360">
        <v>5.434722104253712E-323</v>
      </c>
      <c r="J203" s="361">
        <v>5.434722104253712E-323</v>
      </c>
      <c r="K203" s="371" t="s">
        <v>248</v>
      </c>
    </row>
    <row r="204" spans="1:11" ht="14.4" customHeight="1" thickBot="1" x14ac:dyDescent="0.35">
      <c r="A204" s="378" t="s">
        <v>445</v>
      </c>
      <c r="B204" s="360">
        <v>2324.3839632859199</v>
      </c>
      <c r="C204" s="360">
        <v>2265.68975</v>
      </c>
      <c r="D204" s="361">
        <v>-58.694213285924</v>
      </c>
      <c r="E204" s="362">
        <v>0.97474848638900002</v>
      </c>
      <c r="F204" s="360">
        <v>2523.0019846895402</v>
      </c>
      <c r="G204" s="361">
        <v>2312.75181929874</v>
      </c>
      <c r="H204" s="363">
        <v>234.83283</v>
      </c>
      <c r="I204" s="360">
        <v>2270.1995200000001</v>
      </c>
      <c r="J204" s="361">
        <v>-42.552299298742</v>
      </c>
      <c r="K204" s="364">
        <v>0.89980092515800003</v>
      </c>
    </row>
    <row r="205" spans="1:11" ht="14.4" customHeight="1" thickBot="1" x14ac:dyDescent="0.35">
      <c r="A205" s="383" t="s">
        <v>446</v>
      </c>
      <c r="B205" s="365">
        <v>2324.3839632859199</v>
      </c>
      <c r="C205" s="365">
        <v>2265.68975</v>
      </c>
      <c r="D205" s="366">
        <v>-58.694213285924</v>
      </c>
      <c r="E205" s="372">
        <v>0.97474848638900002</v>
      </c>
      <c r="F205" s="365">
        <v>2523.0019846895402</v>
      </c>
      <c r="G205" s="366">
        <v>2312.75181929874</v>
      </c>
      <c r="H205" s="368">
        <v>234.83283</v>
      </c>
      <c r="I205" s="365">
        <v>2270.1995200000001</v>
      </c>
      <c r="J205" s="366">
        <v>-42.552299298742</v>
      </c>
      <c r="K205" s="373">
        <v>0.89980092515800003</v>
      </c>
    </row>
    <row r="206" spans="1:11" ht="14.4" customHeight="1" thickBot="1" x14ac:dyDescent="0.35">
      <c r="A206" s="385" t="s">
        <v>40</v>
      </c>
      <c r="B206" s="365">
        <v>2324.3839632859199</v>
      </c>
      <c r="C206" s="365">
        <v>2265.68975</v>
      </c>
      <c r="D206" s="366">
        <v>-58.694213285924</v>
      </c>
      <c r="E206" s="372">
        <v>0.97474848638900002</v>
      </c>
      <c r="F206" s="365">
        <v>2523.0019846895402</v>
      </c>
      <c r="G206" s="366">
        <v>2312.75181929874</v>
      </c>
      <c r="H206" s="368">
        <v>234.83283</v>
      </c>
      <c r="I206" s="365">
        <v>2270.1995200000001</v>
      </c>
      <c r="J206" s="366">
        <v>-42.552299298742</v>
      </c>
      <c r="K206" s="373">
        <v>0.89980092515800003</v>
      </c>
    </row>
    <row r="207" spans="1:11" ht="14.4" customHeight="1" thickBot="1" x14ac:dyDescent="0.35">
      <c r="A207" s="381" t="s">
        <v>447</v>
      </c>
      <c r="B207" s="365">
        <v>12.491705339519999</v>
      </c>
      <c r="C207" s="365">
        <v>13.324999999999999</v>
      </c>
      <c r="D207" s="366">
        <v>0.83329466047900003</v>
      </c>
      <c r="E207" s="372">
        <v>1.0667078383469999</v>
      </c>
      <c r="F207" s="365">
        <v>14.001984689537</v>
      </c>
      <c r="G207" s="366">
        <v>12.835152632075999</v>
      </c>
      <c r="H207" s="368">
        <v>0.29399999999999998</v>
      </c>
      <c r="I207" s="365">
        <v>5.5652600000000003</v>
      </c>
      <c r="J207" s="366">
        <v>-7.269892632076</v>
      </c>
      <c r="K207" s="373">
        <v>0.39746222577700002</v>
      </c>
    </row>
    <row r="208" spans="1:11" ht="14.4" customHeight="1" thickBot="1" x14ac:dyDescent="0.35">
      <c r="A208" s="382" t="s">
        <v>448</v>
      </c>
      <c r="B208" s="360">
        <v>12.491705339519999</v>
      </c>
      <c r="C208" s="360">
        <v>13.324999999999999</v>
      </c>
      <c r="D208" s="361">
        <v>0.83329466047900003</v>
      </c>
      <c r="E208" s="362">
        <v>1.0667078383469999</v>
      </c>
      <c r="F208" s="360">
        <v>14.001984689537</v>
      </c>
      <c r="G208" s="361">
        <v>12.835152632075999</v>
      </c>
      <c r="H208" s="363">
        <v>0.29399999999999998</v>
      </c>
      <c r="I208" s="360">
        <v>5.5652600000000003</v>
      </c>
      <c r="J208" s="361">
        <v>-7.269892632076</v>
      </c>
      <c r="K208" s="364">
        <v>0.39746222577700002</v>
      </c>
    </row>
    <row r="209" spans="1:11" ht="14.4" customHeight="1" thickBot="1" x14ac:dyDescent="0.35">
      <c r="A209" s="381" t="s">
        <v>449</v>
      </c>
      <c r="B209" s="365">
        <v>108.89225794643301</v>
      </c>
      <c r="C209" s="365">
        <v>105.1422</v>
      </c>
      <c r="D209" s="366">
        <v>-3.7500579464319999</v>
      </c>
      <c r="E209" s="372">
        <v>0.965561757859</v>
      </c>
      <c r="F209" s="365">
        <v>118</v>
      </c>
      <c r="G209" s="366">
        <v>108.166666666667</v>
      </c>
      <c r="H209" s="368">
        <v>5.4153399999999996</v>
      </c>
      <c r="I209" s="365">
        <v>65.091440000000006</v>
      </c>
      <c r="J209" s="366">
        <v>-43.075226666665998</v>
      </c>
      <c r="K209" s="373">
        <v>0.55162237288100002</v>
      </c>
    </row>
    <row r="210" spans="1:11" ht="14.4" customHeight="1" thickBot="1" x14ac:dyDescent="0.35">
      <c r="A210" s="382" t="s">
        <v>450</v>
      </c>
      <c r="B210" s="360">
        <v>108.89225794643301</v>
      </c>
      <c r="C210" s="360">
        <v>105.1422</v>
      </c>
      <c r="D210" s="361">
        <v>-3.7500579464319999</v>
      </c>
      <c r="E210" s="362">
        <v>0.965561757859</v>
      </c>
      <c r="F210" s="360">
        <v>118</v>
      </c>
      <c r="G210" s="361">
        <v>108.166666666667</v>
      </c>
      <c r="H210" s="363">
        <v>5.4153399999999996</v>
      </c>
      <c r="I210" s="360">
        <v>65.091440000000006</v>
      </c>
      <c r="J210" s="361">
        <v>-43.075226666665998</v>
      </c>
      <c r="K210" s="364">
        <v>0.55162237288100002</v>
      </c>
    </row>
    <row r="211" spans="1:11" ht="14.4" customHeight="1" thickBot="1" x14ac:dyDescent="0.35">
      <c r="A211" s="381" t="s">
        <v>451</v>
      </c>
      <c r="B211" s="365">
        <v>4.9406564584124654E-324</v>
      </c>
      <c r="C211" s="365">
        <v>2.0699999999999998</v>
      </c>
      <c r="D211" s="366">
        <v>2.0699999999999998</v>
      </c>
      <c r="E211" s="367" t="s">
        <v>254</v>
      </c>
      <c r="F211" s="365">
        <v>4.9406564584124654E-324</v>
      </c>
      <c r="G211" s="366">
        <v>0</v>
      </c>
      <c r="H211" s="368">
        <v>0.28000000000000003</v>
      </c>
      <c r="I211" s="365">
        <v>1.76</v>
      </c>
      <c r="J211" s="366">
        <v>1.76</v>
      </c>
      <c r="K211" s="369" t="s">
        <v>254</v>
      </c>
    </row>
    <row r="212" spans="1:11" ht="14.4" customHeight="1" thickBot="1" x14ac:dyDescent="0.35">
      <c r="A212" s="382" t="s">
        <v>452</v>
      </c>
      <c r="B212" s="360">
        <v>4.9406564584124654E-324</v>
      </c>
      <c r="C212" s="360">
        <v>2.0699999999999998</v>
      </c>
      <c r="D212" s="361">
        <v>2.0699999999999998</v>
      </c>
      <c r="E212" s="370" t="s">
        <v>254</v>
      </c>
      <c r="F212" s="360">
        <v>4.9406564584124654E-324</v>
      </c>
      <c r="G212" s="361">
        <v>0</v>
      </c>
      <c r="H212" s="363">
        <v>0.28000000000000003</v>
      </c>
      <c r="I212" s="360">
        <v>1.76</v>
      </c>
      <c r="J212" s="361">
        <v>1.76</v>
      </c>
      <c r="K212" s="371" t="s">
        <v>254</v>
      </c>
    </row>
    <row r="213" spans="1:11" ht="14.4" customHeight="1" thickBot="1" x14ac:dyDescent="0.35">
      <c r="A213" s="381" t="s">
        <v>453</v>
      </c>
      <c r="B213" s="365">
        <v>461.99999999999397</v>
      </c>
      <c r="C213" s="365">
        <v>409.71510999999998</v>
      </c>
      <c r="D213" s="366">
        <v>-52.284889999992998</v>
      </c>
      <c r="E213" s="372">
        <v>0.88682924242399996</v>
      </c>
      <c r="F213" s="365">
        <v>569</v>
      </c>
      <c r="G213" s="366">
        <v>521.58333333333303</v>
      </c>
      <c r="H213" s="368">
        <v>40.26887</v>
      </c>
      <c r="I213" s="365">
        <v>439.01958000000002</v>
      </c>
      <c r="J213" s="366">
        <v>-82.563753333332997</v>
      </c>
      <c r="K213" s="373">
        <v>0.77156340949000002</v>
      </c>
    </row>
    <row r="214" spans="1:11" ht="14.4" customHeight="1" thickBot="1" x14ac:dyDescent="0.35">
      <c r="A214" s="382" t="s">
        <v>454</v>
      </c>
      <c r="B214" s="360">
        <v>461.99999999999397</v>
      </c>
      <c r="C214" s="360">
        <v>409.71510999999998</v>
      </c>
      <c r="D214" s="361">
        <v>-52.284889999992998</v>
      </c>
      <c r="E214" s="362">
        <v>0.88682924242399996</v>
      </c>
      <c r="F214" s="360">
        <v>569</v>
      </c>
      <c r="G214" s="361">
        <v>521.58333333333303</v>
      </c>
      <c r="H214" s="363">
        <v>40.26887</v>
      </c>
      <c r="I214" s="360">
        <v>439.01958000000002</v>
      </c>
      <c r="J214" s="361">
        <v>-82.563753333332997</v>
      </c>
      <c r="K214" s="364">
        <v>0.77156340949000002</v>
      </c>
    </row>
    <row r="215" spans="1:11" ht="14.4" customHeight="1" thickBot="1" x14ac:dyDescent="0.35">
      <c r="A215" s="381" t="s">
        <v>455</v>
      </c>
      <c r="B215" s="365">
        <v>0</v>
      </c>
      <c r="C215" s="365">
        <v>7.9850000000000003</v>
      </c>
      <c r="D215" s="366">
        <v>7.9850000000000003</v>
      </c>
      <c r="E215" s="367" t="s">
        <v>248</v>
      </c>
      <c r="F215" s="365">
        <v>4.9406564584124654E-324</v>
      </c>
      <c r="G215" s="366">
        <v>0</v>
      </c>
      <c r="H215" s="368">
        <v>4.9406564584124654E-324</v>
      </c>
      <c r="I215" s="365">
        <v>5.434722104253712E-323</v>
      </c>
      <c r="J215" s="366">
        <v>5.434722104253712E-323</v>
      </c>
      <c r="K215" s="373">
        <v>11</v>
      </c>
    </row>
    <row r="216" spans="1:11" ht="14.4" customHeight="1" thickBot="1" x14ac:dyDescent="0.35">
      <c r="A216" s="382" t="s">
        <v>456</v>
      </c>
      <c r="B216" s="360">
        <v>0</v>
      </c>
      <c r="C216" s="360">
        <v>7.9850000000000003</v>
      </c>
      <c r="D216" s="361">
        <v>7.9850000000000003</v>
      </c>
      <c r="E216" s="370" t="s">
        <v>248</v>
      </c>
      <c r="F216" s="360">
        <v>4.9406564584124654E-324</v>
      </c>
      <c r="G216" s="361">
        <v>0</v>
      </c>
      <c r="H216" s="363">
        <v>4.9406564584124654E-324</v>
      </c>
      <c r="I216" s="360">
        <v>5.434722104253712E-323</v>
      </c>
      <c r="J216" s="361">
        <v>5.434722104253712E-323</v>
      </c>
      <c r="K216" s="364">
        <v>11</v>
      </c>
    </row>
    <row r="217" spans="1:11" ht="14.4" customHeight="1" thickBot="1" x14ac:dyDescent="0.35">
      <c r="A217" s="381" t="s">
        <v>457</v>
      </c>
      <c r="B217" s="365">
        <v>1740.99999999998</v>
      </c>
      <c r="C217" s="365">
        <v>1727.45244</v>
      </c>
      <c r="D217" s="366">
        <v>-13.547559999977</v>
      </c>
      <c r="E217" s="372">
        <v>0.99221851809299999</v>
      </c>
      <c r="F217" s="365">
        <v>1822</v>
      </c>
      <c r="G217" s="366">
        <v>1670.1666666666699</v>
      </c>
      <c r="H217" s="368">
        <v>188.57462000000001</v>
      </c>
      <c r="I217" s="365">
        <v>1758.76324</v>
      </c>
      <c r="J217" s="366">
        <v>88.596573333334007</v>
      </c>
      <c r="K217" s="373">
        <v>0.96529266739800001</v>
      </c>
    </row>
    <row r="218" spans="1:11" ht="14.4" customHeight="1" thickBot="1" x14ac:dyDescent="0.35">
      <c r="A218" s="382" t="s">
        <v>458</v>
      </c>
      <c r="B218" s="360">
        <v>1740.99999999998</v>
      </c>
      <c r="C218" s="360">
        <v>1727.45244</v>
      </c>
      <c r="D218" s="361">
        <v>-13.547559999977</v>
      </c>
      <c r="E218" s="362">
        <v>0.99221851809299999</v>
      </c>
      <c r="F218" s="360">
        <v>1822</v>
      </c>
      <c r="G218" s="361">
        <v>1670.1666666666699</v>
      </c>
      <c r="H218" s="363">
        <v>188.57462000000001</v>
      </c>
      <c r="I218" s="360">
        <v>1758.76324</v>
      </c>
      <c r="J218" s="361">
        <v>88.596573333334007</v>
      </c>
      <c r="K218" s="364">
        <v>0.96529266739800001</v>
      </c>
    </row>
    <row r="219" spans="1:11" ht="14.4" customHeight="1" thickBot="1" x14ac:dyDescent="0.35">
      <c r="A219" s="386" t="s">
        <v>459</v>
      </c>
      <c r="B219" s="365">
        <v>0</v>
      </c>
      <c r="C219" s="365">
        <v>4.9756</v>
      </c>
      <c r="D219" s="366">
        <v>4.9756</v>
      </c>
      <c r="E219" s="367" t="s">
        <v>248</v>
      </c>
      <c r="F219" s="365">
        <v>4.9406564584124654E-324</v>
      </c>
      <c r="G219" s="366">
        <v>0</v>
      </c>
      <c r="H219" s="368">
        <v>4.9406564584124654E-324</v>
      </c>
      <c r="I219" s="365">
        <v>5.434722104253712E-323</v>
      </c>
      <c r="J219" s="366">
        <v>5.434722104253712E-323</v>
      </c>
      <c r="K219" s="373">
        <v>11</v>
      </c>
    </row>
    <row r="220" spans="1:11" ht="14.4" customHeight="1" thickBot="1" x14ac:dyDescent="0.35">
      <c r="A220" s="383" t="s">
        <v>460</v>
      </c>
      <c r="B220" s="365">
        <v>0</v>
      </c>
      <c r="C220" s="365">
        <v>4.9756</v>
      </c>
      <c r="D220" s="366">
        <v>4.9756</v>
      </c>
      <c r="E220" s="367" t="s">
        <v>248</v>
      </c>
      <c r="F220" s="365">
        <v>4.9406564584124654E-324</v>
      </c>
      <c r="G220" s="366">
        <v>0</v>
      </c>
      <c r="H220" s="368">
        <v>4.9406564584124654E-324</v>
      </c>
      <c r="I220" s="365">
        <v>5.434722104253712E-323</v>
      </c>
      <c r="J220" s="366">
        <v>5.434722104253712E-323</v>
      </c>
      <c r="K220" s="373">
        <v>11</v>
      </c>
    </row>
    <row r="221" spans="1:11" ht="14.4" customHeight="1" thickBot="1" x14ac:dyDescent="0.35">
      <c r="A221" s="385" t="s">
        <v>461</v>
      </c>
      <c r="B221" s="365">
        <v>0</v>
      </c>
      <c r="C221" s="365">
        <v>4.9756</v>
      </c>
      <c r="D221" s="366">
        <v>4.9756</v>
      </c>
      <c r="E221" s="367" t="s">
        <v>248</v>
      </c>
      <c r="F221" s="365">
        <v>4.9406564584124654E-324</v>
      </c>
      <c r="G221" s="366">
        <v>0</v>
      </c>
      <c r="H221" s="368">
        <v>4.9406564584124654E-324</v>
      </c>
      <c r="I221" s="365">
        <v>5.434722104253712E-323</v>
      </c>
      <c r="J221" s="366">
        <v>5.434722104253712E-323</v>
      </c>
      <c r="K221" s="373">
        <v>11</v>
      </c>
    </row>
    <row r="222" spans="1:11" ht="14.4" customHeight="1" thickBot="1" x14ac:dyDescent="0.35">
      <c r="A222" s="381" t="s">
        <v>462</v>
      </c>
      <c r="B222" s="365">
        <v>4.9406564584124654E-324</v>
      </c>
      <c r="C222" s="365">
        <v>4.9756</v>
      </c>
      <c r="D222" s="366">
        <v>4.9756</v>
      </c>
      <c r="E222" s="367" t="s">
        <v>254</v>
      </c>
      <c r="F222" s="365">
        <v>4.9406564584124654E-324</v>
      </c>
      <c r="G222" s="366">
        <v>0</v>
      </c>
      <c r="H222" s="368">
        <v>4.9406564584124654E-324</v>
      </c>
      <c r="I222" s="365">
        <v>5.434722104253712E-323</v>
      </c>
      <c r="J222" s="366">
        <v>5.434722104253712E-323</v>
      </c>
      <c r="K222" s="373">
        <v>11</v>
      </c>
    </row>
    <row r="223" spans="1:11" ht="14.4" customHeight="1" thickBot="1" x14ac:dyDescent="0.35">
      <c r="A223" s="382" t="s">
        <v>463</v>
      </c>
      <c r="B223" s="360">
        <v>4.9406564584124654E-324</v>
      </c>
      <c r="C223" s="360">
        <v>4.9756</v>
      </c>
      <c r="D223" s="361">
        <v>4.9756</v>
      </c>
      <c r="E223" s="370" t="s">
        <v>254</v>
      </c>
      <c r="F223" s="360">
        <v>4.9406564584124654E-324</v>
      </c>
      <c r="G223" s="361">
        <v>0</v>
      </c>
      <c r="H223" s="363">
        <v>4.9406564584124654E-324</v>
      </c>
      <c r="I223" s="360">
        <v>5.434722104253712E-323</v>
      </c>
      <c r="J223" s="361">
        <v>5.434722104253712E-323</v>
      </c>
      <c r="K223" s="364">
        <v>11</v>
      </c>
    </row>
    <row r="224" spans="1:11" ht="14.4" customHeight="1" thickBot="1" x14ac:dyDescent="0.35">
      <c r="A224" s="387"/>
      <c r="B224" s="360">
        <v>-708.25292507869699</v>
      </c>
      <c r="C224" s="360">
        <v>1265.8933299999801</v>
      </c>
      <c r="D224" s="361">
        <v>1974.14625507868</v>
      </c>
      <c r="E224" s="362">
        <v>-1.7873464198669999</v>
      </c>
      <c r="F224" s="360">
        <v>-1848.92135349707</v>
      </c>
      <c r="G224" s="361">
        <v>-1694.84457403898</v>
      </c>
      <c r="H224" s="363">
        <v>-411.69452000000001</v>
      </c>
      <c r="I224" s="360">
        <v>-21.458640000009002</v>
      </c>
      <c r="J224" s="361">
        <v>1673.3859340389699</v>
      </c>
      <c r="K224" s="364">
        <v>1.1606031786E-2</v>
      </c>
    </row>
    <row r="225" spans="1:11" ht="14.4" customHeight="1" thickBot="1" x14ac:dyDescent="0.35">
      <c r="A225" s="388" t="s">
        <v>52</v>
      </c>
      <c r="B225" s="374">
        <v>-708.25292507871904</v>
      </c>
      <c r="C225" s="374">
        <v>1265.8933299999801</v>
      </c>
      <c r="D225" s="375">
        <v>1974.1462550787001</v>
      </c>
      <c r="E225" s="376" t="s">
        <v>248</v>
      </c>
      <c r="F225" s="374">
        <v>-1848.92135349707</v>
      </c>
      <c r="G225" s="375">
        <v>-1694.84457403898</v>
      </c>
      <c r="H225" s="374">
        <v>-411.69452000000001</v>
      </c>
      <c r="I225" s="374">
        <v>-21.458640000010998</v>
      </c>
      <c r="J225" s="375">
        <v>1673.3859340389699</v>
      </c>
      <c r="K225" s="377">
        <v>1.1606031786E-2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247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7">
        <v>2014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232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464</v>
      </c>
      <c r="B5" s="390" t="s">
        <v>465</v>
      </c>
      <c r="C5" s="391" t="s">
        <v>466</v>
      </c>
      <c r="D5" s="391" t="s">
        <v>466</v>
      </c>
      <c r="E5" s="391"/>
      <c r="F5" s="391" t="s">
        <v>466</v>
      </c>
      <c r="G5" s="391" t="s">
        <v>466</v>
      </c>
      <c r="H5" s="391" t="s">
        <v>466</v>
      </c>
      <c r="I5" s="392" t="s">
        <v>466</v>
      </c>
      <c r="J5" s="393" t="s">
        <v>55</v>
      </c>
    </row>
    <row r="6" spans="1:10" ht="14.4" customHeight="1" x14ac:dyDescent="0.3">
      <c r="A6" s="389" t="s">
        <v>464</v>
      </c>
      <c r="B6" s="390" t="s">
        <v>257</v>
      </c>
      <c r="C6" s="391">
        <v>56.538859999999993</v>
      </c>
      <c r="D6" s="391">
        <v>36.715220000000002</v>
      </c>
      <c r="E6" s="391"/>
      <c r="F6" s="391">
        <v>12.5322</v>
      </c>
      <c r="G6" s="391">
        <v>36.639509745455833</v>
      </c>
      <c r="H6" s="391">
        <v>-24.107309745455833</v>
      </c>
      <c r="I6" s="392">
        <v>0.34204060281003867</v>
      </c>
      <c r="J6" s="393" t="s">
        <v>1</v>
      </c>
    </row>
    <row r="7" spans="1:10" ht="14.4" customHeight="1" x14ac:dyDescent="0.3">
      <c r="A7" s="389" t="s">
        <v>464</v>
      </c>
      <c r="B7" s="390" t="s">
        <v>258</v>
      </c>
      <c r="C7" s="391" t="s">
        <v>466</v>
      </c>
      <c r="D7" s="391">
        <v>7.2099999999999997E-2</v>
      </c>
      <c r="E7" s="391"/>
      <c r="F7" s="391">
        <v>0</v>
      </c>
      <c r="G7" s="391">
        <v>6.6895239171749998E-2</v>
      </c>
      <c r="H7" s="391">
        <v>-6.6895239171749998E-2</v>
      </c>
      <c r="I7" s="392">
        <v>0</v>
      </c>
      <c r="J7" s="393" t="s">
        <v>1</v>
      </c>
    </row>
    <row r="8" spans="1:10" ht="14.4" customHeight="1" x14ac:dyDescent="0.3">
      <c r="A8" s="389" t="s">
        <v>464</v>
      </c>
      <c r="B8" s="390" t="s">
        <v>259</v>
      </c>
      <c r="C8" s="391" t="s">
        <v>466</v>
      </c>
      <c r="D8" s="391">
        <v>0.39415</v>
      </c>
      <c r="E8" s="391"/>
      <c r="F8" s="391">
        <v>0</v>
      </c>
      <c r="G8" s="391">
        <v>0.36187758756141669</v>
      </c>
      <c r="H8" s="391">
        <v>-0.36187758756141669</v>
      </c>
      <c r="I8" s="392">
        <v>0</v>
      </c>
      <c r="J8" s="393" t="s">
        <v>1</v>
      </c>
    </row>
    <row r="9" spans="1:10" ht="14.4" customHeight="1" x14ac:dyDescent="0.3">
      <c r="A9" s="389" t="s">
        <v>464</v>
      </c>
      <c r="B9" s="390" t="s">
        <v>260</v>
      </c>
      <c r="C9" s="391">
        <v>0.86880000000000002</v>
      </c>
      <c r="D9" s="391">
        <v>0.43802000000000002</v>
      </c>
      <c r="E9" s="391"/>
      <c r="F9" s="391">
        <v>0</v>
      </c>
      <c r="G9" s="391">
        <v>0.38414109578166666</v>
      </c>
      <c r="H9" s="391">
        <v>-0.38414109578166666</v>
      </c>
      <c r="I9" s="392">
        <v>0</v>
      </c>
      <c r="J9" s="393" t="s">
        <v>1</v>
      </c>
    </row>
    <row r="10" spans="1:10" ht="14.4" customHeight="1" x14ac:dyDescent="0.3">
      <c r="A10" s="389" t="s">
        <v>464</v>
      </c>
      <c r="B10" s="390" t="s">
        <v>467</v>
      </c>
      <c r="C10" s="391">
        <v>57.407659999999993</v>
      </c>
      <c r="D10" s="391">
        <v>37.619490000000006</v>
      </c>
      <c r="E10" s="391"/>
      <c r="F10" s="391">
        <v>12.5322</v>
      </c>
      <c r="G10" s="391">
        <v>37.452423667970663</v>
      </c>
      <c r="H10" s="391">
        <v>-24.920223667970664</v>
      </c>
      <c r="I10" s="392">
        <v>0.33461652872194608</v>
      </c>
      <c r="J10" s="393" t="s">
        <v>468</v>
      </c>
    </row>
    <row r="12" spans="1:10" ht="14.4" customHeight="1" x14ac:dyDescent="0.3">
      <c r="A12" s="389" t="s">
        <v>464</v>
      </c>
      <c r="B12" s="390" t="s">
        <v>465</v>
      </c>
      <c r="C12" s="391" t="s">
        <v>466</v>
      </c>
      <c r="D12" s="391" t="s">
        <v>466</v>
      </c>
      <c r="E12" s="391"/>
      <c r="F12" s="391" t="s">
        <v>466</v>
      </c>
      <c r="G12" s="391" t="s">
        <v>466</v>
      </c>
      <c r="H12" s="391" t="s">
        <v>466</v>
      </c>
      <c r="I12" s="392" t="s">
        <v>466</v>
      </c>
      <c r="J12" s="393" t="s">
        <v>55</v>
      </c>
    </row>
    <row r="13" spans="1:10" ht="14.4" customHeight="1" x14ac:dyDescent="0.3">
      <c r="A13" s="389" t="s">
        <v>469</v>
      </c>
      <c r="B13" s="390" t="s">
        <v>470</v>
      </c>
      <c r="C13" s="391" t="s">
        <v>466</v>
      </c>
      <c r="D13" s="391" t="s">
        <v>466</v>
      </c>
      <c r="E13" s="391"/>
      <c r="F13" s="391" t="s">
        <v>466</v>
      </c>
      <c r="G13" s="391" t="s">
        <v>466</v>
      </c>
      <c r="H13" s="391" t="s">
        <v>466</v>
      </c>
      <c r="I13" s="392" t="s">
        <v>466</v>
      </c>
      <c r="J13" s="393" t="s">
        <v>0</v>
      </c>
    </row>
    <row r="14" spans="1:10" ht="14.4" customHeight="1" x14ac:dyDescent="0.3">
      <c r="A14" s="389" t="s">
        <v>469</v>
      </c>
      <c r="B14" s="390" t="s">
        <v>257</v>
      </c>
      <c r="C14" s="391">
        <v>56.538859999999993</v>
      </c>
      <c r="D14" s="391">
        <v>36.715220000000002</v>
      </c>
      <c r="E14" s="391"/>
      <c r="F14" s="391">
        <v>12.5322</v>
      </c>
      <c r="G14" s="391">
        <v>36.639509745455833</v>
      </c>
      <c r="H14" s="391">
        <v>-24.107309745455833</v>
      </c>
      <c r="I14" s="392">
        <v>0.34204060281003867</v>
      </c>
      <c r="J14" s="393" t="s">
        <v>1</v>
      </c>
    </row>
    <row r="15" spans="1:10" ht="14.4" customHeight="1" x14ac:dyDescent="0.3">
      <c r="A15" s="389" t="s">
        <v>469</v>
      </c>
      <c r="B15" s="390" t="s">
        <v>258</v>
      </c>
      <c r="C15" s="391" t="s">
        <v>466</v>
      </c>
      <c r="D15" s="391">
        <v>7.2099999999999997E-2</v>
      </c>
      <c r="E15" s="391"/>
      <c r="F15" s="391">
        <v>0</v>
      </c>
      <c r="G15" s="391">
        <v>6.6895239171749998E-2</v>
      </c>
      <c r="H15" s="391">
        <v>-6.6895239171749998E-2</v>
      </c>
      <c r="I15" s="392">
        <v>0</v>
      </c>
      <c r="J15" s="393" t="s">
        <v>1</v>
      </c>
    </row>
    <row r="16" spans="1:10" ht="14.4" customHeight="1" x14ac:dyDescent="0.3">
      <c r="A16" s="389" t="s">
        <v>469</v>
      </c>
      <c r="B16" s="390" t="s">
        <v>259</v>
      </c>
      <c r="C16" s="391" t="s">
        <v>466</v>
      </c>
      <c r="D16" s="391">
        <v>0.39415</v>
      </c>
      <c r="E16" s="391"/>
      <c r="F16" s="391">
        <v>0</v>
      </c>
      <c r="G16" s="391">
        <v>0.36187758756141669</v>
      </c>
      <c r="H16" s="391">
        <v>-0.36187758756141669</v>
      </c>
      <c r="I16" s="392">
        <v>0</v>
      </c>
      <c r="J16" s="393" t="s">
        <v>1</v>
      </c>
    </row>
    <row r="17" spans="1:10" ht="14.4" customHeight="1" x14ac:dyDescent="0.3">
      <c r="A17" s="389" t="s">
        <v>469</v>
      </c>
      <c r="B17" s="390" t="s">
        <v>260</v>
      </c>
      <c r="C17" s="391">
        <v>0.86880000000000002</v>
      </c>
      <c r="D17" s="391">
        <v>0.43802000000000002</v>
      </c>
      <c r="E17" s="391"/>
      <c r="F17" s="391">
        <v>0</v>
      </c>
      <c r="G17" s="391">
        <v>0.38414109578166666</v>
      </c>
      <c r="H17" s="391">
        <v>-0.38414109578166666</v>
      </c>
      <c r="I17" s="392">
        <v>0</v>
      </c>
      <c r="J17" s="393" t="s">
        <v>1</v>
      </c>
    </row>
    <row r="18" spans="1:10" ht="14.4" customHeight="1" x14ac:dyDescent="0.3">
      <c r="A18" s="389" t="s">
        <v>469</v>
      </c>
      <c r="B18" s="390" t="s">
        <v>471</v>
      </c>
      <c r="C18" s="391">
        <v>57.407659999999993</v>
      </c>
      <c r="D18" s="391">
        <v>37.619490000000006</v>
      </c>
      <c r="E18" s="391"/>
      <c r="F18" s="391">
        <v>12.5322</v>
      </c>
      <c r="G18" s="391">
        <v>37.452423667970663</v>
      </c>
      <c r="H18" s="391">
        <v>-24.920223667970664</v>
      </c>
      <c r="I18" s="392">
        <v>0.33461652872194608</v>
      </c>
      <c r="J18" s="393" t="s">
        <v>472</v>
      </c>
    </row>
    <row r="19" spans="1:10" ht="14.4" customHeight="1" x14ac:dyDescent="0.3">
      <c r="A19" s="389" t="s">
        <v>466</v>
      </c>
      <c r="B19" s="390" t="s">
        <v>466</v>
      </c>
      <c r="C19" s="391" t="s">
        <v>466</v>
      </c>
      <c r="D19" s="391" t="s">
        <v>466</v>
      </c>
      <c r="E19" s="391"/>
      <c r="F19" s="391" t="s">
        <v>466</v>
      </c>
      <c r="G19" s="391" t="s">
        <v>466</v>
      </c>
      <c r="H19" s="391" t="s">
        <v>466</v>
      </c>
      <c r="I19" s="392" t="s">
        <v>466</v>
      </c>
      <c r="J19" s="393" t="s">
        <v>473</v>
      </c>
    </row>
    <row r="20" spans="1:10" ht="14.4" customHeight="1" x14ac:dyDescent="0.3">
      <c r="A20" s="389" t="s">
        <v>464</v>
      </c>
      <c r="B20" s="390" t="s">
        <v>467</v>
      </c>
      <c r="C20" s="391">
        <v>57.407659999999993</v>
      </c>
      <c r="D20" s="391">
        <v>37.619490000000006</v>
      </c>
      <c r="E20" s="391"/>
      <c r="F20" s="391">
        <v>12.5322</v>
      </c>
      <c r="G20" s="391">
        <v>37.452423667970663</v>
      </c>
      <c r="H20" s="391">
        <v>-24.920223667970664</v>
      </c>
      <c r="I20" s="392">
        <v>0.33461652872194608</v>
      </c>
      <c r="J20" s="393" t="s">
        <v>468</v>
      </c>
    </row>
  </sheetData>
  <mergeCells count="3">
    <mergeCell ref="F3:I3"/>
    <mergeCell ref="C4:D4"/>
    <mergeCell ref="A1:I1"/>
  </mergeCells>
  <conditionalFormatting sqref="F11 F21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0">
    <cfRule type="expression" dxfId="28" priority="5">
      <formula>$H12&gt;0</formula>
    </cfRule>
  </conditionalFormatting>
  <conditionalFormatting sqref="A12:A20">
    <cfRule type="expression" dxfId="27" priority="2">
      <formula>AND($J12&lt;&gt;"mezeraKL",$J12&lt;&gt;"")</formula>
    </cfRule>
  </conditionalFormatting>
  <conditionalFormatting sqref="I12:I20">
    <cfRule type="expression" dxfId="26" priority="6">
      <formula>$I12&gt;1</formula>
    </cfRule>
  </conditionalFormatting>
  <conditionalFormatting sqref="B12:B20">
    <cfRule type="expression" dxfId="25" priority="1">
      <formula>OR($J12="NS",$J12="SumaNS",$J12="Účet")</formula>
    </cfRule>
  </conditionalFormatting>
  <conditionalFormatting sqref="A12:D20 F12:I20">
    <cfRule type="expression" dxfId="24" priority="8">
      <formula>AND($J12&lt;&gt;"",$J12&lt;&gt;"mezeraKL")</formula>
    </cfRule>
  </conditionalFormatting>
  <conditionalFormatting sqref="B12:D20 F12:I20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9" t="s">
        <v>133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3" t="s">
        <v>247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113</v>
      </c>
      <c r="K3" s="328"/>
      <c r="L3" s="74">
        <f>IF(M3&lt;&gt;0,N3/M3,0)</f>
        <v>149.13951085723542</v>
      </c>
      <c r="M3" s="74">
        <f>SUBTOTAL(9,M5:M1048576)</f>
        <v>84.03</v>
      </c>
      <c r="N3" s="75">
        <f>SUBTOTAL(9,N5:N1048576)</f>
        <v>12532.193097333493</v>
      </c>
    </row>
    <row r="4" spans="1:14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120</v>
      </c>
      <c r="M4" s="397" t="s">
        <v>13</v>
      </c>
      <c r="N4" s="398" t="s">
        <v>128</v>
      </c>
    </row>
    <row r="5" spans="1:14" ht="14.4" customHeight="1" x14ac:dyDescent="0.3">
      <c r="A5" s="399" t="s">
        <v>464</v>
      </c>
      <c r="B5" s="400" t="s">
        <v>465</v>
      </c>
      <c r="C5" s="401" t="s">
        <v>469</v>
      </c>
      <c r="D5" s="402" t="s">
        <v>505</v>
      </c>
      <c r="E5" s="401" t="s">
        <v>474</v>
      </c>
      <c r="F5" s="402" t="s">
        <v>506</v>
      </c>
      <c r="G5" s="401" t="s">
        <v>475</v>
      </c>
      <c r="H5" s="401" t="s">
        <v>476</v>
      </c>
      <c r="I5" s="401" t="s">
        <v>477</v>
      </c>
      <c r="J5" s="401" t="s">
        <v>478</v>
      </c>
      <c r="K5" s="401" t="s">
        <v>479</v>
      </c>
      <c r="L5" s="403">
        <v>141.51170878253498</v>
      </c>
      <c r="M5" s="403">
        <v>4</v>
      </c>
      <c r="N5" s="404">
        <v>566.04683513013993</v>
      </c>
    </row>
    <row r="6" spans="1:14" ht="14.4" customHeight="1" x14ac:dyDescent="0.3">
      <c r="A6" s="405" t="s">
        <v>464</v>
      </c>
      <c r="B6" s="406" t="s">
        <v>465</v>
      </c>
      <c r="C6" s="407" t="s">
        <v>469</v>
      </c>
      <c r="D6" s="408" t="s">
        <v>505</v>
      </c>
      <c r="E6" s="407" t="s">
        <v>474</v>
      </c>
      <c r="F6" s="408" t="s">
        <v>506</v>
      </c>
      <c r="G6" s="407" t="s">
        <v>475</v>
      </c>
      <c r="H6" s="407" t="s">
        <v>480</v>
      </c>
      <c r="I6" s="407" t="s">
        <v>481</v>
      </c>
      <c r="J6" s="407" t="s">
        <v>482</v>
      </c>
      <c r="K6" s="407" t="s">
        <v>483</v>
      </c>
      <c r="L6" s="409">
        <v>47.36</v>
      </c>
      <c r="M6" s="409">
        <v>1</v>
      </c>
      <c r="N6" s="410">
        <v>47.36</v>
      </c>
    </row>
    <row r="7" spans="1:14" ht="14.4" customHeight="1" x14ac:dyDescent="0.3">
      <c r="A7" s="405" t="s">
        <v>464</v>
      </c>
      <c r="B7" s="406" t="s">
        <v>465</v>
      </c>
      <c r="C7" s="407" t="s">
        <v>469</v>
      </c>
      <c r="D7" s="408" t="s">
        <v>505</v>
      </c>
      <c r="E7" s="407" t="s">
        <v>474</v>
      </c>
      <c r="F7" s="408" t="s">
        <v>506</v>
      </c>
      <c r="G7" s="407" t="s">
        <v>475</v>
      </c>
      <c r="H7" s="407" t="s">
        <v>484</v>
      </c>
      <c r="I7" s="407" t="s">
        <v>156</v>
      </c>
      <c r="J7" s="407" t="s">
        <v>485</v>
      </c>
      <c r="K7" s="407"/>
      <c r="L7" s="409">
        <v>414.33534289455645</v>
      </c>
      <c r="M7" s="409">
        <v>10</v>
      </c>
      <c r="N7" s="410">
        <v>4143.3534289455647</v>
      </c>
    </row>
    <row r="8" spans="1:14" ht="14.4" customHeight="1" x14ac:dyDescent="0.3">
      <c r="A8" s="405" t="s">
        <v>464</v>
      </c>
      <c r="B8" s="406" t="s">
        <v>465</v>
      </c>
      <c r="C8" s="407" t="s">
        <v>469</v>
      </c>
      <c r="D8" s="408" t="s">
        <v>505</v>
      </c>
      <c r="E8" s="407" t="s">
        <v>474</v>
      </c>
      <c r="F8" s="408" t="s">
        <v>506</v>
      </c>
      <c r="G8" s="407" t="s">
        <v>475</v>
      </c>
      <c r="H8" s="407" t="s">
        <v>486</v>
      </c>
      <c r="I8" s="407" t="s">
        <v>156</v>
      </c>
      <c r="J8" s="407" t="s">
        <v>487</v>
      </c>
      <c r="K8" s="407" t="s">
        <v>488</v>
      </c>
      <c r="L8" s="409">
        <v>8.7999999999999972</v>
      </c>
      <c r="M8" s="409">
        <v>50</v>
      </c>
      <c r="N8" s="410">
        <v>439.99999999999989</v>
      </c>
    </row>
    <row r="9" spans="1:14" ht="14.4" customHeight="1" x14ac:dyDescent="0.3">
      <c r="A9" s="405" t="s">
        <v>464</v>
      </c>
      <c r="B9" s="406" t="s">
        <v>465</v>
      </c>
      <c r="C9" s="407" t="s">
        <v>469</v>
      </c>
      <c r="D9" s="408" t="s">
        <v>505</v>
      </c>
      <c r="E9" s="407" t="s">
        <v>474</v>
      </c>
      <c r="F9" s="408" t="s">
        <v>506</v>
      </c>
      <c r="G9" s="407" t="s">
        <v>475</v>
      </c>
      <c r="H9" s="407" t="s">
        <v>489</v>
      </c>
      <c r="I9" s="407" t="s">
        <v>490</v>
      </c>
      <c r="J9" s="407" t="s">
        <v>491</v>
      </c>
      <c r="K9" s="407" t="s">
        <v>492</v>
      </c>
      <c r="L9" s="409">
        <v>56336.89</v>
      </c>
      <c r="M9" s="409">
        <v>0.03</v>
      </c>
      <c r="N9" s="410">
        <v>1690.1066999999998</v>
      </c>
    </row>
    <row r="10" spans="1:14" ht="14.4" customHeight="1" x14ac:dyDescent="0.3">
      <c r="A10" s="405" t="s">
        <v>464</v>
      </c>
      <c r="B10" s="406" t="s">
        <v>465</v>
      </c>
      <c r="C10" s="407" t="s">
        <v>469</v>
      </c>
      <c r="D10" s="408" t="s">
        <v>505</v>
      </c>
      <c r="E10" s="407" t="s">
        <v>474</v>
      </c>
      <c r="F10" s="408" t="s">
        <v>506</v>
      </c>
      <c r="G10" s="407" t="s">
        <v>475</v>
      </c>
      <c r="H10" s="407" t="s">
        <v>493</v>
      </c>
      <c r="I10" s="407" t="s">
        <v>156</v>
      </c>
      <c r="J10" s="407" t="s">
        <v>494</v>
      </c>
      <c r="K10" s="407" t="s">
        <v>495</v>
      </c>
      <c r="L10" s="409">
        <v>85.873632568194211</v>
      </c>
      <c r="M10" s="409">
        <v>2</v>
      </c>
      <c r="N10" s="410">
        <v>171.74726513638842</v>
      </c>
    </row>
    <row r="11" spans="1:14" ht="14.4" customHeight="1" x14ac:dyDescent="0.3">
      <c r="A11" s="405" t="s">
        <v>464</v>
      </c>
      <c r="B11" s="406" t="s">
        <v>465</v>
      </c>
      <c r="C11" s="407" t="s">
        <v>469</v>
      </c>
      <c r="D11" s="408" t="s">
        <v>505</v>
      </c>
      <c r="E11" s="407" t="s">
        <v>474</v>
      </c>
      <c r="F11" s="408" t="s">
        <v>506</v>
      </c>
      <c r="G11" s="407" t="s">
        <v>475</v>
      </c>
      <c r="H11" s="407" t="s">
        <v>496</v>
      </c>
      <c r="I11" s="407" t="s">
        <v>156</v>
      </c>
      <c r="J11" s="407" t="s">
        <v>497</v>
      </c>
      <c r="K11" s="407" t="s">
        <v>498</v>
      </c>
      <c r="L11" s="409">
        <v>344.85005450375508</v>
      </c>
      <c r="M11" s="409">
        <v>15</v>
      </c>
      <c r="N11" s="410">
        <v>5172.7508175563262</v>
      </c>
    </row>
    <row r="12" spans="1:14" ht="14.4" customHeight="1" x14ac:dyDescent="0.3">
      <c r="A12" s="405" t="s">
        <v>464</v>
      </c>
      <c r="B12" s="406" t="s">
        <v>465</v>
      </c>
      <c r="C12" s="407" t="s">
        <v>469</v>
      </c>
      <c r="D12" s="408" t="s">
        <v>505</v>
      </c>
      <c r="E12" s="407" t="s">
        <v>474</v>
      </c>
      <c r="F12" s="408" t="s">
        <v>506</v>
      </c>
      <c r="G12" s="407" t="s">
        <v>475</v>
      </c>
      <c r="H12" s="407" t="s">
        <v>499</v>
      </c>
      <c r="I12" s="407" t="s">
        <v>156</v>
      </c>
      <c r="J12" s="407" t="s">
        <v>500</v>
      </c>
      <c r="K12" s="407" t="s">
        <v>501</v>
      </c>
      <c r="L12" s="409">
        <v>34.288050565072652</v>
      </c>
      <c r="M12" s="409">
        <v>1</v>
      </c>
      <c r="N12" s="410">
        <v>34.288050565072652</v>
      </c>
    </row>
    <row r="13" spans="1:14" ht="14.4" customHeight="1" thickBot="1" x14ac:dyDescent="0.35">
      <c r="A13" s="411" t="s">
        <v>464</v>
      </c>
      <c r="B13" s="412" t="s">
        <v>465</v>
      </c>
      <c r="C13" s="413" t="s">
        <v>469</v>
      </c>
      <c r="D13" s="414" t="s">
        <v>505</v>
      </c>
      <c r="E13" s="413" t="s">
        <v>474</v>
      </c>
      <c r="F13" s="414" t="s">
        <v>506</v>
      </c>
      <c r="G13" s="413" t="s">
        <v>475</v>
      </c>
      <c r="H13" s="413" t="s">
        <v>502</v>
      </c>
      <c r="I13" s="413" t="s">
        <v>502</v>
      </c>
      <c r="J13" s="413" t="s">
        <v>503</v>
      </c>
      <c r="K13" s="413" t="s">
        <v>504</v>
      </c>
      <c r="L13" s="415">
        <v>266.54000000000002</v>
      </c>
      <c r="M13" s="415">
        <v>1</v>
      </c>
      <c r="N13" s="416">
        <v>266.54000000000002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30" t="s">
        <v>233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247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43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24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4" t="s">
        <v>235</v>
      </c>
      <c r="C4" s="335"/>
      <c r="D4" s="335"/>
      <c r="E4" s="336"/>
      <c r="F4" s="331" t="s">
        <v>240</v>
      </c>
      <c r="G4" s="332"/>
      <c r="H4" s="332"/>
      <c r="I4" s="333"/>
      <c r="J4" s="334" t="s">
        <v>241</v>
      </c>
      <c r="K4" s="335"/>
      <c r="L4" s="335"/>
      <c r="M4" s="336"/>
      <c r="N4" s="331" t="s">
        <v>242</v>
      </c>
      <c r="O4" s="332"/>
      <c r="P4" s="332"/>
      <c r="Q4" s="333"/>
    </row>
    <row r="5" spans="1:17" ht="14.4" customHeight="1" thickBot="1" x14ac:dyDescent="0.35">
      <c r="A5" s="417" t="s">
        <v>234</v>
      </c>
      <c r="B5" s="418" t="s">
        <v>236</v>
      </c>
      <c r="C5" s="418" t="s">
        <v>237</v>
      </c>
      <c r="D5" s="418" t="s">
        <v>238</v>
      </c>
      <c r="E5" s="419" t="s">
        <v>239</v>
      </c>
      <c r="F5" s="420" t="s">
        <v>236</v>
      </c>
      <c r="G5" s="421" t="s">
        <v>237</v>
      </c>
      <c r="H5" s="421" t="s">
        <v>238</v>
      </c>
      <c r="I5" s="422" t="s">
        <v>239</v>
      </c>
      <c r="J5" s="418" t="s">
        <v>236</v>
      </c>
      <c r="K5" s="418" t="s">
        <v>237</v>
      </c>
      <c r="L5" s="418" t="s">
        <v>238</v>
      </c>
      <c r="M5" s="419" t="s">
        <v>239</v>
      </c>
      <c r="N5" s="420" t="s">
        <v>236</v>
      </c>
      <c r="O5" s="421" t="s">
        <v>237</v>
      </c>
      <c r="P5" s="421" t="s">
        <v>238</v>
      </c>
      <c r="Q5" s="422" t="s">
        <v>239</v>
      </c>
    </row>
    <row r="6" spans="1:17" ht="14.4" customHeight="1" x14ac:dyDescent="0.3">
      <c r="A6" s="428" t="s">
        <v>507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508</v>
      </c>
      <c r="B7" s="433">
        <v>43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24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2014-12-18T09:34:03Z</dcterms:modified>
</cp:coreProperties>
</file>