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4" hidden="1">'ZV Vykáz.-A Detail'!$A$5:$P$5</definedName>
    <definedName name="_xlnm._FilterDatabase" localSheetId="16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4" i="383" l="1"/>
  <c r="A11" i="383"/>
  <c r="C13" i="414"/>
  <c r="D13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AH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C16" i="414"/>
  <c r="D16" i="414"/>
  <c r="D4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C19" i="414"/>
  <c r="D19" i="414"/>
  <c r="F13" i="339" l="1"/>
  <c r="E13" i="339"/>
  <c r="E15" i="339" s="1"/>
  <c r="H12" i="339"/>
  <c r="G12" i="339"/>
  <c r="A4" i="383"/>
  <c r="A22" i="383"/>
  <c r="A21" i="383"/>
  <c r="A20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<sst xmlns="http://schemas.openxmlformats.org/spreadsheetml/2006/main" count="3561" uniqueCount="906">
  <si>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</si>
  <si>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</si>
  <si>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</si>
  <si>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</si>
  <si>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</si>
  <si>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</si>
  <si>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</si>
  <si>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</si>
  <si>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</si>
  <si>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</si>
  <si>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</si>
  <si>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</si>
  <si>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</si>
  <si>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</si>
  <si>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</si>
  <si>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</si>
  <si>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</si>
  <si>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</si>
  <si>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</si>
  <si>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</si>
  <si>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</si>
  <si>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</si>
  <si>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</si>
  <si>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</si>
  <si>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</si>
  <si>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</si>
  <si>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</si>
  <si>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</si>
  <si>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</si>
  <si>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</si>
  <si>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</si>
  <si>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</si>
  <si>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</si>
  <si>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</si>
  <si>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</si>
  <si>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</si>
  <si>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</si>
  <si>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</si>
  <si>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</si>
  <si>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</si>
  <si>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</si>
  <si>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</si>
  <si>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</si>
  <si>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</si>
  <si>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</si>
  <si>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</si>
  <si>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</si>
  <si>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</si>
  <si>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</si>
  <si>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</si>
  <si>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</si>
  <si>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</si>
  <si>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</si>
  <si>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</si>
  <si>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</si>
  <si>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</si>
  <si>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</si>
  <si>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</si>
  <si>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</si>
  <si>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</si>
  <si>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</si>
  <si>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</si>
  <si>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</si>
  <si>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</si>
  <si>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</si>
  <si>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</si>
  <si>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</si>
  <si>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</si>
  <si>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</si>
  <si>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</si>
  <si>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</si>
  <si>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</si>
  <si>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</si>
  <si>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</si>
  <si>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</si>
  <si>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</si>
  <si>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</si>
  <si>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</si>
  <si>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</si>
  <si>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</si>
  <si>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</si>
  <si>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</si>
  <si>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</si>
  <si>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</si>
  <si>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</si>
  <si>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</si>
  <si>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</si>
  <si>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</si>
  <si>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</si>
  <si>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</si>
  <si>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</si>
  <si>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</si>
  <si>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</si>
  <si>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</si>
  <si>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</si>
  <si>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</si>
  <si>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</si>
  <si>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</si>
  <si>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</si>
  <si>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</si>
  <si>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</si>
  <si>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</si>
  <si>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</si>
  <si>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</si>
  <si>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</si>
  <si>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</si>
  <si>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</si>
  <si>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</si>
  <si>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</si>
  <si>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</si>
  <si>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</si>
  <si>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</si>
  <si>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</si>
  <si>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</si>
  <si>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</si>
  <si>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</si>
  <si>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</si>
  <si>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</si>
  <si>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</si>
  <si>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</si>
  <si>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</si>
  <si>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</si>
  <si>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</si>
  <si>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</si>
  <si>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</si>
  <si>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</si>
  <si>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</si>
  <si>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</si>
  <si>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</si>
  <si>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</si>
  <si>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</si>
  <si>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</si>
  <si>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</si>
  <si>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</si>
  <si>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</si>
  <si>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</si>
  <si>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</si>
  <si>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</si>
  <si>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</si>
  <si>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</si>
  <si>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</si>
  <si>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</si>
  <si>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</si>
  <si>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</si>
  <si>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</si>
  <si>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</si>
  <si>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</si>
  <si>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</si>
  <si>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</si>
  <si>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</si>
  <si>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</si>
  <si>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</si>
  <si>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</si>
  <si>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</si>
  <si>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</si>
  <si>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</si>
  <si>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</si>
  <si>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</si>
  <si>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</si>
  <si>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</si>
  <si>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</si>
  <si>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</si>
  <si>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</si>
  <si>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</si>
  <si>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</si>
  <si>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</si>
  <si>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</si>
  <si>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</si>
  <si>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</si>
  <si>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</si>
  <si>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</si>
  <si>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</si>
  <si>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</si>
  <si>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</si>
  <si>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</si>
  <si>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</si>
  <si>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</si>
  <si>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</si>
  <si>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</si>
  <si>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</si>
  <si>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</si>
  <si>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</si>
  <si>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</si>
  <si>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</si>
  <si>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</si>
  <si>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</si>
  <si>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</si>
  <si>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</si>
  <si>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</si>
  <si>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</si>
  <si>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</si>
  <si>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</si>
  <si>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</si>
  <si>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</si>
  <si>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</si>
  <si>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</si>
  <si>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</si>
  <si>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</si>
  <si>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</si>
  <si>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</si>
  <si>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</si>
  <si>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</si>
  <si>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</si>
  <si>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</si>
  <si>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</si>
  <si>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</si>
  <si>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</si>
  <si>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</si>
  <si>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</si>
  <si>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</si>
  <si>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</si>
  <si>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</si>
  <si>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</si>
  <si>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</si>
  <si>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</si>
  <si>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</si>
  <si>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</si>
  <si>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</si>
  <si>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</si>
  <si>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</si>
  <si>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</si>
  <si>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</si>
  <si>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</si>
  <si>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</si>
  <si>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</si>
  <si>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</si>
  <si>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</si>
  <si>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</si>
  <si>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</si>
  <si>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</si>
  <si>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</si>
  <si>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</si>
  <si>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</si>
  <si>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</si>
  <si>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</si>
  <si>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</si>
  <si>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</si>
  <si>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</si>
  <si>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</si>
  <si>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</si>
  <si>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</si>
  <si>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</si>
  <si>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</si>
  <si>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</si>
  <si>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</si>
  <si>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</si>
  <si>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</si>
  <si>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</si>
  <si>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</si>
  <si>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</si>
  <si>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</si>
  <si>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</si>
  <si>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</si>
  <si>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</si>
  <si>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</si>
  <si>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</si>
  <si>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</si>
  <si>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</si>
  <si>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</si>
  <si>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</si>
  <si>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</si>
  <si>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</si>
  <si>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</si>
  <si>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</si>
  <si>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</si>
  <si>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</si>
  <si>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</si>
  <si>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</si>
  <si>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</si>
  <si>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</si>
  <si>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</si>
  <si>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</si>
  <si>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</si>
  <si>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50117015     IT - spotřební materiál (sk. P37, 48)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</si>
  <si>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</si>
  <si>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</si>
  <si>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</si>
  <si>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</si>
  <si>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</si>
  <si>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</si>
  <si>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</si>
  <si>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</si>
  <si>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</si>
  <si>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</si>
  <si>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</si>
  <si>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</si>
  <si>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</si>
  <si>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</si>
  <si>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</si>
  <si>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</si>
  <si>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</si>
  <si>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</si>
  <si>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</si>
  <si>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</si>
  <si>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</si>
  <si>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</si>
  <si>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</si>
  <si>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</si>
  <si>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</si>
  <si>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</si>
  <si>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</si>
  <si>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</si>
  <si>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</si>
  <si>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</si>
  <si>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</si>
  <si>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</si>
  <si>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</si>
  <si>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</si>
  <si>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</si>
  <si>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</si>
  <si>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</si>
  <si>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</si>
  <si>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</si>
  <si>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</si>
  <si>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</si>
  <si>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</si>
  <si>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</si>
  <si>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</si>
  <si>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</si>
  <si>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</si>
  <si>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</si>
  <si>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</si>
  <si>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</si>
  <si>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</si>
  <si>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</si>
  <si>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</si>
  <si>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</si>
  <si>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</si>
  <si>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</si>
  <si>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</si>
  <si>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</si>
  <si>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</si>
  <si>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</si>
  <si>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</si>
  <si>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</si>
  <si>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</si>
  <si>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</si>
  <si>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</si>
  <si>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</si>
  <si>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</si>
  <si>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</si>
  <si>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</si>
  <si>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</si>
  <si>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</si>
  <si>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</si>
  <si>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</si>
  <si>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</si>
  <si>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</si>
  <si>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</si>
  <si>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</si>
  <si>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</si>
  <si>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</si>
  <si>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</si>
  <si>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</si>
  <si>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</si>
  <si>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</si>
  <si>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</si>
  <si>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</si>
  <si>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</si>
  <si>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</si>
  <si>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</si>
  <si>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</si>
  <si>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</si>
  <si>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</si>
  <si>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</si>
  <si>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</si>
  <si>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</si>
  <si>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</si>
  <si>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</si>
  <si>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</si>
  <si>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55120005     ZC DHM - ostatní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</si>
  <si>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</si>
  <si>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</si>
  <si>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</si>
  <si>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</si>
  <si>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</si>
  <si>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</si>
  <si>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</si>
  <si>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</si>
  <si>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</si>
  <si>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</si>
  <si>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</si>
  <si>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</si>
  <si>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</si>
  <si>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</si>
  <si>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</si>
  <si>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</si>
  <si>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</si>
  <si>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</si>
  <si>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</si>
  <si>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</si>
  <si>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</si>
  <si>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</si>
  <si>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</si>
  <si>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</si>
  <si>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</si>
  <si>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</si>
  <si>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</si>
  <si>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</si>
  <si>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60230     Přepravné pacientů vykázané ZP     OZPI</t>
  </si>
  <si>
    <t>60230002     přepravné pacientů - ostatní ZP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</si>
  <si>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</si>
  <si>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</si>
  <si>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</si>
  <si>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</si>
  <si>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</si>
  <si>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</si>
  <si>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</si>
  <si>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</si>
  <si>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</si>
  <si>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</si>
  <si>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</si>
  <si>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</si>
  <si>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</si>
  <si>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</si>
  <si>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</si>
  <si>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</si>
  <si>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</si>
  <si>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</si>
  <si>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</si>
  <si>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</si>
  <si>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</si>
  <si>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</si>
  <si>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</si>
  <si>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</si>
  <si>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</si>
  <si>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</si>
  <si>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</si>
  <si>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</si>
  <si>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</si>
  <si>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</si>
  <si>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</si>
  <si>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</si>
  <si>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</si>
  <si>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</si>
  <si>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</si>
  <si>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</si>
  <si>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</si>
  <si>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</si>
  <si>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</si>
  <si>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</si>
  <si>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</si>
  <si>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</si>
  <si>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</si>
  <si>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</si>
  <si>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</si>
  <si>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</si>
  <si>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</si>
  <si>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</si>
  <si>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</si>
  <si>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</si>
  <si>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</si>
  <si>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</si>
  <si>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</si>
  <si>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</si>
  <si>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</si>
  <si>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</si>
  <si>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</si>
  <si>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</si>
  <si>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</si>
  <si>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</si>
  <si>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</si>
  <si>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</si>
  <si>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</si>
  <si>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</si>
  <si>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</si>
  <si>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</si>
  <si>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188219</t>
  </si>
  <si>
    <t>88219</t>
  </si>
  <si>
    <t>LEXAURIN</t>
  </si>
  <si>
    <t>TBL 30X3MG</t>
  </si>
  <si>
    <t>192729</t>
  </si>
  <si>
    <t>92729</t>
  </si>
  <si>
    <t>ACIDUM ASCORBICUM</t>
  </si>
  <si>
    <t>INJ 5X5ML</t>
  </si>
  <si>
    <t>900321</t>
  </si>
  <si>
    <t>KL PRIPRAVEK</t>
  </si>
  <si>
    <t>500565</t>
  </si>
  <si>
    <t>Spofaplast Náplast kusová text.166</t>
  </si>
  <si>
    <t>76x51mm/3ks</t>
  </si>
  <si>
    <t>191583</t>
  </si>
  <si>
    <t>163189</t>
  </si>
  <si>
    <t>DANTROLEN I.V.</t>
  </si>
  <si>
    <t>INF SIC 36X20MG+SOL</t>
  </si>
  <si>
    <t>930224</t>
  </si>
  <si>
    <t>KL BENZINUM 900 ml</t>
  </si>
  <si>
    <t>UN 3295</t>
  </si>
  <si>
    <t>920136</t>
  </si>
  <si>
    <t>KL ETHANOLUM BENZINO DEN. 4 kg</t>
  </si>
  <si>
    <t>UN 1170</t>
  </si>
  <si>
    <t>501319</t>
  </si>
  <si>
    <t>RP PRIPRAVEK</t>
  </si>
  <si>
    <t>pojišťovna nehradí</t>
  </si>
  <si>
    <t>SOUD, soudní lékařství - laboratoř</t>
  </si>
  <si>
    <t>Lékárna - léčiva</t>
  </si>
  <si>
    <t>38 - Ústav soudního lékařství a medicínského práva</t>
  </si>
  <si>
    <t>3841 - soudní lékařství - laboratoř</t>
  </si>
  <si>
    <t>ZA031</t>
  </si>
  <si>
    <t>Vata obvazová 1000 g nest.vinutá 110710</t>
  </si>
  <si>
    <t>ZA090</t>
  </si>
  <si>
    <t>Vata buničitá přířezy 37 x 57 cm 2730152</t>
  </si>
  <si>
    <t>ZA321</t>
  </si>
  <si>
    <t>Kompresa gáza 7,5 cm x 7,5 cm / 100 ks 17 nití, 8 vrstev 06002</t>
  </si>
  <si>
    <t>ZA446</t>
  </si>
  <si>
    <t>Vata buničitá přířezy 20 x 30 cm 1230200129</t>
  </si>
  <si>
    <t>ZA447</t>
  </si>
  <si>
    <t>Vata obvazová 200 g nesterilní skládaná 1102352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</si>
  <si>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</si>
  <si>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</si>
  <si>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</si>
  <si>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</si>
  <si>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</si>
  <si>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</si>
  <si>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</si>
  <si>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( pro obj. 1 kus = 3 náplasti) 001445510</t>
  </si>
  <si>
    <t>ZA727</t>
  </si>
  <si>
    <t>Kontejner 30 ml sterilní 331690251750</t>
  </si>
  <si>
    <t>ZA751</t>
  </si>
  <si>
    <t>Papír filtrační archy 50 x 50 cm bal. 12,5 kg 624890805050</t>
  </si>
  <si>
    <t>ZA787</t>
  </si>
  <si>
    <t>Stříkačka injekční 2-dílná 10 ml L Inject Solo 4606108V</t>
  </si>
  <si>
    <t>ZA788</t>
  </si>
  <si>
    <t>Stříkačka injekční 2-dílná 20 ml L Inject Solo 4606205V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</si>
  <si>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</si>
  <si>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</si>
  <si>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</si>
  <si>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</si>
  <si>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</si>
  <si>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</si>
  <si>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ZB830</t>
  </si>
  <si>
    <t>Zrcátko zubní - zvětšovací b397122510020</t>
  </si>
  <si>
    <t>ZC757</t>
  </si>
  <si>
    <t>Čepelka skalpelová 24 BB524</t>
  </si>
  <si>
    <t>ZE159</t>
  </si>
  <si>
    <t>Nádoba na kontaminovaný odpad 2 l 15-0003</t>
  </si>
  <si>
    <t>ZE173</t>
  </si>
  <si>
    <t>Nádoba na histologický mat.   200 ml 333 000 041 002</t>
  </si>
  <si>
    <t>ZF159</t>
  </si>
  <si>
    <t>Nádoba na kontaminovaný odpad 1 l 15-0002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</si>
  <si>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</si>
  <si>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</si>
  <si>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</si>
  <si>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</si>
  <si>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</si>
  <si>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</si>
  <si>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ZI179</t>
  </si>
  <si>
    <t>Zkumavka s mediem+ flovakovaný tampon eSwab růžový 490CE.A</t>
  </si>
  <si>
    <t>ZB936</t>
  </si>
  <si>
    <t>Variant-bond elut lrc-cartify 130MG á 50 ks 12113050</t>
  </si>
  <si>
    <t>ZE174</t>
  </si>
  <si>
    <t>Nádoba na histologický mat. 920 ml 333000041024</t>
  </si>
  <si>
    <t>ZC019</t>
  </si>
  <si>
    <t>Fólie plastická silikag. 20 x 20 cm á 25 ks TLC 1057350001</t>
  </si>
  <si>
    <t>ZM215</t>
  </si>
  <si>
    <t>Tyčinky leštící pro MS 13 cm Micro-Mesh Sanding Swabs bal. á 12 ks MMSS-3</t>
  </si>
  <si>
    <t>ZM216</t>
  </si>
  <si>
    <t>Utěrky Tork Premium 510 role 400 útržků 38 x 32 cm 510178</t>
  </si>
  <si>
    <t>ZC754</t>
  </si>
  <si>
    <t>Čepelka skalpelová 21 BB521</t>
  </si>
  <si>
    <t>ZM214</t>
  </si>
  <si>
    <t>Tyčinky leštící pro MS 6 cm Micro-Mesh Sanding Swabs bal á 12 ks MMSS-1</t>
  </si>
  <si>
    <t>ZM218</t>
  </si>
  <si>
    <t xml:space="preserve">Tyčinky s polyesterem na čištění MS-Long Handle AlphaSwab pk/100 TX761-1EA </t>
  </si>
  <si>
    <t>ZM217</t>
  </si>
  <si>
    <t xml:space="preserve">Tyčinky s polyesterem na čištění MS-Large Alpha Swab 127,5 mm pk/100 TX714A-1EA </t>
  </si>
  <si>
    <t>ZM219</t>
  </si>
  <si>
    <t>Tyčinky leštící pro MS 7,5 cm Micro-Mesh Sanding Swabs bal. á 12 ks MMSS-2</t>
  </si>
  <si>
    <t>ZB973</t>
  </si>
  <si>
    <t>Fólie hliniková 20 x 20 cm 25 HPTLC 1055480001</t>
  </si>
  <si>
    <t>ZI381</t>
  </si>
  <si>
    <t>Škrabka okrouhlá rovná ollier 12,0 mm 22,6 cm 397124140050</t>
  </si>
  <si>
    <t>ZB831</t>
  </si>
  <si>
    <t>Držák zubního zrcátka 397122510100</t>
  </si>
  <si>
    <t>ZB935</t>
  </si>
  <si>
    <t>Kolonka accubond evidex 400 mg/ 6 ml 5982-2364 (188-2946)</t>
  </si>
  <si>
    <t>ZB426</t>
  </si>
  <si>
    <t>Mikrozkumavka eppendorf 1,5 ml BSA 0220</t>
  </si>
  <si>
    <t>ZC036</t>
  </si>
  <si>
    <t>Baňka erlen 250 ml 632417106250</t>
  </si>
  <si>
    <t>ZC078</t>
  </si>
  <si>
    <t>Válec odměrný vysoký sklo 50 ml 710920</t>
  </si>
  <si>
    <t>ZC716</t>
  </si>
  <si>
    <t>Špička pipetovací žlutá dlouhá manžeta 1123</t>
  </si>
  <si>
    <t>ZC831</t>
  </si>
  <si>
    <t>Sklo podložní mat. okraj 2501</t>
  </si>
  <si>
    <t>ZI560</t>
  </si>
  <si>
    <t>Špička žlutá dlouhá manžeta gilson 1 - 200 ul FLME28063</t>
  </si>
  <si>
    <t>ZD325</t>
  </si>
  <si>
    <t>Válec odměrný vysoký 25 ml d710272</t>
  </si>
  <si>
    <t>ZC776</t>
  </si>
  <si>
    <t>Sklo podložní mat. MS7625011</t>
  </si>
  <si>
    <t>ZC079</t>
  </si>
  <si>
    <t>Sklo mikroskopické SuperFrost plus 9646, bal. á 72 ks 2530</t>
  </si>
  <si>
    <t>ZB605</t>
  </si>
  <si>
    <t>Špička modrá krátká manžeta 1108</t>
  </si>
  <si>
    <t>ZD437</t>
  </si>
  <si>
    <t>Nálevka dělící 250 ml s teflonovým kohoutem 636014920204</t>
  </si>
  <si>
    <t>ZG467</t>
  </si>
  <si>
    <t>Baňka widmarkova 100 ml 632445101100</t>
  </si>
  <si>
    <t>ZI358</t>
  </si>
  <si>
    <t>Válec odměrný nízký sklo 1645/BH třída přesnosti B 50 ml 632432351125</t>
  </si>
  <si>
    <t>ZL968</t>
  </si>
  <si>
    <t>Špička Insert 0,1 ml 31 x 6 mm 15 mm 2541.0105</t>
  </si>
  <si>
    <t>ZA832</t>
  </si>
  <si>
    <t>Jehla injekční 0,9 x   40 mm žlutá 4657519</t>
  </si>
  <si>
    <t>ZA836</t>
  </si>
  <si>
    <t>Jehla injekční 0,9 x   70 mm žlutá</t>
  </si>
  <si>
    <t>ZB556</t>
  </si>
  <si>
    <t>Jehla injekční 1,2 x   40 mm růžová 4665120</t>
  </si>
  <si>
    <t>ZI759</t>
  </si>
  <si>
    <t>Rukavice vinyl bez p. L á 100 ks EFEKTVR04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</si>
  <si>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</si>
  <si>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</si>
  <si>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</si>
  <si>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</si>
  <si>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</si>
  <si>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</si>
  <si>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ZL074</t>
  </si>
  <si>
    <t>Rukavice operační gammex bez pudru PF EnLite vel. 8,0 353386</t>
  </si>
  <si>
    <t>ZL075</t>
  </si>
  <si>
    <t>Rukavice operační gammex bez pudru PF EnLite vel. 8,5 353387</t>
  </si>
  <si>
    <t>ZL289</t>
  </si>
  <si>
    <t>Rukavice operační latexové s pudrem ansell medigrip plus vel. 9,0 bal. á 50 párů 302929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</si>
  <si>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</si>
  <si>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</si>
  <si>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</si>
  <si>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</si>
  <si>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</si>
  <si>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</si>
  <si>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</si>
  <si>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</si>
  <si>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</si>
  <si>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</si>
  <si>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</si>
  <si>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</si>
  <si>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801979</t>
  </si>
  <si>
    <t>-KYS.CITRONOVA BEZV. P.A. 1000 G</t>
  </si>
  <si>
    <t>801092</t>
  </si>
  <si>
    <t>-PARAFIN UPRAVENY 56-58, 1 kg PARA009</t>
  </si>
  <si>
    <t>DG382</t>
  </si>
  <si>
    <t>Bactec Plus Aerobic</t>
  </si>
  <si>
    <t>DG383</t>
  </si>
  <si>
    <t>Bactec PEDS</t>
  </si>
  <si>
    <t>DG385</t>
  </si>
  <si>
    <t>Bactec Plus Anaerobic</t>
  </si>
  <si>
    <t>DD341</t>
  </si>
  <si>
    <t>METHANOL  P.A. 1000 ML</t>
  </si>
  <si>
    <t>DF571</t>
  </si>
  <si>
    <t>Formaldehyd 36-38% p.a., 5 L</t>
  </si>
  <si>
    <t>DG184</t>
  </si>
  <si>
    <t>SIRAN SODNY BEZV.,P.A.</t>
  </si>
  <si>
    <t>DD757</t>
  </si>
  <si>
    <t>AXS Cannabinoids Reagent Pack</t>
  </si>
  <si>
    <t>DG393</t>
  </si>
  <si>
    <t>Ethanol 96%</t>
  </si>
  <si>
    <t>DG227</t>
  </si>
  <si>
    <t>BENZEN p.a., 1L</t>
  </si>
  <si>
    <t>DC236</t>
  </si>
  <si>
    <t>DIETHYLETER P.A. NESTAB.</t>
  </si>
  <si>
    <t>DG235</t>
  </si>
  <si>
    <t>CHLOROFORM P.A.</t>
  </si>
  <si>
    <t>DG415</t>
  </si>
  <si>
    <t>1-Naphthylamine</t>
  </si>
  <si>
    <t>DD759</t>
  </si>
  <si>
    <t>Axs Opiates Reagent Pack</t>
  </si>
  <si>
    <t>DG163</t>
  </si>
  <si>
    <t>HYDROXID SODNY P.A.</t>
  </si>
  <si>
    <t>DD756</t>
  </si>
  <si>
    <t>AXS Amph/metamph. reagent Pack</t>
  </si>
  <si>
    <t>DD758</t>
  </si>
  <si>
    <t>Axs Cocaine Metabolite Reagent Pack</t>
  </si>
  <si>
    <t>DB336</t>
  </si>
  <si>
    <t>SOLUTION 4(LINE DILUENTSOLUTION) 10l</t>
  </si>
  <si>
    <t>DE023</t>
  </si>
  <si>
    <t>BIS/TRIMETHYLSILYL/TRIFLUOROACETAMID pro plyn.ch.</t>
  </si>
  <si>
    <t>DG179</t>
  </si>
  <si>
    <t>SIRAN AMONNY P.A.</t>
  </si>
  <si>
    <t>DG190</t>
  </si>
  <si>
    <t>UHLICITAN SOD.BEZV. P.A.</t>
  </si>
  <si>
    <t>DC753</t>
  </si>
  <si>
    <t>ANHYDRID KYS.OCTOVE P.A.</t>
  </si>
  <si>
    <t>DG143</t>
  </si>
  <si>
    <t>kyselina SIROVA P.A.</t>
  </si>
  <si>
    <t>DG394</t>
  </si>
  <si>
    <t>3,3'-Methylene-bis(4-hydroxycoumarin)</t>
  </si>
  <si>
    <t>DB257</t>
  </si>
  <si>
    <t>CHLOROFORM P.A. - stab. methanolem</t>
  </si>
  <si>
    <t>DG229</t>
  </si>
  <si>
    <t>METHANOL P.A.</t>
  </si>
  <si>
    <t>DC148</t>
  </si>
  <si>
    <t>X-SYS Multiconstituent Control</t>
  </si>
  <si>
    <t>DF908</t>
  </si>
  <si>
    <t>MTD(methadone) test na záchyt drog v moči</t>
  </si>
  <si>
    <t>DC342</t>
  </si>
  <si>
    <t>aceton p.a.</t>
  </si>
  <si>
    <t>DG226</t>
  </si>
  <si>
    <t>ETHYLESTER KYS.OCTOVE P.A.</t>
  </si>
  <si>
    <t>DG191</t>
  </si>
  <si>
    <t>UNIV.INDIK.PAPIRKY pH 0-12</t>
  </si>
  <si>
    <t>DD814</t>
  </si>
  <si>
    <t>AXS Benzodiazepines Reagent Pack</t>
  </si>
  <si>
    <t>DC012</t>
  </si>
  <si>
    <t>X-SYS OPIATES CALIBRATORS</t>
  </si>
  <si>
    <t>DC388</t>
  </si>
  <si>
    <t>X-SYS CANNABOIDS STANDART CAL.</t>
  </si>
  <si>
    <t>DG560</t>
  </si>
  <si>
    <t>alfa-naftylamin 100g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</si>
  <si>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</si>
  <si>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</si>
  <si>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</si>
  <si>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</si>
  <si>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</si>
  <si>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</si>
  <si>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DG633</t>
  </si>
  <si>
    <t>Beta-glukuronidáza typ HP2, from Helix Pomatia</t>
  </si>
  <si>
    <t>DD079</t>
  </si>
  <si>
    <t>AMONIAK VODNY ROZTOK 25%</t>
  </si>
  <si>
    <t>DC003</t>
  </si>
  <si>
    <t>X-SYS AM/METAMPHETAMIN ST. CAL.</t>
  </si>
  <si>
    <t>DG673</t>
  </si>
  <si>
    <t>Dusičnan draselný</t>
  </si>
  <si>
    <t>DG228</t>
  </si>
  <si>
    <t>TOLUEN P.A.</t>
  </si>
  <si>
    <t>DB757</t>
  </si>
  <si>
    <t>COCAINE METABOLITE ST.CALIBRAT</t>
  </si>
  <si>
    <t>DB720</t>
  </si>
  <si>
    <t>PENTAFLUOROBENZOYL CHLORIDE 99%</t>
  </si>
  <si>
    <t>DF708</t>
  </si>
  <si>
    <t>Reaction Vessels</t>
  </si>
  <si>
    <t>DG784</t>
  </si>
  <si>
    <t>DRI Primary control Set</t>
  </si>
  <si>
    <t>DG789</t>
  </si>
  <si>
    <t>Ethyl Alcohol Control 50 mg/dl</t>
  </si>
  <si>
    <t>DG765</t>
  </si>
  <si>
    <t>DRI Benzodiazepines</t>
  </si>
  <si>
    <t>DG766</t>
  </si>
  <si>
    <t>DRI Cannabinoids</t>
  </si>
  <si>
    <t>DG768</t>
  </si>
  <si>
    <t>DRI Opiates</t>
  </si>
  <si>
    <t>DG786</t>
  </si>
  <si>
    <t>DRI THC Control 60 ng/ml</t>
  </si>
  <si>
    <t>DG790</t>
  </si>
  <si>
    <t>Ethyl Alcohol Control 300 mg/dl</t>
  </si>
  <si>
    <t>DG764</t>
  </si>
  <si>
    <t>DRI Amphetamine</t>
  </si>
  <si>
    <t>DG745</t>
  </si>
  <si>
    <t>2.Ethyl-beta-D-glucuronide-d5  (1.0 mg/ml in metanol, ampule of 1ml)</t>
  </si>
  <si>
    <t>DG796</t>
  </si>
  <si>
    <t>DRI Ethyl Glucoronide Reagent Kit, 3x17ml R1, 3x17ml R2</t>
  </si>
  <si>
    <t>DG798</t>
  </si>
  <si>
    <t>DRI® EtG Calibrator 100 ng/ml</t>
  </si>
  <si>
    <t>DG800</t>
  </si>
  <si>
    <t>DRI® EtG Calibrator 1000 ng/ml</t>
  </si>
  <si>
    <t>DG799</t>
  </si>
  <si>
    <t>DRI® EtG Calibrator 500 ng/ml</t>
  </si>
  <si>
    <t>DG801</t>
  </si>
  <si>
    <t>DRI® EtG Calibrator 2000 ng/ml</t>
  </si>
  <si>
    <t>DG744</t>
  </si>
  <si>
    <t>Ethyl-beta-D-glucuronide</t>
  </si>
  <si>
    <t>DG777</t>
  </si>
  <si>
    <t>DRI THC Calibrator 20</t>
  </si>
  <si>
    <t>DG778</t>
  </si>
  <si>
    <t>DRI THC Calibrator 50</t>
  </si>
  <si>
    <t>DG771</t>
  </si>
  <si>
    <t>DRI Multi-Drug Negative Calibrator</t>
  </si>
  <si>
    <t>DG794</t>
  </si>
  <si>
    <t>Desetikomorové kyvety (10 800 ks/balení)</t>
  </si>
  <si>
    <t>DG779</t>
  </si>
  <si>
    <t>DRI THC Calibrator 100</t>
  </si>
  <si>
    <t>DG780</t>
  </si>
  <si>
    <t>DRI THC Calibrator 200</t>
  </si>
  <si>
    <t>DG773</t>
  </si>
  <si>
    <t>DRI Multi-Drug Calibrator 1</t>
  </si>
  <si>
    <t>DG774</t>
  </si>
  <si>
    <t>DRI Multi-Drug Calibrator 2</t>
  </si>
  <si>
    <t>DG782</t>
  </si>
  <si>
    <t>DRI Alcohol 100 mg/dL Calibrator</t>
  </si>
  <si>
    <t>DG781</t>
  </si>
  <si>
    <t>DRI Alcohol Negative Calibrator</t>
  </si>
  <si>
    <t>DG776</t>
  </si>
  <si>
    <t>DRI Multi-Drug Calibrator 4</t>
  </si>
  <si>
    <t>DG775</t>
  </si>
  <si>
    <t>DRI Multi-Drug Calibrator 3</t>
  </si>
  <si>
    <t>DG769</t>
  </si>
  <si>
    <t>DRI Ethyl Alcohol</t>
  </si>
  <si>
    <t>DG767</t>
  </si>
  <si>
    <t>DRI Cocaine</t>
  </si>
  <si>
    <t>DG772</t>
  </si>
  <si>
    <t>DRI Low Urine Calibrator</t>
  </si>
  <si>
    <t>DG785</t>
  </si>
  <si>
    <t>DRI THC Control 40 ng/ml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</si>
  <si>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</si>
  <si>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</si>
  <si>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</si>
  <si>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</si>
  <si>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</si>
  <si>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</si>
  <si>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</si>
  <si>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</si>
  <si>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</si>
  <si>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</si>
  <si>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</si>
  <si>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</si>
  <si>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</si>
  <si>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</si>
  <si>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</si>
  <si>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</si>
  <si>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808 - Pracoviště soudního lékařství</t>
  </si>
  <si>
    <t>814 - Laboratoř toxikologická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</si>
  <si>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</si>
  <si>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</si>
  <si>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</si>
  <si>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</si>
  <si>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</si>
  <si>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</si>
  <si>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</si>
  <si>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</si>
  <si>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</si>
  <si>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</si>
  <si>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</si>
  <si>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</si>
  <si>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</si>
  <si>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</si>
  <si>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</si>
  <si>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</si>
  <si>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</si>
  <si>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</si>
  <si>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</si>
  <si>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</si>
  <si>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</si>
  <si>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</si>
  <si>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</si>
  <si>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</si>
  <si>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</si>
  <si>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</si>
  <si>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</si>
  <si>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</si>
  <si>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</si>
  <si>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</si>
  <si>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</si>
  <si>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</si>
  <si>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</si>
  <si>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</si>
  <si>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</si>
  <si>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</si>
  <si>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</si>
  <si>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</si>
  <si>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</si>
  <si>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</si>
  <si>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</si>
  <si>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</si>
  <si>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</si>
  <si>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</si>
  <si>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</si>
  <si>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</si>
  <si>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</si>
  <si>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</si>
  <si>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</si>
  <si>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</si>
  <si>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</si>
  <si>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</si>
  <si>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</si>
  <si>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</si>
  <si>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</si>
  <si>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</si>
  <si>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</si>
  <si>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</si>
  <si>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</si>
  <si>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</si>
  <si>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</si>
  <si>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</si>
  <si>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</si>
  <si>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</si>
  <si>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</si>
  <si>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</si>
  <si>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</si>
  <si>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</si>
  <si>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</si>
  <si>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</si>
  <si>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</si>
  <si>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</si>
  <si>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</si>
  <si>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</si>
  <si>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</si>
  <si>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</si>
  <si>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</si>
  <si>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</si>
  <si>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</si>
  <si>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</si>
  <si>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</si>
  <si>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</si>
  <si>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</si>
  <si>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</si>
  <si>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</si>
  <si>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</si>
  <si>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</si>
  <si>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</si>
  <si>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16</t>
  </si>
  <si>
    <t>17</t>
  </si>
  <si>
    <t>18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</si>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</sst>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5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70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4" fontId="39" fillId="4" borderId="70" xfId="0" applyNumberFormat="1" applyFont="1" applyFill="1" applyBorder="1" applyAlignment="1"/>
    <xf numFmtId="174" fontId="39" fillId="4" borderId="63" xfId="0" applyNumberFormat="1" applyFont="1" applyFill="1" applyBorder="1" applyAlignment="1"/>
    <xf numFmtId="174" fontId="39" fillId="4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6" xfId="0" applyNumberFormat="1" applyFont="1" applyBorder="1"/>
    <xf numFmtId="174" fontId="32" fillId="0" borderId="74" xfId="0" applyNumberFormat="1" applyFont="1" applyBorder="1"/>
    <xf numFmtId="174" fontId="39" fillId="0" borderId="83" xfId="0" applyNumberFormat="1" applyFont="1" applyBorder="1"/>
    <xf numFmtId="174" fontId="32" fillId="0" borderId="84" xfId="0" applyNumberFormat="1" applyFont="1" applyBorder="1"/>
    <xf numFmtId="174" fontId="32" fillId="0" borderId="67" xfId="0" applyNumberFormat="1" applyFont="1" applyBorder="1"/>
    <xf numFmtId="174" fontId="39" fillId="2" borderId="85" xfId="0" applyNumberFormat="1" applyFont="1" applyFill="1" applyBorder="1" applyAlignment="1"/>
    <xf numFmtId="174" fontId="39" fillId="2" borderId="63" xfId="0" applyNumberFormat="1" applyFont="1" applyFill="1" applyBorder="1" applyAlignment="1"/>
    <xf numFmtId="174" fontId="39" fillId="2" borderId="64" xfId="0" applyNumberFormat="1" applyFont="1" applyFill="1" applyBorder="1" applyAlignment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70" xfId="0" applyNumberFormat="1" applyFont="1" applyBorder="1"/>
    <xf numFmtId="174" fontId="32" fillId="0" borderId="86" xfId="0" applyNumberFormat="1" applyFont="1" applyBorder="1"/>
    <xf numFmtId="174" fontId="32" fillId="0" borderId="64" xfId="0" applyNumberFormat="1" applyFont="1" applyBorder="1"/>
    <xf numFmtId="175" fontId="39" fillId="2" borderId="70" xfId="0" applyNumberFormat="1" applyFont="1" applyFill="1" applyBorder="1" applyAlignment="1"/>
    <xf numFmtId="175" fontId="32" fillId="2" borderId="63" xfId="0" applyNumberFormat="1" applyFont="1" applyFill="1" applyBorder="1" applyAlignment="1"/>
    <xf numFmtId="175" fontId="32" fillId="2" borderId="64" xfId="0" applyNumberFormat="1" applyFont="1" applyFill="1" applyBorder="1" applyAlignment="1"/>
    <xf numFmtId="175" fontId="39" fillId="0" borderId="72" xfId="0" applyNumberFormat="1" applyFont="1" applyBorder="1"/>
    <xf numFmtId="175" fontId="32" fillId="0" borderId="73" xfId="0" applyNumberFormat="1" applyFont="1" applyBorder="1"/>
    <xf numFmtId="175" fontId="32" fillId="0" borderId="74" xfId="0" applyNumberFormat="1" applyFont="1" applyBorder="1"/>
    <xf numFmtId="175" fontId="32" fillId="0" borderId="76" xfId="0" applyNumberFormat="1" applyFont="1" applyBorder="1"/>
    <xf numFmtId="175" fontId="39" fillId="0" borderId="78" xfId="0" applyNumberFormat="1" applyFont="1" applyBorder="1"/>
    <xf numFmtId="175" fontId="32" fillId="0" borderId="79" xfId="0" applyNumberFormat="1" applyFont="1" applyBorder="1"/>
    <xf numFmtId="175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0" xfId="0" applyNumberFormat="1" applyFont="1" applyFill="1" applyBorder="1" applyAlignment="1">
      <alignment horizontal="center"/>
    </xf>
    <xf numFmtId="176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7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7" fontId="35" fillId="9" borderId="104" xfId="0" applyNumberFormat="1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/>
    </xf>
    <xf numFmtId="0" fontId="32" fillId="10" borderId="96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5" fontId="32" fillId="0" borderId="64" xfId="0" applyNumberFormat="1" applyFont="1" applyFill="1" applyBorder="1"/>
    <xf numFmtId="165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5" fontId="32" fillId="0" borderId="74" xfId="0" applyNumberFormat="1" applyFont="1" applyFill="1" applyBorder="1"/>
    <xf numFmtId="165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4" fontId="39" fillId="4" borderId="112" xfId="0" applyNumberFormat="1" applyFont="1" applyFill="1" applyBorder="1" applyAlignment="1">
      <alignment horizontal="center"/>
    </xf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 wrapText="1"/>
    </xf>
    <xf numFmtId="176" fontId="32" fillId="0" borderId="114" xfId="0" applyNumberFormat="1" applyFont="1" applyBorder="1" applyAlignment="1">
      <alignment horizontal="right"/>
    </xf>
    <xf numFmtId="176" fontId="32" fillId="0" borderId="115" xfId="0" applyNumberFormat="1" applyFont="1" applyBorder="1" applyAlignment="1">
      <alignment horizontal="right"/>
    </xf>
    <xf numFmtId="174" fontId="32" fillId="0" borderId="116" xfId="0" applyNumberFormat="1" applyFont="1" applyBorder="1" applyAlignment="1">
      <alignment horizontal="right"/>
    </xf>
    <xf numFmtId="174" fontId="32" fillId="0" borderId="117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5" fontId="32" fillId="2" borderId="90" xfId="0" applyNumberFormat="1" applyFont="1" applyFill="1" applyBorder="1" applyAlignment="1"/>
    <xf numFmtId="175" fontId="32" fillId="0" borderId="88" xfId="0" applyNumberFormat="1" applyFont="1" applyBorder="1"/>
    <xf numFmtId="175" fontId="32" fillId="0" borderId="119" xfId="0" applyNumberFormat="1" applyFont="1" applyBorder="1"/>
    <xf numFmtId="174" fontId="39" fillId="4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89" xfId="0" applyNumberFormat="1" applyFont="1" applyBorder="1"/>
    <xf numFmtId="174" fontId="39" fillId="2" borderId="90" xfId="0" applyNumberFormat="1" applyFont="1" applyFill="1" applyBorder="1" applyAlignment="1"/>
    <xf numFmtId="174" fontId="32" fillId="0" borderId="119" xfId="0" applyNumberFormat="1" applyFont="1" applyBorder="1"/>
    <xf numFmtId="174" fontId="32" fillId="0" borderId="90" xfId="0" applyNumberFormat="1" applyFont="1" applyBorder="1"/>
    <xf numFmtId="174" fontId="39" fillId="4" borderId="120" xfId="0" applyNumberFormat="1" applyFont="1" applyFill="1" applyBorder="1" applyAlignment="1">
      <alignment horizontal="center"/>
    </xf>
    <xf numFmtId="0" fontId="0" fillId="0" borderId="121" xfId="0" applyBorder="1" applyAlignment="1">
      <alignment horizontal="right"/>
    </xf>
    <xf numFmtId="174" fontId="32" fillId="0" borderId="121" xfId="0" applyNumberFormat="1" applyFont="1" applyBorder="1" applyAlignment="1">
      <alignment horizontal="right"/>
    </xf>
    <xf numFmtId="176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0" fontId="0" fillId="0" borderId="118" xfId="0" applyBorder="1"/>
    <xf numFmtId="174" fontId="39" fillId="4" borderId="69" xfId="0" applyNumberFormat="1" applyFont="1" applyFill="1" applyBorder="1" applyAlignment="1">
      <alignment horizontal="center"/>
    </xf>
    <xf numFmtId="174" fontId="32" fillId="0" borderId="71" xfId="0" applyNumberFormat="1" applyFont="1" applyBorder="1" applyAlignment="1">
      <alignment horizontal="right"/>
    </xf>
    <xf numFmtId="176" fontId="32" fillId="0" borderId="71" xfId="0" applyNumberFormat="1" applyFont="1" applyBorder="1" applyAlignment="1">
      <alignment horizontal="right"/>
    </xf>
    <xf numFmtId="174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64" xfId="0" applyNumberFormat="1" applyFont="1" applyFill="1" applyBorder="1"/>
    <xf numFmtId="170" fontId="32" fillId="0" borderId="67" xfId="0" applyNumberFormat="1" applyFont="1" applyFill="1" applyBorder="1"/>
    <xf numFmtId="0" fontId="39" fillId="0" borderId="6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70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4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0.93661120421142741</c:v>
                </c:pt>
                <c:pt idx="1">
                  <c:v>0.8899780045640272</c:v>
                </c:pt>
                <c:pt idx="2">
                  <c:v>0.88541075748931009</c:v>
                </c:pt>
                <c:pt idx="3">
                  <c:v>0.85990335546873353</c:v>
                </c:pt>
                <c:pt idx="4">
                  <c:v>0.85249894528950432</c:v>
                </c:pt>
                <c:pt idx="5">
                  <c:v>0.83079748850929824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55424"/>
        <c:axId val="918862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0.72631884096473753</c:v>
                </c:pt>
                <c:pt idx="1">
                  <c:v>0.72631884096473753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103808"/>
        <c:axId val="924105728"/>
      </c:scatterChart>
      <c:catAx>
        <c:axId val="90405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886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862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4055424"/>
        <c:crosses val="autoZero"/>
        <c:crossBetween val="between"/>
      </c:valAx>
      <c:valAx>
        <c:axId val="9241038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4105728"/>
        <c:crosses val="max"/>
        <c:crossBetween val="midCat"/>
      </c:valAx>
      <c:valAx>
        <c:axId val="924105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41038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86" t="s">
        <v>95</v>
      </c>
      <c r="B1" s="286"/>
    </row>
    <row r="2" spans="1:3" ht="14.4" customHeight="1" thickBot="1" x14ac:dyDescent="0.35">
      <c r="A2" s="203" t="s">
        <v>244</v>
      </c>
      <c r="B2" s="41"/>
    </row>
    <row r="3" spans="1:3" ht="14.4" customHeight="1" thickBot="1" x14ac:dyDescent="0.35">
      <c r="A3" s="282" t="s">
        <v>117</v>
      </c>
      <c r="B3" s="283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246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84" t="s">
        <v>96</v>
      </c>
      <c r="B10" s="283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101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102</v>
      </c>
    </row>
    <row r="13" spans="1:3" ht="14.4" customHeight="1" x14ac:dyDescent="0.3">
      <c r="A13" s="120" t="str">
        <f t="shared" si="2"/>
        <v>LŽ Statim</v>
      </c>
      <c r="B13" s="277" t="s">
        <v>232</v>
      </c>
      <c r="C13" s="42" t="s">
        <v>242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103</v>
      </c>
    </row>
    <row r="15" spans="1:3" ht="14.4" customHeight="1" x14ac:dyDescent="0.3">
      <c r="A15" s="120" t="str">
        <f t="shared" si="2"/>
        <v>MŽ Detail</v>
      </c>
      <c r="B15" s="66" t="s">
        <v>805</v>
      </c>
      <c r="C15" s="42" t="s">
        <v>104</v>
      </c>
    </row>
    <row r="16" spans="1:3" ht="14.4" customHeight="1" thickBot="1" x14ac:dyDescent="0.35">
      <c r="A16" s="122" t="str">
        <f t="shared" si="2"/>
        <v>Osobní náklady</v>
      </c>
      <c r="B16" s="66" t="s">
        <v>93</v>
      </c>
      <c r="C16" s="42" t="s">
        <v>105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85" t="s">
        <v>97</v>
      </c>
      <c r="B18" s="283"/>
    </row>
    <row r="19" spans="1:3" ht="14.4" customHeight="1" x14ac:dyDescent="0.3">
      <c r="A19" s="123" t="str">
        <f t="shared" ref="A19:A22" si="4">HYPERLINK("#'"&amp;C19&amp;"'!A1",C19)</f>
        <v>ZV Vykáz.-A</v>
      </c>
      <c r="B19" s="65" t="s">
        <v>812</v>
      </c>
      <c r="C19" s="42" t="s">
        <v>108</v>
      </c>
    </row>
    <row r="20" spans="1:3" ht="14.4" customHeight="1" x14ac:dyDescent="0.3">
      <c r="A20" s="120" t="str">
        <f t="shared" si="4"/>
        <v>ZV Vykáz.-A Detail</v>
      </c>
      <c r="B20" s="66" t="s">
        <v>870</v>
      </c>
      <c r="C20" s="42" t="s">
        <v>109</v>
      </c>
    </row>
    <row r="21" spans="1:3" ht="14.4" customHeight="1" x14ac:dyDescent="0.3">
      <c r="A21" s="120" t="str">
        <f t="shared" si="4"/>
        <v>ZV Vykáz.-H</v>
      </c>
      <c r="B21" s="66" t="s">
        <v>112</v>
      </c>
      <c r="C21" s="42" t="s">
        <v>110</v>
      </c>
    </row>
    <row r="22" spans="1:3" ht="14.4" customHeight="1" x14ac:dyDescent="0.3">
      <c r="A22" s="120" t="str">
        <f t="shared" si="4"/>
        <v>ZV Vykáz.-H Detail</v>
      </c>
      <c r="B22" s="66" t="s">
        <v>905</v>
      </c>
      <c r="C22" s="42" t="s">
        <v>111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15" t="s">
        <v>116</v>
      </c>
      <c r="B1" s="316"/>
      <c r="C1" s="316"/>
      <c r="D1" s="316"/>
      <c r="E1" s="316"/>
      <c r="F1" s="316"/>
      <c r="G1" s="287"/>
      <c r="H1" s="317"/>
      <c r="I1" s="317"/>
    </row>
    <row r="2" spans="1:10" ht="14.4" customHeight="1" thickBot="1" x14ac:dyDescent="0.35">
      <c r="A2" s="203" t="s">
        <v>244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0">
        <v>2014</v>
      </c>
      <c r="G3" s="311"/>
      <c r="H3" s="311"/>
      <c r="I3" s="312"/>
    </row>
    <row r="4" spans="1:10" ht="14.4" customHeight="1" thickBot="1" x14ac:dyDescent="0.35">
      <c r="A4" s="266" t="s">
        <v>0</v>
      </c>
      <c r="B4" s="267" t="s">
        <v>231</v>
      </c>
      <c r="C4" s="313" t="s">
        <v>59</v>
      </c>
      <c r="D4" s="314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78" t="s">
        <v>455</v>
      </c>
      <c r="B5" s="379" t="s">
        <v>456</v>
      </c>
      <c r="C5" s="380" t="s">
        <v>457</v>
      </c>
      <c r="D5" s="380" t="s">
        <v>457</v>
      </c>
      <c r="E5" s="380"/>
      <c r="F5" s="380" t="s">
        <v>457</v>
      </c>
      <c r="G5" s="380" t="s">
        <v>457</v>
      </c>
      <c r="H5" s="380" t="s">
        <v>457</v>
      </c>
      <c r="I5" s="381" t="s">
        <v>457</v>
      </c>
      <c r="J5" s="382" t="s">
        <v>55</v>
      </c>
    </row>
    <row r="6" spans="1:10" ht="14.4" customHeight="1" x14ac:dyDescent="0.3">
      <c r="A6" s="378" t="s">
        <v>455</v>
      </c>
      <c r="B6" s="379" t="s">
        <v>259</v>
      </c>
      <c r="C6" s="380">
        <v>318.00405999999998</v>
      </c>
      <c r="D6" s="380">
        <v>475.73522000000003</v>
      </c>
      <c r="E6" s="380"/>
      <c r="F6" s="380">
        <v>574.89653999999996</v>
      </c>
      <c r="G6" s="380">
        <v>478.38784653906453</v>
      </c>
      <c r="H6" s="380">
        <v>96.508693460935433</v>
      </c>
      <c r="I6" s="381">
        <v>1.2017373437873378</v>
      </c>
      <c r="J6" s="382" t="s">
        <v>1</v>
      </c>
    </row>
    <row r="7" spans="1:10" ht="14.4" customHeight="1" x14ac:dyDescent="0.3">
      <c r="A7" s="378" t="s">
        <v>455</v>
      </c>
      <c r="B7" s="379" t="s">
        <v>260</v>
      </c>
      <c r="C7" s="380">
        <v>11.770020000000001</v>
      </c>
      <c r="D7" s="380">
        <v>13.21687</v>
      </c>
      <c r="E7" s="380"/>
      <c r="F7" s="380">
        <v>14.980450000000001</v>
      </c>
      <c r="G7" s="380">
        <v>17.000948273333499</v>
      </c>
      <c r="H7" s="380">
        <v>-2.020498273333498</v>
      </c>
      <c r="I7" s="381">
        <v>0.88115378972697012</v>
      </c>
      <c r="J7" s="382" t="s">
        <v>1</v>
      </c>
    </row>
    <row r="8" spans="1:10" ht="14.4" customHeight="1" x14ac:dyDescent="0.3">
      <c r="A8" s="378" t="s">
        <v>455</v>
      </c>
      <c r="B8" s="379" t="s">
        <v>261</v>
      </c>
      <c r="C8" s="380">
        <v>12.12011</v>
      </c>
      <c r="D8" s="380">
        <v>15.01427</v>
      </c>
      <c r="E8" s="380"/>
      <c r="F8" s="380">
        <v>15.001800000000001</v>
      </c>
      <c r="G8" s="380">
        <v>16.039757727939499</v>
      </c>
      <c r="H8" s="380">
        <v>-1.0379577279394976</v>
      </c>
      <c r="I8" s="381">
        <v>0.93528844103851461</v>
      </c>
      <c r="J8" s="382" t="s">
        <v>1</v>
      </c>
    </row>
    <row r="9" spans="1:10" ht="14.4" customHeight="1" x14ac:dyDescent="0.3">
      <c r="A9" s="378" t="s">
        <v>455</v>
      </c>
      <c r="B9" s="379" t="s">
        <v>262</v>
      </c>
      <c r="C9" s="380">
        <v>66.029060000000001</v>
      </c>
      <c r="D9" s="380">
        <v>50.437279999998999</v>
      </c>
      <c r="E9" s="380"/>
      <c r="F9" s="380">
        <v>78.128269999999986</v>
      </c>
      <c r="G9" s="380">
        <v>62.903804378057998</v>
      </c>
      <c r="H9" s="380">
        <v>15.224465621941988</v>
      </c>
      <c r="I9" s="381">
        <v>1.2420277401735746</v>
      </c>
      <c r="J9" s="382" t="s">
        <v>1</v>
      </c>
    </row>
    <row r="10" spans="1:10" ht="14.4" customHeight="1" x14ac:dyDescent="0.3">
      <c r="A10" s="378" t="s">
        <v>455</v>
      </c>
      <c r="B10" s="379" t="s">
        <v>263</v>
      </c>
      <c r="C10" s="380">
        <v>0.03</v>
      </c>
      <c r="D10" s="380">
        <v>0</v>
      </c>
      <c r="E10" s="380"/>
      <c r="F10" s="380">
        <v>0.41299999999999998</v>
      </c>
      <c r="G10" s="380">
        <v>3.0774472961500002E-2</v>
      </c>
      <c r="H10" s="380">
        <v>0.38222552703849999</v>
      </c>
      <c r="I10" s="381">
        <v>13.420213581453634</v>
      </c>
      <c r="J10" s="382" t="s">
        <v>1</v>
      </c>
    </row>
    <row r="11" spans="1:10" ht="14.4" customHeight="1" x14ac:dyDescent="0.3">
      <c r="A11" s="378" t="s">
        <v>455</v>
      </c>
      <c r="B11" s="379" t="s">
        <v>264</v>
      </c>
      <c r="C11" s="380">
        <v>14.566000000000001</v>
      </c>
      <c r="D11" s="380">
        <v>20.436499999999</v>
      </c>
      <c r="E11" s="380"/>
      <c r="F11" s="380">
        <v>18.519500000000001</v>
      </c>
      <c r="G11" s="380">
        <v>20.869231790031002</v>
      </c>
      <c r="H11" s="380">
        <v>-2.3497317900310009</v>
      </c>
      <c r="I11" s="381">
        <v>0.88740688619149644</v>
      </c>
      <c r="J11" s="382" t="s">
        <v>1</v>
      </c>
    </row>
    <row r="12" spans="1:10" ht="14.4" customHeight="1" x14ac:dyDescent="0.3">
      <c r="A12" s="378" t="s">
        <v>455</v>
      </c>
      <c r="B12" s="379" t="s">
        <v>458</v>
      </c>
      <c r="C12" s="380">
        <v>422.51924999999994</v>
      </c>
      <c r="D12" s="380">
        <v>574.84013999999797</v>
      </c>
      <c r="E12" s="380"/>
      <c r="F12" s="380">
        <v>701.93955999999991</v>
      </c>
      <c r="G12" s="380">
        <v>595.23236318138811</v>
      </c>
      <c r="H12" s="380">
        <v>106.70719681861181</v>
      </c>
      <c r="I12" s="381">
        <v>1.1792698169976594</v>
      </c>
      <c r="J12" s="382" t="s">
        <v>459</v>
      </c>
    </row>
    <row r="14" spans="1:10" ht="14.4" customHeight="1" x14ac:dyDescent="0.3">
      <c r="A14" s="378" t="s">
        <v>455</v>
      </c>
      <c r="B14" s="379" t="s">
        <v>456</v>
      </c>
      <c r="C14" s="380" t="s">
        <v>457</v>
      </c>
      <c r="D14" s="380" t="s">
        <v>457</v>
      </c>
      <c r="E14" s="380"/>
      <c r="F14" s="380" t="s">
        <v>457</v>
      </c>
      <c r="G14" s="380" t="s">
        <v>457</v>
      </c>
      <c r="H14" s="380" t="s">
        <v>457</v>
      </c>
      <c r="I14" s="381" t="s">
        <v>457</v>
      </c>
      <c r="J14" s="382" t="s">
        <v>55</v>
      </c>
    </row>
    <row r="15" spans="1:10" ht="14.4" customHeight="1" x14ac:dyDescent="0.3">
      <c r="A15" s="378" t="s">
        <v>460</v>
      </c>
      <c r="B15" s="379" t="s">
        <v>461</v>
      </c>
      <c r="C15" s="380" t="s">
        <v>457</v>
      </c>
      <c r="D15" s="380" t="s">
        <v>457</v>
      </c>
      <c r="E15" s="380"/>
      <c r="F15" s="380" t="s">
        <v>457</v>
      </c>
      <c r="G15" s="380" t="s">
        <v>457</v>
      </c>
      <c r="H15" s="380" t="s">
        <v>457</v>
      </c>
      <c r="I15" s="381" t="s">
        <v>457</v>
      </c>
      <c r="J15" s="382" t="s">
        <v>0</v>
      </c>
    </row>
    <row r="16" spans="1:10" ht="14.4" customHeight="1" x14ac:dyDescent="0.3">
      <c r="A16" s="378" t="s">
        <v>460</v>
      </c>
      <c r="B16" s="379" t="s">
        <v>259</v>
      </c>
      <c r="C16" s="380">
        <v>318.00405999999998</v>
      </c>
      <c r="D16" s="380">
        <v>475.73522000000003</v>
      </c>
      <c r="E16" s="380"/>
      <c r="F16" s="380">
        <v>574.89653999999996</v>
      </c>
      <c r="G16" s="380">
        <v>478.38784653906453</v>
      </c>
      <c r="H16" s="380">
        <v>96.508693460935433</v>
      </c>
      <c r="I16" s="381">
        <v>1.2017373437873378</v>
      </c>
      <c r="J16" s="382" t="s">
        <v>1</v>
      </c>
    </row>
    <row r="17" spans="1:10" ht="14.4" customHeight="1" x14ac:dyDescent="0.3">
      <c r="A17" s="378" t="s">
        <v>460</v>
      </c>
      <c r="B17" s="379" t="s">
        <v>260</v>
      </c>
      <c r="C17" s="380">
        <v>11.770020000000001</v>
      </c>
      <c r="D17" s="380">
        <v>13.21687</v>
      </c>
      <c r="E17" s="380"/>
      <c r="F17" s="380">
        <v>14.980450000000001</v>
      </c>
      <c r="G17" s="380">
        <v>17.000948273333499</v>
      </c>
      <c r="H17" s="380">
        <v>-2.020498273333498</v>
      </c>
      <c r="I17" s="381">
        <v>0.88115378972697012</v>
      </c>
      <c r="J17" s="382" t="s">
        <v>1</v>
      </c>
    </row>
    <row r="18" spans="1:10" ht="14.4" customHeight="1" x14ac:dyDescent="0.3">
      <c r="A18" s="378" t="s">
        <v>460</v>
      </c>
      <c r="B18" s="379" t="s">
        <v>261</v>
      </c>
      <c r="C18" s="380">
        <v>12.12011</v>
      </c>
      <c r="D18" s="380">
        <v>15.01427</v>
      </c>
      <c r="E18" s="380"/>
      <c r="F18" s="380">
        <v>15.001800000000001</v>
      </c>
      <c r="G18" s="380">
        <v>16.039757727939499</v>
      </c>
      <c r="H18" s="380">
        <v>-1.0379577279394976</v>
      </c>
      <c r="I18" s="381">
        <v>0.93528844103851461</v>
      </c>
      <c r="J18" s="382" t="s">
        <v>1</v>
      </c>
    </row>
    <row r="19" spans="1:10" ht="14.4" customHeight="1" x14ac:dyDescent="0.3">
      <c r="A19" s="378" t="s">
        <v>460</v>
      </c>
      <c r="B19" s="379" t="s">
        <v>262</v>
      </c>
      <c r="C19" s="380">
        <v>66.029060000000001</v>
      </c>
      <c r="D19" s="380">
        <v>50.437279999998999</v>
      </c>
      <c r="E19" s="380"/>
      <c r="F19" s="380">
        <v>78.128269999999986</v>
      </c>
      <c r="G19" s="380">
        <v>62.903804378057998</v>
      </c>
      <c r="H19" s="380">
        <v>15.224465621941988</v>
      </c>
      <c r="I19" s="381">
        <v>1.2420277401735746</v>
      </c>
      <c r="J19" s="382" t="s">
        <v>1</v>
      </c>
    </row>
    <row r="20" spans="1:10" ht="14.4" customHeight="1" x14ac:dyDescent="0.3">
      <c r="A20" s="378" t="s">
        <v>460</v>
      </c>
      <c r="B20" s="379" t="s">
        <v>263</v>
      </c>
      <c r="C20" s="380">
        <v>0.03</v>
      </c>
      <c r="D20" s="380">
        <v>0</v>
      </c>
      <c r="E20" s="380"/>
      <c r="F20" s="380">
        <v>0.41299999999999998</v>
      </c>
      <c r="G20" s="380">
        <v>3.0774472961500002E-2</v>
      </c>
      <c r="H20" s="380">
        <v>0.38222552703849999</v>
      </c>
      <c r="I20" s="381">
        <v>13.420213581453634</v>
      </c>
      <c r="J20" s="382" t="s">
        <v>1</v>
      </c>
    </row>
    <row r="21" spans="1:10" ht="14.4" customHeight="1" x14ac:dyDescent="0.3">
      <c r="A21" s="378" t="s">
        <v>460</v>
      </c>
      <c r="B21" s="379" t="s">
        <v>264</v>
      </c>
      <c r="C21" s="380">
        <v>14.566000000000001</v>
      </c>
      <c r="D21" s="380">
        <v>20.436499999999</v>
      </c>
      <c r="E21" s="380"/>
      <c r="F21" s="380">
        <v>18.519500000000001</v>
      </c>
      <c r="G21" s="380">
        <v>20.869231790031002</v>
      </c>
      <c r="H21" s="380">
        <v>-2.3497317900310009</v>
      </c>
      <c r="I21" s="381">
        <v>0.88740688619149644</v>
      </c>
      <c r="J21" s="382" t="s">
        <v>1</v>
      </c>
    </row>
    <row r="22" spans="1:10" ht="14.4" customHeight="1" x14ac:dyDescent="0.3">
      <c r="A22" s="378" t="s">
        <v>460</v>
      </c>
      <c r="B22" s="379" t="s">
        <v>462</v>
      </c>
      <c r="C22" s="380">
        <v>422.51924999999994</v>
      </c>
      <c r="D22" s="380">
        <v>574.84013999999797</v>
      </c>
      <c r="E22" s="380"/>
      <c r="F22" s="380">
        <v>701.93955999999991</v>
      </c>
      <c r="G22" s="380">
        <v>595.23236318138811</v>
      </c>
      <c r="H22" s="380">
        <v>106.70719681861181</v>
      </c>
      <c r="I22" s="381">
        <v>1.1792698169976594</v>
      </c>
      <c r="J22" s="382" t="s">
        <v>463</v>
      </c>
    </row>
    <row r="23" spans="1:10" ht="14.4" customHeight="1" x14ac:dyDescent="0.3">
      <c r="A23" s="378" t="s">
        <v>457</v>
      </c>
      <c r="B23" s="379" t="s">
        <v>457</v>
      </c>
      <c r="C23" s="380" t="s">
        <v>457</v>
      </c>
      <c r="D23" s="380" t="s">
        <v>457</v>
      </c>
      <c r="E23" s="380"/>
      <c r="F23" s="380" t="s">
        <v>457</v>
      </c>
      <c r="G23" s="380" t="s">
        <v>457</v>
      </c>
      <c r="H23" s="380" t="s">
        <v>457</v>
      </c>
      <c r="I23" s="381" t="s">
        <v>457</v>
      </c>
      <c r="J23" s="382" t="s">
        <v>464</v>
      </c>
    </row>
    <row r="24" spans="1:10" ht="14.4" customHeight="1" x14ac:dyDescent="0.3">
      <c r="A24" s="378" t="s">
        <v>455</v>
      </c>
      <c r="B24" s="379" t="s">
        <v>458</v>
      </c>
      <c r="C24" s="380">
        <v>422.51924999999994</v>
      </c>
      <c r="D24" s="380">
        <v>574.84013999999797</v>
      </c>
      <c r="E24" s="380"/>
      <c r="F24" s="380">
        <v>701.93955999999991</v>
      </c>
      <c r="G24" s="380">
        <v>595.23236318138811</v>
      </c>
      <c r="H24" s="380">
        <v>106.70719681861181</v>
      </c>
      <c r="I24" s="381">
        <v>1.1792698169976594</v>
      </c>
      <c r="J24" s="382" t="s">
        <v>459</v>
      </c>
    </row>
  </sheetData>
  <mergeCells count="3">
    <mergeCell ref="A1:I1"/>
    <mergeCell ref="F3:I3"/>
    <mergeCell ref="C4:D4"/>
  </mergeCells>
  <conditionalFormatting sqref="F13 F25:F65537">
    <cfRule type="cellIs" dxfId="18" priority="18" stopIfTrue="1" operator="greaterThan">
      <formula>1</formula>
    </cfRule>
  </conditionalFormatting>
  <conditionalFormatting sqref="H5:H12">
    <cfRule type="expression" dxfId="17" priority="14">
      <formula>$H5&gt;0</formula>
    </cfRule>
  </conditionalFormatting>
  <conditionalFormatting sqref="I5:I12">
    <cfRule type="expression" dxfId="16" priority="15">
      <formula>$I5&gt;1</formula>
    </cfRule>
  </conditionalFormatting>
  <conditionalFormatting sqref="B5:B12">
    <cfRule type="expression" dxfId="15" priority="11">
      <formula>OR($J5="NS",$J5="SumaNS",$J5="Účet")</formula>
    </cfRule>
  </conditionalFormatting>
  <conditionalFormatting sqref="F5:I12 B5:D12">
    <cfRule type="expression" dxfId="14" priority="17">
      <formula>AND($J5&lt;&gt;"",$J5&lt;&gt;"mezeraKL")</formula>
    </cfRule>
  </conditionalFormatting>
  <conditionalFormatting sqref="B5:D12 F5:I12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2" priority="13">
      <formula>OR($J5="SumaNS",$J5="NS")</formula>
    </cfRule>
  </conditionalFormatting>
  <conditionalFormatting sqref="A5:A12">
    <cfRule type="expression" dxfId="11" priority="9">
      <formula>AND($J5&lt;&gt;"mezeraKL",$J5&lt;&gt;"")</formula>
    </cfRule>
  </conditionalFormatting>
  <conditionalFormatting sqref="A5:A12">
    <cfRule type="expression" dxfId="10" priority="10">
      <formula>AND($J5&lt;&gt;"",$J5&lt;&gt;"mezeraKL")</formula>
    </cfRule>
  </conditionalFormatting>
  <conditionalFormatting sqref="H14:H24">
    <cfRule type="expression" dxfId="9" priority="5">
      <formula>$H14&gt;0</formula>
    </cfRule>
  </conditionalFormatting>
  <conditionalFormatting sqref="A14:A24">
    <cfRule type="expression" dxfId="8" priority="2">
      <formula>AND($J14&lt;&gt;"mezeraKL",$J14&lt;&gt;"")</formula>
    </cfRule>
  </conditionalFormatting>
  <conditionalFormatting sqref="I14:I24">
    <cfRule type="expression" dxfId="7" priority="6">
      <formula>$I14&gt;1</formula>
    </cfRule>
  </conditionalFormatting>
  <conditionalFormatting sqref="B14:B24">
    <cfRule type="expression" dxfId="6" priority="1">
      <formula>OR($J14="NS",$J14="SumaNS",$J14="Účet")</formula>
    </cfRule>
  </conditionalFormatting>
  <conditionalFormatting sqref="A14:D24 F14:I24">
    <cfRule type="expression" dxfId="5" priority="8">
      <formula>AND($J14&lt;&gt;"",$J14&lt;&gt;"mezeraKL")</formula>
    </cfRule>
  </conditionalFormatting>
  <conditionalFormatting sqref="B14:D24 F14:I24">
    <cfRule type="expression" dxfId="4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3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2" t="s">
        <v>805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4.4" customHeight="1" thickBot="1" x14ac:dyDescent="0.35">
      <c r="A2" s="203" t="s">
        <v>244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18"/>
      <c r="D3" s="319"/>
      <c r="E3" s="319"/>
      <c r="F3" s="319"/>
      <c r="G3" s="319"/>
      <c r="H3" s="117" t="s">
        <v>113</v>
      </c>
      <c r="I3" s="74">
        <f>IF(J3&lt;&gt;0,K3/J3,0)</f>
        <v>8.7423074816382425</v>
      </c>
      <c r="J3" s="74">
        <f>SUBTOTAL(9,J5:J1048576)</f>
        <v>80330</v>
      </c>
      <c r="K3" s="75">
        <f>SUBTOTAL(9,K5:K1048576)</f>
        <v>702269.56</v>
      </c>
    </row>
    <row r="4" spans="1:11" s="182" customFormat="1" ht="14.4" customHeight="1" thickBot="1" x14ac:dyDescent="0.35">
      <c r="A4" s="383" t="s">
        <v>4</v>
      </c>
      <c r="B4" s="384" t="s">
        <v>5</v>
      </c>
      <c r="C4" s="384" t="s">
        <v>0</v>
      </c>
      <c r="D4" s="384" t="s">
        <v>6</v>
      </c>
      <c r="E4" s="384" t="s">
        <v>7</v>
      </c>
      <c r="F4" s="384" t="s">
        <v>1</v>
      </c>
      <c r="G4" s="384" t="s">
        <v>57</v>
      </c>
      <c r="H4" s="385" t="s">
        <v>11</v>
      </c>
      <c r="I4" s="386" t="s">
        <v>119</v>
      </c>
      <c r="J4" s="386" t="s">
        <v>13</v>
      </c>
      <c r="K4" s="387" t="s">
        <v>127</v>
      </c>
    </row>
    <row r="5" spans="1:11" ht="14.4" customHeight="1" x14ac:dyDescent="0.3">
      <c r="A5" s="388" t="s">
        <v>455</v>
      </c>
      <c r="B5" s="389" t="s">
        <v>456</v>
      </c>
      <c r="C5" s="390" t="s">
        <v>460</v>
      </c>
      <c r="D5" s="391" t="s">
        <v>493</v>
      </c>
      <c r="E5" s="390" t="s">
        <v>793</v>
      </c>
      <c r="F5" s="391" t="s">
        <v>794</v>
      </c>
      <c r="G5" s="390" t="s">
        <v>497</v>
      </c>
      <c r="H5" s="390" t="s">
        <v>498</v>
      </c>
      <c r="I5" s="392">
        <v>129.26</v>
      </c>
      <c r="J5" s="392">
        <v>2</v>
      </c>
      <c r="K5" s="393">
        <v>258.52</v>
      </c>
    </row>
    <row r="6" spans="1:11" ht="14.4" customHeight="1" x14ac:dyDescent="0.3">
      <c r="A6" s="394" t="s">
        <v>455</v>
      </c>
      <c r="B6" s="395" t="s">
        <v>456</v>
      </c>
      <c r="C6" s="396" t="s">
        <v>460</v>
      </c>
      <c r="D6" s="397" t="s">
        <v>493</v>
      </c>
      <c r="E6" s="396" t="s">
        <v>793</v>
      </c>
      <c r="F6" s="397" t="s">
        <v>794</v>
      </c>
      <c r="G6" s="396" t="s">
        <v>499</v>
      </c>
      <c r="H6" s="396" t="s">
        <v>500</v>
      </c>
      <c r="I6" s="398">
        <v>260.3</v>
      </c>
      <c r="J6" s="398">
        <v>48</v>
      </c>
      <c r="K6" s="399">
        <v>12494.380000000001</v>
      </c>
    </row>
    <row r="7" spans="1:11" ht="14.4" customHeight="1" x14ac:dyDescent="0.3">
      <c r="A7" s="394" t="s">
        <v>455</v>
      </c>
      <c r="B7" s="395" t="s">
        <v>456</v>
      </c>
      <c r="C7" s="396" t="s">
        <v>460</v>
      </c>
      <c r="D7" s="397" t="s">
        <v>493</v>
      </c>
      <c r="E7" s="396" t="s">
        <v>793</v>
      </c>
      <c r="F7" s="397" t="s">
        <v>794</v>
      </c>
      <c r="G7" s="396" t="s">
        <v>501</v>
      </c>
      <c r="H7" s="396" t="s">
        <v>502</v>
      </c>
      <c r="I7" s="398">
        <v>0.3</v>
      </c>
      <c r="J7" s="398">
        <v>100</v>
      </c>
      <c r="K7" s="399">
        <v>30</v>
      </c>
    </row>
    <row r="8" spans="1:11" ht="14.4" customHeight="1" x14ac:dyDescent="0.3">
      <c r="A8" s="394" t="s">
        <v>455</v>
      </c>
      <c r="B8" s="395" t="s">
        <v>456</v>
      </c>
      <c r="C8" s="396" t="s">
        <v>460</v>
      </c>
      <c r="D8" s="397" t="s">
        <v>493</v>
      </c>
      <c r="E8" s="396" t="s">
        <v>793</v>
      </c>
      <c r="F8" s="397" t="s">
        <v>794</v>
      </c>
      <c r="G8" s="396" t="s">
        <v>503</v>
      </c>
      <c r="H8" s="396" t="s">
        <v>504</v>
      </c>
      <c r="I8" s="398">
        <v>27.562857142857148</v>
      </c>
      <c r="J8" s="398">
        <v>71</v>
      </c>
      <c r="K8" s="399">
        <v>1956.55</v>
      </c>
    </row>
    <row r="9" spans="1:11" ht="14.4" customHeight="1" x14ac:dyDescent="0.3">
      <c r="A9" s="394" t="s">
        <v>455</v>
      </c>
      <c r="B9" s="395" t="s">
        <v>456</v>
      </c>
      <c r="C9" s="396" t="s">
        <v>460</v>
      </c>
      <c r="D9" s="397" t="s">
        <v>493</v>
      </c>
      <c r="E9" s="396" t="s">
        <v>793</v>
      </c>
      <c r="F9" s="397" t="s">
        <v>794</v>
      </c>
      <c r="G9" s="396" t="s">
        <v>505</v>
      </c>
      <c r="H9" s="396" t="s">
        <v>506</v>
      </c>
      <c r="I9" s="398">
        <v>27.21</v>
      </c>
      <c r="J9" s="398">
        <v>3</v>
      </c>
      <c r="K9" s="399">
        <v>81.63</v>
      </c>
    </row>
    <row r="10" spans="1:11" ht="14.4" customHeight="1" x14ac:dyDescent="0.3">
      <c r="A10" s="394" t="s">
        <v>455</v>
      </c>
      <c r="B10" s="395" t="s">
        <v>456</v>
      </c>
      <c r="C10" s="396" t="s">
        <v>460</v>
      </c>
      <c r="D10" s="397" t="s">
        <v>493</v>
      </c>
      <c r="E10" s="396" t="s">
        <v>793</v>
      </c>
      <c r="F10" s="397" t="s">
        <v>794</v>
      </c>
      <c r="G10" s="396" t="s">
        <v>507</v>
      </c>
      <c r="H10" s="396" t="s">
        <v>508</v>
      </c>
      <c r="I10" s="398">
        <v>0.31</v>
      </c>
      <c r="J10" s="398">
        <v>100</v>
      </c>
      <c r="K10" s="399">
        <v>31</v>
      </c>
    </row>
    <row r="11" spans="1:11" ht="14.4" customHeight="1" x14ac:dyDescent="0.3">
      <c r="A11" s="394" t="s">
        <v>455</v>
      </c>
      <c r="B11" s="395" t="s">
        <v>456</v>
      </c>
      <c r="C11" s="396" t="s">
        <v>460</v>
      </c>
      <c r="D11" s="397" t="s">
        <v>493</v>
      </c>
      <c r="E11" s="396" t="s">
        <v>793</v>
      </c>
      <c r="F11" s="397" t="s">
        <v>794</v>
      </c>
      <c r="G11" s="396" t="s">
        <v>509</v>
      </c>
      <c r="H11" s="396" t="s">
        <v>510</v>
      </c>
      <c r="I11" s="398">
        <v>11.74</v>
      </c>
      <c r="J11" s="398">
        <v>5</v>
      </c>
      <c r="K11" s="399">
        <v>58.7</v>
      </c>
    </row>
    <row r="12" spans="1:11" ht="14.4" customHeight="1" x14ac:dyDescent="0.3">
      <c r="A12" s="394" t="s">
        <v>455</v>
      </c>
      <c r="B12" s="395" t="s">
        <v>456</v>
      </c>
      <c r="C12" s="396" t="s">
        <v>460</v>
      </c>
      <c r="D12" s="397" t="s">
        <v>493</v>
      </c>
      <c r="E12" s="396" t="s">
        <v>793</v>
      </c>
      <c r="F12" s="397" t="s">
        <v>794</v>
      </c>
      <c r="G12" s="396" t="s">
        <v>511</v>
      </c>
      <c r="H12" s="396" t="s">
        <v>512</v>
      </c>
      <c r="I12" s="398">
        <v>14.09</v>
      </c>
      <c r="J12" s="398">
        <v>5</v>
      </c>
      <c r="K12" s="399">
        <v>70.45</v>
      </c>
    </row>
    <row r="13" spans="1:11" ht="14.4" customHeight="1" x14ac:dyDescent="0.3">
      <c r="A13" s="394" t="s">
        <v>455</v>
      </c>
      <c r="B13" s="395" t="s">
        <v>456</v>
      </c>
      <c r="C13" s="396" t="s">
        <v>460</v>
      </c>
      <c r="D13" s="397" t="s">
        <v>493</v>
      </c>
      <c r="E13" s="396" t="s">
        <v>793</v>
      </c>
      <c r="F13" s="397" t="s">
        <v>794</v>
      </c>
      <c r="G13" s="396" t="s">
        <v>513</v>
      </c>
      <c r="H13" s="396" t="s">
        <v>514</v>
      </c>
      <c r="I13" s="398">
        <v>2.29</v>
      </c>
      <c r="J13" s="398">
        <v>9</v>
      </c>
      <c r="K13" s="399">
        <v>20.57</v>
      </c>
    </row>
    <row r="14" spans="1:11" ht="14.4" customHeight="1" x14ac:dyDescent="0.3">
      <c r="A14" s="394" t="s">
        <v>455</v>
      </c>
      <c r="B14" s="395" t="s">
        <v>456</v>
      </c>
      <c r="C14" s="396" t="s">
        <v>460</v>
      </c>
      <c r="D14" s="397" t="s">
        <v>493</v>
      </c>
      <c r="E14" s="396" t="s">
        <v>795</v>
      </c>
      <c r="F14" s="397" t="s">
        <v>796</v>
      </c>
      <c r="G14" s="396" t="s">
        <v>515</v>
      </c>
      <c r="H14" s="396" t="s">
        <v>516</v>
      </c>
      <c r="I14" s="398">
        <v>3.0499999999999994</v>
      </c>
      <c r="J14" s="398">
        <v>180</v>
      </c>
      <c r="K14" s="399">
        <v>525.29999999999995</v>
      </c>
    </row>
    <row r="15" spans="1:11" ht="14.4" customHeight="1" x14ac:dyDescent="0.3">
      <c r="A15" s="394" t="s">
        <v>455</v>
      </c>
      <c r="B15" s="395" t="s">
        <v>456</v>
      </c>
      <c r="C15" s="396" t="s">
        <v>460</v>
      </c>
      <c r="D15" s="397" t="s">
        <v>493</v>
      </c>
      <c r="E15" s="396" t="s">
        <v>795</v>
      </c>
      <c r="F15" s="397" t="s">
        <v>796</v>
      </c>
      <c r="G15" s="396" t="s">
        <v>517</v>
      </c>
      <c r="H15" s="396" t="s">
        <v>518</v>
      </c>
      <c r="I15" s="398">
        <v>103.435</v>
      </c>
      <c r="J15" s="398">
        <v>25</v>
      </c>
      <c r="K15" s="399">
        <v>2585.77</v>
      </c>
    </row>
    <row r="16" spans="1:11" ht="14.4" customHeight="1" x14ac:dyDescent="0.3">
      <c r="A16" s="394" t="s">
        <v>455</v>
      </c>
      <c r="B16" s="395" t="s">
        <v>456</v>
      </c>
      <c r="C16" s="396" t="s">
        <v>460</v>
      </c>
      <c r="D16" s="397" t="s">
        <v>493</v>
      </c>
      <c r="E16" s="396" t="s">
        <v>795</v>
      </c>
      <c r="F16" s="397" t="s">
        <v>796</v>
      </c>
      <c r="G16" s="396" t="s">
        <v>519</v>
      </c>
      <c r="H16" s="396" t="s">
        <v>520</v>
      </c>
      <c r="I16" s="398">
        <v>1</v>
      </c>
      <c r="J16" s="398">
        <v>200</v>
      </c>
      <c r="K16" s="399">
        <v>200</v>
      </c>
    </row>
    <row r="17" spans="1:11" ht="14.4" customHeight="1" x14ac:dyDescent="0.3">
      <c r="A17" s="394" t="s">
        <v>455</v>
      </c>
      <c r="B17" s="395" t="s">
        <v>456</v>
      </c>
      <c r="C17" s="396" t="s">
        <v>460</v>
      </c>
      <c r="D17" s="397" t="s">
        <v>493</v>
      </c>
      <c r="E17" s="396" t="s">
        <v>795</v>
      </c>
      <c r="F17" s="397" t="s">
        <v>796</v>
      </c>
      <c r="G17" s="396" t="s">
        <v>521</v>
      </c>
      <c r="H17" s="396" t="s">
        <v>522</v>
      </c>
      <c r="I17" s="398">
        <v>1.56</v>
      </c>
      <c r="J17" s="398">
        <v>500</v>
      </c>
      <c r="K17" s="399">
        <v>792</v>
      </c>
    </row>
    <row r="18" spans="1:11" ht="14.4" customHeight="1" x14ac:dyDescent="0.3">
      <c r="A18" s="394" t="s">
        <v>455</v>
      </c>
      <c r="B18" s="395" t="s">
        <v>456</v>
      </c>
      <c r="C18" s="396" t="s">
        <v>460</v>
      </c>
      <c r="D18" s="397" t="s">
        <v>493</v>
      </c>
      <c r="E18" s="396" t="s">
        <v>795</v>
      </c>
      <c r="F18" s="397" t="s">
        <v>796</v>
      </c>
      <c r="G18" s="396" t="s">
        <v>523</v>
      </c>
      <c r="H18" s="396" t="s">
        <v>524</v>
      </c>
      <c r="I18" s="398">
        <v>1.8416666666666668</v>
      </c>
      <c r="J18" s="398">
        <v>1560</v>
      </c>
      <c r="K18" s="399">
        <v>2873.3999999999996</v>
      </c>
    </row>
    <row r="19" spans="1:11" ht="14.4" customHeight="1" x14ac:dyDescent="0.3">
      <c r="A19" s="394" t="s">
        <v>455</v>
      </c>
      <c r="B19" s="395" t="s">
        <v>456</v>
      </c>
      <c r="C19" s="396" t="s">
        <v>460</v>
      </c>
      <c r="D19" s="397" t="s">
        <v>493</v>
      </c>
      <c r="E19" s="396" t="s">
        <v>795</v>
      </c>
      <c r="F19" s="397" t="s">
        <v>796</v>
      </c>
      <c r="G19" s="396" t="s">
        <v>525</v>
      </c>
      <c r="H19" s="396" t="s">
        <v>526</v>
      </c>
      <c r="I19" s="398">
        <v>0.56999999999999995</v>
      </c>
      <c r="J19" s="398">
        <v>1200</v>
      </c>
      <c r="K19" s="399">
        <v>684</v>
      </c>
    </row>
    <row r="20" spans="1:11" ht="14.4" customHeight="1" x14ac:dyDescent="0.3">
      <c r="A20" s="394" t="s">
        <v>455</v>
      </c>
      <c r="B20" s="395" t="s">
        <v>456</v>
      </c>
      <c r="C20" s="396" t="s">
        <v>460</v>
      </c>
      <c r="D20" s="397" t="s">
        <v>493</v>
      </c>
      <c r="E20" s="396" t="s">
        <v>795</v>
      </c>
      <c r="F20" s="397" t="s">
        <v>796</v>
      </c>
      <c r="G20" s="396" t="s">
        <v>527</v>
      </c>
      <c r="H20" s="396" t="s">
        <v>528</v>
      </c>
      <c r="I20" s="398">
        <v>4.24</v>
      </c>
      <c r="J20" s="398">
        <v>175</v>
      </c>
      <c r="K20" s="399">
        <v>742</v>
      </c>
    </row>
    <row r="21" spans="1:11" ht="14.4" customHeight="1" x14ac:dyDescent="0.3">
      <c r="A21" s="394" t="s">
        <v>455</v>
      </c>
      <c r="B21" s="395" t="s">
        <v>456</v>
      </c>
      <c r="C21" s="396" t="s">
        <v>460</v>
      </c>
      <c r="D21" s="397" t="s">
        <v>493</v>
      </c>
      <c r="E21" s="396" t="s">
        <v>795</v>
      </c>
      <c r="F21" s="397" t="s">
        <v>796</v>
      </c>
      <c r="G21" s="396" t="s">
        <v>529</v>
      </c>
      <c r="H21" s="396" t="s">
        <v>530</v>
      </c>
      <c r="I21" s="398">
        <v>38.72</v>
      </c>
      <c r="J21" s="398">
        <v>1</v>
      </c>
      <c r="K21" s="399">
        <v>38.72</v>
      </c>
    </row>
    <row r="22" spans="1:11" ht="14.4" customHeight="1" x14ac:dyDescent="0.3">
      <c r="A22" s="394" t="s">
        <v>455</v>
      </c>
      <c r="B22" s="395" t="s">
        <v>456</v>
      </c>
      <c r="C22" s="396" t="s">
        <v>460</v>
      </c>
      <c r="D22" s="397" t="s">
        <v>493</v>
      </c>
      <c r="E22" s="396" t="s">
        <v>795</v>
      </c>
      <c r="F22" s="397" t="s">
        <v>796</v>
      </c>
      <c r="G22" s="396" t="s">
        <v>531</v>
      </c>
      <c r="H22" s="396" t="s">
        <v>532</v>
      </c>
      <c r="I22" s="398">
        <v>2.9</v>
      </c>
      <c r="J22" s="398">
        <v>300</v>
      </c>
      <c r="K22" s="399">
        <v>870</v>
      </c>
    </row>
    <row r="23" spans="1:11" ht="14.4" customHeight="1" x14ac:dyDescent="0.3">
      <c r="A23" s="394" t="s">
        <v>455</v>
      </c>
      <c r="B23" s="395" t="s">
        <v>456</v>
      </c>
      <c r="C23" s="396" t="s">
        <v>460</v>
      </c>
      <c r="D23" s="397" t="s">
        <v>493</v>
      </c>
      <c r="E23" s="396" t="s">
        <v>795</v>
      </c>
      <c r="F23" s="397" t="s">
        <v>796</v>
      </c>
      <c r="G23" s="396" t="s">
        <v>533</v>
      </c>
      <c r="H23" s="396" t="s">
        <v>534</v>
      </c>
      <c r="I23" s="398">
        <v>15.006666666666666</v>
      </c>
      <c r="J23" s="398">
        <v>21</v>
      </c>
      <c r="K23" s="399">
        <v>315.15999999999997</v>
      </c>
    </row>
    <row r="24" spans="1:11" ht="14.4" customHeight="1" x14ac:dyDescent="0.3">
      <c r="A24" s="394" t="s">
        <v>455</v>
      </c>
      <c r="B24" s="395" t="s">
        <v>456</v>
      </c>
      <c r="C24" s="396" t="s">
        <v>460</v>
      </c>
      <c r="D24" s="397" t="s">
        <v>493</v>
      </c>
      <c r="E24" s="396" t="s">
        <v>795</v>
      </c>
      <c r="F24" s="397" t="s">
        <v>796</v>
      </c>
      <c r="G24" s="396" t="s">
        <v>535</v>
      </c>
      <c r="H24" s="396" t="s">
        <v>536</v>
      </c>
      <c r="I24" s="398">
        <v>5.0150000000000006</v>
      </c>
      <c r="J24" s="398">
        <v>140</v>
      </c>
      <c r="K24" s="399">
        <v>691.66</v>
      </c>
    </row>
    <row r="25" spans="1:11" ht="14.4" customHeight="1" x14ac:dyDescent="0.3">
      <c r="A25" s="394" t="s">
        <v>455</v>
      </c>
      <c r="B25" s="395" t="s">
        <v>456</v>
      </c>
      <c r="C25" s="396" t="s">
        <v>460</v>
      </c>
      <c r="D25" s="397" t="s">
        <v>493</v>
      </c>
      <c r="E25" s="396" t="s">
        <v>795</v>
      </c>
      <c r="F25" s="397" t="s">
        <v>796</v>
      </c>
      <c r="G25" s="396" t="s">
        <v>537</v>
      </c>
      <c r="H25" s="396" t="s">
        <v>538</v>
      </c>
      <c r="I25" s="398">
        <v>12.1</v>
      </c>
      <c r="J25" s="398">
        <v>14</v>
      </c>
      <c r="K25" s="399">
        <v>169.4</v>
      </c>
    </row>
    <row r="26" spans="1:11" ht="14.4" customHeight="1" x14ac:dyDescent="0.3">
      <c r="A26" s="394" t="s">
        <v>455</v>
      </c>
      <c r="B26" s="395" t="s">
        <v>456</v>
      </c>
      <c r="C26" s="396" t="s">
        <v>460</v>
      </c>
      <c r="D26" s="397" t="s">
        <v>493</v>
      </c>
      <c r="E26" s="396" t="s">
        <v>795</v>
      </c>
      <c r="F26" s="397" t="s">
        <v>796</v>
      </c>
      <c r="G26" s="396" t="s">
        <v>539</v>
      </c>
      <c r="H26" s="396" t="s">
        <v>540</v>
      </c>
      <c r="I26" s="398">
        <v>25.53</v>
      </c>
      <c r="J26" s="398">
        <v>15</v>
      </c>
      <c r="K26" s="399">
        <v>382.95000000000005</v>
      </c>
    </row>
    <row r="27" spans="1:11" ht="14.4" customHeight="1" x14ac:dyDescent="0.3">
      <c r="A27" s="394" t="s">
        <v>455</v>
      </c>
      <c r="B27" s="395" t="s">
        <v>456</v>
      </c>
      <c r="C27" s="396" t="s">
        <v>460</v>
      </c>
      <c r="D27" s="397" t="s">
        <v>493</v>
      </c>
      <c r="E27" s="396" t="s">
        <v>795</v>
      </c>
      <c r="F27" s="397" t="s">
        <v>796</v>
      </c>
      <c r="G27" s="396" t="s">
        <v>541</v>
      </c>
      <c r="H27" s="396" t="s">
        <v>542</v>
      </c>
      <c r="I27" s="398">
        <v>1.81</v>
      </c>
      <c r="J27" s="398">
        <v>4900</v>
      </c>
      <c r="K27" s="399">
        <v>8881.65</v>
      </c>
    </row>
    <row r="28" spans="1:11" ht="14.4" customHeight="1" x14ac:dyDescent="0.3">
      <c r="A28" s="394" t="s">
        <v>455</v>
      </c>
      <c r="B28" s="395" t="s">
        <v>456</v>
      </c>
      <c r="C28" s="396" t="s">
        <v>460</v>
      </c>
      <c r="D28" s="397" t="s">
        <v>493</v>
      </c>
      <c r="E28" s="396" t="s">
        <v>795</v>
      </c>
      <c r="F28" s="397" t="s">
        <v>796</v>
      </c>
      <c r="G28" s="396" t="s">
        <v>543</v>
      </c>
      <c r="H28" s="396" t="s">
        <v>544</v>
      </c>
      <c r="I28" s="398">
        <v>1.2819999999999996</v>
      </c>
      <c r="J28" s="398">
        <v>5000</v>
      </c>
      <c r="K28" s="399">
        <v>6426.31</v>
      </c>
    </row>
    <row r="29" spans="1:11" ht="14.4" customHeight="1" x14ac:dyDescent="0.3">
      <c r="A29" s="394" t="s">
        <v>455</v>
      </c>
      <c r="B29" s="395" t="s">
        <v>456</v>
      </c>
      <c r="C29" s="396" t="s">
        <v>460</v>
      </c>
      <c r="D29" s="397" t="s">
        <v>493</v>
      </c>
      <c r="E29" s="396" t="s">
        <v>795</v>
      </c>
      <c r="F29" s="397" t="s">
        <v>796</v>
      </c>
      <c r="G29" s="396" t="s">
        <v>545</v>
      </c>
      <c r="H29" s="396" t="s">
        <v>546</v>
      </c>
      <c r="I29" s="398">
        <v>21.23</v>
      </c>
      <c r="J29" s="398">
        <v>65</v>
      </c>
      <c r="K29" s="399">
        <v>1379.95</v>
      </c>
    </row>
    <row r="30" spans="1:11" ht="14.4" customHeight="1" x14ac:dyDescent="0.3">
      <c r="A30" s="394" t="s">
        <v>455</v>
      </c>
      <c r="B30" s="395" t="s">
        <v>456</v>
      </c>
      <c r="C30" s="396" t="s">
        <v>460</v>
      </c>
      <c r="D30" s="397" t="s">
        <v>493</v>
      </c>
      <c r="E30" s="396" t="s">
        <v>795</v>
      </c>
      <c r="F30" s="397" t="s">
        <v>796</v>
      </c>
      <c r="G30" s="396" t="s">
        <v>547</v>
      </c>
      <c r="H30" s="396" t="s">
        <v>548</v>
      </c>
      <c r="I30" s="398">
        <v>106.09</v>
      </c>
      <c r="J30" s="398">
        <v>50</v>
      </c>
      <c r="K30" s="399">
        <v>5304.64</v>
      </c>
    </row>
    <row r="31" spans="1:11" ht="14.4" customHeight="1" x14ac:dyDescent="0.3">
      <c r="A31" s="394" t="s">
        <v>455</v>
      </c>
      <c r="B31" s="395" t="s">
        <v>456</v>
      </c>
      <c r="C31" s="396" t="s">
        <v>460</v>
      </c>
      <c r="D31" s="397" t="s">
        <v>493</v>
      </c>
      <c r="E31" s="396" t="s">
        <v>795</v>
      </c>
      <c r="F31" s="397" t="s">
        <v>796</v>
      </c>
      <c r="G31" s="396" t="s">
        <v>549</v>
      </c>
      <c r="H31" s="396" t="s">
        <v>550</v>
      </c>
      <c r="I31" s="398">
        <v>23.5</v>
      </c>
      <c r="J31" s="398">
        <v>25</v>
      </c>
      <c r="K31" s="399">
        <v>587.44000000000005</v>
      </c>
    </row>
    <row r="32" spans="1:11" ht="14.4" customHeight="1" x14ac:dyDescent="0.3">
      <c r="A32" s="394" t="s">
        <v>455</v>
      </c>
      <c r="B32" s="395" t="s">
        <v>456</v>
      </c>
      <c r="C32" s="396" t="s">
        <v>460</v>
      </c>
      <c r="D32" s="397" t="s">
        <v>493</v>
      </c>
      <c r="E32" s="396" t="s">
        <v>795</v>
      </c>
      <c r="F32" s="397" t="s">
        <v>796</v>
      </c>
      <c r="G32" s="396" t="s">
        <v>551</v>
      </c>
      <c r="H32" s="396" t="s">
        <v>552</v>
      </c>
      <c r="I32" s="398">
        <v>153.13999999999999</v>
      </c>
      <c r="J32" s="398">
        <v>150</v>
      </c>
      <c r="K32" s="399">
        <v>22970.639999999999</v>
      </c>
    </row>
    <row r="33" spans="1:11" ht="14.4" customHeight="1" x14ac:dyDescent="0.3">
      <c r="A33" s="394" t="s">
        <v>455</v>
      </c>
      <c r="B33" s="395" t="s">
        <v>456</v>
      </c>
      <c r="C33" s="396" t="s">
        <v>460</v>
      </c>
      <c r="D33" s="397" t="s">
        <v>493</v>
      </c>
      <c r="E33" s="396" t="s">
        <v>795</v>
      </c>
      <c r="F33" s="397" t="s">
        <v>796</v>
      </c>
      <c r="G33" s="396" t="s">
        <v>553</v>
      </c>
      <c r="H33" s="396" t="s">
        <v>554</v>
      </c>
      <c r="I33" s="398">
        <v>51.25</v>
      </c>
      <c r="J33" s="398">
        <v>12</v>
      </c>
      <c r="K33" s="399">
        <v>614.96</v>
      </c>
    </row>
    <row r="34" spans="1:11" ht="14.4" customHeight="1" x14ac:dyDescent="0.3">
      <c r="A34" s="394" t="s">
        <v>455</v>
      </c>
      <c r="B34" s="395" t="s">
        <v>456</v>
      </c>
      <c r="C34" s="396" t="s">
        <v>460</v>
      </c>
      <c r="D34" s="397" t="s">
        <v>493</v>
      </c>
      <c r="E34" s="396" t="s">
        <v>795</v>
      </c>
      <c r="F34" s="397" t="s">
        <v>796</v>
      </c>
      <c r="G34" s="396" t="s">
        <v>555</v>
      </c>
      <c r="H34" s="396" t="s">
        <v>556</v>
      </c>
      <c r="I34" s="398">
        <v>1242.54</v>
      </c>
      <c r="J34" s="398">
        <v>1</v>
      </c>
      <c r="K34" s="399">
        <v>1242.54</v>
      </c>
    </row>
    <row r="35" spans="1:11" ht="14.4" customHeight="1" x14ac:dyDescent="0.3">
      <c r="A35" s="394" t="s">
        <v>455</v>
      </c>
      <c r="B35" s="395" t="s">
        <v>456</v>
      </c>
      <c r="C35" s="396" t="s">
        <v>460</v>
      </c>
      <c r="D35" s="397" t="s">
        <v>493</v>
      </c>
      <c r="E35" s="396" t="s">
        <v>795</v>
      </c>
      <c r="F35" s="397" t="s">
        <v>796</v>
      </c>
      <c r="G35" s="396" t="s">
        <v>557</v>
      </c>
      <c r="H35" s="396" t="s">
        <v>558</v>
      </c>
      <c r="I35" s="398">
        <v>2.84</v>
      </c>
      <c r="J35" s="398">
        <v>200</v>
      </c>
      <c r="K35" s="399">
        <v>568</v>
      </c>
    </row>
    <row r="36" spans="1:11" ht="14.4" customHeight="1" x14ac:dyDescent="0.3">
      <c r="A36" s="394" t="s">
        <v>455</v>
      </c>
      <c r="B36" s="395" t="s">
        <v>456</v>
      </c>
      <c r="C36" s="396" t="s">
        <v>460</v>
      </c>
      <c r="D36" s="397" t="s">
        <v>493</v>
      </c>
      <c r="E36" s="396" t="s">
        <v>795</v>
      </c>
      <c r="F36" s="397" t="s">
        <v>796</v>
      </c>
      <c r="G36" s="396" t="s">
        <v>559</v>
      </c>
      <c r="H36" s="396" t="s">
        <v>560</v>
      </c>
      <c r="I36" s="398">
        <v>34.79</v>
      </c>
      <c r="J36" s="398">
        <v>12</v>
      </c>
      <c r="K36" s="399">
        <v>417.5</v>
      </c>
    </row>
    <row r="37" spans="1:11" ht="14.4" customHeight="1" x14ac:dyDescent="0.3">
      <c r="A37" s="394" t="s">
        <v>455</v>
      </c>
      <c r="B37" s="395" t="s">
        <v>456</v>
      </c>
      <c r="C37" s="396" t="s">
        <v>460</v>
      </c>
      <c r="D37" s="397" t="s">
        <v>493</v>
      </c>
      <c r="E37" s="396" t="s">
        <v>795</v>
      </c>
      <c r="F37" s="397" t="s">
        <v>796</v>
      </c>
      <c r="G37" s="396" t="s">
        <v>561</v>
      </c>
      <c r="H37" s="396" t="s">
        <v>562</v>
      </c>
      <c r="I37" s="398">
        <v>14.04</v>
      </c>
      <c r="J37" s="398">
        <v>100</v>
      </c>
      <c r="K37" s="399">
        <v>1403.6</v>
      </c>
    </row>
    <row r="38" spans="1:11" ht="14.4" customHeight="1" x14ac:dyDescent="0.3">
      <c r="A38" s="394" t="s">
        <v>455</v>
      </c>
      <c r="B38" s="395" t="s">
        <v>456</v>
      </c>
      <c r="C38" s="396" t="s">
        <v>460</v>
      </c>
      <c r="D38" s="397" t="s">
        <v>493</v>
      </c>
      <c r="E38" s="396" t="s">
        <v>795</v>
      </c>
      <c r="F38" s="397" t="s">
        <v>796</v>
      </c>
      <c r="G38" s="396" t="s">
        <v>563</v>
      </c>
      <c r="H38" s="396" t="s">
        <v>564</v>
      </c>
      <c r="I38" s="398">
        <v>20.329999999999998</v>
      </c>
      <c r="J38" s="398">
        <v>100</v>
      </c>
      <c r="K38" s="399">
        <v>2032.8</v>
      </c>
    </row>
    <row r="39" spans="1:11" ht="14.4" customHeight="1" x14ac:dyDescent="0.3">
      <c r="A39" s="394" t="s">
        <v>455</v>
      </c>
      <c r="B39" s="395" t="s">
        <v>456</v>
      </c>
      <c r="C39" s="396" t="s">
        <v>460</v>
      </c>
      <c r="D39" s="397" t="s">
        <v>493</v>
      </c>
      <c r="E39" s="396" t="s">
        <v>795</v>
      </c>
      <c r="F39" s="397" t="s">
        <v>796</v>
      </c>
      <c r="G39" s="396" t="s">
        <v>565</v>
      </c>
      <c r="H39" s="396" t="s">
        <v>566</v>
      </c>
      <c r="I39" s="398">
        <v>44.37</v>
      </c>
      <c r="J39" s="398">
        <v>12</v>
      </c>
      <c r="K39" s="399">
        <v>532.4</v>
      </c>
    </row>
    <row r="40" spans="1:11" ht="14.4" customHeight="1" x14ac:dyDescent="0.3">
      <c r="A40" s="394" t="s">
        <v>455</v>
      </c>
      <c r="B40" s="395" t="s">
        <v>456</v>
      </c>
      <c r="C40" s="396" t="s">
        <v>460</v>
      </c>
      <c r="D40" s="397" t="s">
        <v>493</v>
      </c>
      <c r="E40" s="396" t="s">
        <v>795</v>
      </c>
      <c r="F40" s="397" t="s">
        <v>796</v>
      </c>
      <c r="G40" s="396" t="s">
        <v>567</v>
      </c>
      <c r="H40" s="396" t="s">
        <v>568</v>
      </c>
      <c r="I40" s="398">
        <v>220.9</v>
      </c>
      <c r="J40" s="398">
        <v>50</v>
      </c>
      <c r="K40" s="399">
        <v>11044.88</v>
      </c>
    </row>
    <row r="41" spans="1:11" ht="14.4" customHeight="1" x14ac:dyDescent="0.3">
      <c r="A41" s="394" t="s">
        <v>455</v>
      </c>
      <c r="B41" s="395" t="s">
        <v>456</v>
      </c>
      <c r="C41" s="396" t="s">
        <v>460</v>
      </c>
      <c r="D41" s="397" t="s">
        <v>493</v>
      </c>
      <c r="E41" s="396" t="s">
        <v>795</v>
      </c>
      <c r="F41" s="397" t="s">
        <v>796</v>
      </c>
      <c r="G41" s="396" t="s">
        <v>569</v>
      </c>
      <c r="H41" s="396" t="s">
        <v>570</v>
      </c>
      <c r="I41" s="398">
        <v>762.3</v>
      </c>
      <c r="J41" s="398">
        <v>1</v>
      </c>
      <c r="K41" s="399">
        <v>762.3</v>
      </c>
    </row>
    <row r="42" spans="1:11" ht="14.4" customHeight="1" x14ac:dyDescent="0.3">
      <c r="A42" s="394" t="s">
        <v>455</v>
      </c>
      <c r="B42" s="395" t="s">
        <v>456</v>
      </c>
      <c r="C42" s="396" t="s">
        <v>460</v>
      </c>
      <c r="D42" s="397" t="s">
        <v>493</v>
      </c>
      <c r="E42" s="396" t="s">
        <v>795</v>
      </c>
      <c r="F42" s="397" t="s">
        <v>796</v>
      </c>
      <c r="G42" s="396" t="s">
        <v>571</v>
      </c>
      <c r="H42" s="396" t="s">
        <v>572</v>
      </c>
      <c r="I42" s="398">
        <v>107.69</v>
      </c>
      <c r="J42" s="398">
        <v>1</v>
      </c>
      <c r="K42" s="399">
        <v>107.69</v>
      </c>
    </row>
    <row r="43" spans="1:11" ht="14.4" customHeight="1" x14ac:dyDescent="0.3">
      <c r="A43" s="394" t="s">
        <v>455</v>
      </c>
      <c r="B43" s="395" t="s">
        <v>456</v>
      </c>
      <c r="C43" s="396" t="s">
        <v>460</v>
      </c>
      <c r="D43" s="397" t="s">
        <v>493</v>
      </c>
      <c r="E43" s="396" t="s">
        <v>795</v>
      </c>
      <c r="F43" s="397" t="s">
        <v>796</v>
      </c>
      <c r="G43" s="396" t="s">
        <v>573</v>
      </c>
      <c r="H43" s="396" t="s">
        <v>574</v>
      </c>
      <c r="I43" s="398">
        <v>99.35</v>
      </c>
      <c r="J43" s="398">
        <v>30</v>
      </c>
      <c r="K43" s="399">
        <v>2980.61</v>
      </c>
    </row>
    <row r="44" spans="1:11" ht="14.4" customHeight="1" x14ac:dyDescent="0.3">
      <c r="A44" s="394" t="s">
        <v>455</v>
      </c>
      <c r="B44" s="395" t="s">
        <v>456</v>
      </c>
      <c r="C44" s="396" t="s">
        <v>460</v>
      </c>
      <c r="D44" s="397" t="s">
        <v>493</v>
      </c>
      <c r="E44" s="396" t="s">
        <v>797</v>
      </c>
      <c r="F44" s="397" t="s">
        <v>798</v>
      </c>
      <c r="G44" s="396" t="s">
        <v>575</v>
      </c>
      <c r="H44" s="396" t="s">
        <v>576</v>
      </c>
      <c r="I44" s="398">
        <v>0.28999999999999998</v>
      </c>
      <c r="J44" s="398">
        <v>1000</v>
      </c>
      <c r="K44" s="399">
        <v>290</v>
      </c>
    </row>
    <row r="45" spans="1:11" ht="14.4" customHeight="1" x14ac:dyDescent="0.3">
      <c r="A45" s="394" t="s">
        <v>455</v>
      </c>
      <c r="B45" s="395" t="s">
        <v>456</v>
      </c>
      <c r="C45" s="396" t="s">
        <v>460</v>
      </c>
      <c r="D45" s="397" t="s">
        <v>493</v>
      </c>
      <c r="E45" s="396" t="s">
        <v>797</v>
      </c>
      <c r="F45" s="397" t="s">
        <v>798</v>
      </c>
      <c r="G45" s="396" t="s">
        <v>577</v>
      </c>
      <c r="H45" s="396" t="s">
        <v>578</v>
      </c>
      <c r="I45" s="398">
        <v>50.82</v>
      </c>
      <c r="J45" s="398">
        <v>20</v>
      </c>
      <c r="K45" s="399">
        <v>1016.4</v>
      </c>
    </row>
    <row r="46" spans="1:11" ht="14.4" customHeight="1" x14ac:dyDescent="0.3">
      <c r="A46" s="394" t="s">
        <v>455</v>
      </c>
      <c r="B46" s="395" t="s">
        <v>456</v>
      </c>
      <c r="C46" s="396" t="s">
        <v>460</v>
      </c>
      <c r="D46" s="397" t="s">
        <v>493</v>
      </c>
      <c r="E46" s="396" t="s">
        <v>797</v>
      </c>
      <c r="F46" s="397" t="s">
        <v>798</v>
      </c>
      <c r="G46" s="396" t="s">
        <v>579</v>
      </c>
      <c r="H46" s="396" t="s">
        <v>580</v>
      </c>
      <c r="I46" s="398">
        <v>95.026666666666657</v>
      </c>
      <c r="J46" s="398">
        <v>8</v>
      </c>
      <c r="K46" s="399">
        <v>760.17</v>
      </c>
    </row>
    <row r="47" spans="1:11" ht="14.4" customHeight="1" x14ac:dyDescent="0.3">
      <c r="A47" s="394" t="s">
        <v>455</v>
      </c>
      <c r="B47" s="395" t="s">
        <v>456</v>
      </c>
      <c r="C47" s="396" t="s">
        <v>460</v>
      </c>
      <c r="D47" s="397" t="s">
        <v>493</v>
      </c>
      <c r="E47" s="396" t="s">
        <v>797</v>
      </c>
      <c r="F47" s="397" t="s">
        <v>798</v>
      </c>
      <c r="G47" s="396" t="s">
        <v>581</v>
      </c>
      <c r="H47" s="396" t="s">
        <v>582</v>
      </c>
      <c r="I47" s="398">
        <v>0.27250000000000002</v>
      </c>
      <c r="J47" s="398">
        <v>4000</v>
      </c>
      <c r="K47" s="399">
        <v>1076.8999999999999</v>
      </c>
    </row>
    <row r="48" spans="1:11" ht="14.4" customHeight="1" x14ac:dyDescent="0.3">
      <c r="A48" s="394" t="s">
        <v>455</v>
      </c>
      <c r="B48" s="395" t="s">
        <v>456</v>
      </c>
      <c r="C48" s="396" t="s">
        <v>460</v>
      </c>
      <c r="D48" s="397" t="s">
        <v>493</v>
      </c>
      <c r="E48" s="396" t="s">
        <v>797</v>
      </c>
      <c r="F48" s="397" t="s">
        <v>798</v>
      </c>
      <c r="G48" s="396" t="s">
        <v>583</v>
      </c>
      <c r="H48" s="396" t="s">
        <v>584</v>
      </c>
      <c r="I48" s="398">
        <v>1.4</v>
      </c>
      <c r="J48" s="398">
        <v>1500</v>
      </c>
      <c r="K48" s="399">
        <v>2100</v>
      </c>
    </row>
    <row r="49" spans="1:11" ht="14.4" customHeight="1" x14ac:dyDescent="0.3">
      <c r="A49" s="394" t="s">
        <v>455</v>
      </c>
      <c r="B49" s="395" t="s">
        <v>456</v>
      </c>
      <c r="C49" s="396" t="s">
        <v>460</v>
      </c>
      <c r="D49" s="397" t="s">
        <v>493</v>
      </c>
      <c r="E49" s="396" t="s">
        <v>797</v>
      </c>
      <c r="F49" s="397" t="s">
        <v>798</v>
      </c>
      <c r="G49" s="396" t="s">
        <v>585</v>
      </c>
      <c r="H49" s="396" t="s">
        <v>586</v>
      </c>
      <c r="I49" s="398">
        <v>0.14000000000000001</v>
      </c>
      <c r="J49" s="398">
        <v>5000</v>
      </c>
      <c r="K49" s="399">
        <v>700</v>
      </c>
    </row>
    <row r="50" spans="1:11" ht="14.4" customHeight="1" x14ac:dyDescent="0.3">
      <c r="A50" s="394" t="s">
        <v>455</v>
      </c>
      <c r="B50" s="395" t="s">
        <v>456</v>
      </c>
      <c r="C50" s="396" t="s">
        <v>460</v>
      </c>
      <c r="D50" s="397" t="s">
        <v>493</v>
      </c>
      <c r="E50" s="396" t="s">
        <v>797</v>
      </c>
      <c r="F50" s="397" t="s">
        <v>798</v>
      </c>
      <c r="G50" s="396" t="s">
        <v>587</v>
      </c>
      <c r="H50" s="396" t="s">
        <v>588</v>
      </c>
      <c r="I50" s="398">
        <v>95.05</v>
      </c>
      <c r="J50" s="398">
        <v>4</v>
      </c>
      <c r="K50" s="399">
        <v>380.2</v>
      </c>
    </row>
    <row r="51" spans="1:11" ht="14.4" customHeight="1" x14ac:dyDescent="0.3">
      <c r="A51" s="394" t="s">
        <v>455</v>
      </c>
      <c r="B51" s="395" t="s">
        <v>456</v>
      </c>
      <c r="C51" s="396" t="s">
        <v>460</v>
      </c>
      <c r="D51" s="397" t="s">
        <v>493</v>
      </c>
      <c r="E51" s="396" t="s">
        <v>797</v>
      </c>
      <c r="F51" s="397" t="s">
        <v>798</v>
      </c>
      <c r="G51" s="396" t="s">
        <v>589</v>
      </c>
      <c r="H51" s="396" t="s">
        <v>590</v>
      </c>
      <c r="I51" s="398">
        <v>0.66</v>
      </c>
      <c r="J51" s="398">
        <v>1000</v>
      </c>
      <c r="K51" s="399">
        <v>660</v>
      </c>
    </row>
    <row r="52" spans="1:11" ht="14.4" customHeight="1" x14ac:dyDescent="0.3">
      <c r="A52" s="394" t="s">
        <v>455</v>
      </c>
      <c r="B52" s="395" t="s">
        <v>456</v>
      </c>
      <c r="C52" s="396" t="s">
        <v>460</v>
      </c>
      <c r="D52" s="397" t="s">
        <v>493</v>
      </c>
      <c r="E52" s="396" t="s">
        <v>797</v>
      </c>
      <c r="F52" s="397" t="s">
        <v>798</v>
      </c>
      <c r="G52" s="396" t="s">
        <v>591</v>
      </c>
      <c r="H52" s="396" t="s">
        <v>592</v>
      </c>
      <c r="I52" s="398">
        <v>7.58</v>
      </c>
      <c r="J52" s="398">
        <v>216</v>
      </c>
      <c r="K52" s="399">
        <v>1636.67</v>
      </c>
    </row>
    <row r="53" spans="1:11" ht="14.4" customHeight="1" x14ac:dyDescent="0.3">
      <c r="A53" s="394" t="s">
        <v>455</v>
      </c>
      <c r="B53" s="395" t="s">
        <v>456</v>
      </c>
      <c r="C53" s="396" t="s">
        <v>460</v>
      </c>
      <c r="D53" s="397" t="s">
        <v>493</v>
      </c>
      <c r="E53" s="396" t="s">
        <v>797</v>
      </c>
      <c r="F53" s="397" t="s">
        <v>798</v>
      </c>
      <c r="G53" s="396" t="s">
        <v>593</v>
      </c>
      <c r="H53" s="396" t="s">
        <v>594</v>
      </c>
      <c r="I53" s="398">
        <v>0.28000000000000003</v>
      </c>
      <c r="J53" s="398">
        <v>4000</v>
      </c>
      <c r="K53" s="399">
        <v>1113.2</v>
      </c>
    </row>
    <row r="54" spans="1:11" ht="14.4" customHeight="1" x14ac:dyDescent="0.3">
      <c r="A54" s="394" t="s">
        <v>455</v>
      </c>
      <c r="B54" s="395" t="s">
        <v>456</v>
      </c>
      <c r="C54" s="396" t="s">
        <v>460</v>
      </c>
      <c r="D54" s="397" t="s">
        <v>493</v>
      </c>
      <c r="E54" s="396" t="s">
        <v>797</v>
      </c>
      <c r="F54" s="397" t="s">
        <v>798</v>
      </c>
      <c r="G54" s="396" t="s">
        <v>595</v>
      </c>
      <c r="H54" s="396" t="s">
        <v>596</v>
      </c>
      <c r="I54" s="398">
        <v>713.9</v>
      </c>
      <c r="J54" s="398">
        <v>2</v>
      </c>
      <c r="K54" s="399">
        <v>1427.8</v>
      </c>
    </row>
    <row r="55" spans="1:11" ht="14.4" customHeight="1" x14ac:dyDescent="0.3">
      <c r="A55" s="394" t="s">
        <v>455</v>
      </c>
      <c r="B55" s="395" t="s">
        <v>456</v>
      </c>
      <c r="C55" s="396" t="s">
        <v>460</v>
      </c>
      <c r="D55" s="397" t="s">
        <v>493</v>
      </c>
      <c r="E55" s="396" t="s">
        <v>797</v>
      </c>
      <c r="F55" s="397" t="s">
        <v>798</v>
      </c>
      <c r="G55" s="396" t="s">
        <v>597</v>
      </c>
      <c r="H55" s="396" t="s">
        <v>598</v>
      </c>
      <c r="I55" s="398">
        <v>268.62</v>
      </c>
      <c r="J55" s="398">
        <v>10</v>
      </c>
      <c r="K55" s="399">
        <v>2686.2</v>
      </c>
    </row>
    <row r="56" spans="1:11" ht="14.4" customHeight="1" x14ac:dyDescent="0.3">
      <c r="A56" s="394" t="s">
        <v>455</v>
      </c>
      <c r="B56" s="395" t="s">
        <v>456</v>
      </c>
      <c r="C56" s="396" t="s">
        <v>460</v>
      </c>
      <c r="D56" s="397" t="s">
        <v>493</v>
      </c>
      <c r="E56" s="396" t="s">
        <v>797</v>
      </c>
      <c r="F56" s="397" t="s">
        <v>798</v>
      </c>
      <c r="G56" s="396" t="s">
        <v>599</v>
      </c>
      <c r="H56" s="396" t="s">
        <v>600</v>
      </c>
      <c r="I56" s="398">
        <v>81.069999999999993</v>
      </c>
      <c r="J56" s="398">
        <v>3</v>
      </c>
      <c r="K56" s="399">
        <v>243.21</v>
      </c>
    </row>
    <row r="57" spans="1:11" ht="14.4" customHeight="1" x14ac:dyDescent="0.3">
      <c r="A57" s="394" t="s">
        <v>455</v>
      </c>
      <c r="B57" s="395" t="s">
        <v>456</v>
      </c>
      <c r="C57" s="396" t="s">
        <v>460</v>
      </c>
      <c r="D57" s="397" t="s">
        <v>493</v>
      </c>
      <c r="E57" s="396" t="s">
        <v>797</v>
      </c>
      <c r="F57" s="397" t="s">
        <v>798</v>
      </c>
      <c r="G57" s="396" t="s">
        <v>601</v>
      </c>
      <c r="H57" s="396" t="s">
        <v>602</v>
      </c>
      <c r="I57" s="398">
        <v>6.1</v>
      </c>
      <c r="J57" s="398">
        <v>200</v>
      </c>
      <c r="K57" s="399">
        <v>1219.7</v>
      </c>
    </row>
    <row r="58" spans="1:11" ht="14.4" customHeight="1" x14ac:dyDescent="0.3">
      <c r="A58" s="394" t="s">
        <v>455</v>
      </c>
      <c r="B58" s="395" t="s">
        <v>456</v>
      </c>
      <c r="C58" s="396" t="s">
        <v>460</v>
      </c>
      <c r="D58" s="397" t="s">
        <v>493</v>
      </c>
      <c r="E58" s="396" t="s">
        <v>799</v>
      </c>
      <c r="F58" s="397" t="s">
        <v>800</v>
      </c>
      <c r="G58" s="396" t="s">
        <v>603</v>
      </c>
      <c r="H58" s="396" t="s">
        <v>604</v>
      </c>
      <c r="I58" s="398">
        <v>0.31</v>
      </c>
      <c r="J58" s="398">
        <v>200</v>
      </c>
      <c r="K58" s="399">
        <v>62</v>
      </c>
    </row>
    <row r="59" spans="1:11" ht="14.4" customHeight="1" x14ac:dyDescent="0.3">
      <c r="A59" s="394" t="s">
        <v>455</v>
      </c>
      <c r="B59" s="395" t="s">
        <v>456</v>
      </c>
      <c r="C59" s="396" t="s">
        <v>460</v>
      </c>
      <c r="D59" s="397" t="s">
        <v>493</v>
      </c>
      <c r="E59" s="396" t="s">
        <v>799</v>
      </c>
      <c r="F59" s="397" t="s">
        <v>800</v>
      </c>
      <c r="G59" s="396" t="s">
        <v>605</v>
      </c>
      <c r="H59" s="396" t="s">
        <v>606</v>
      </c>
      <c r="I59" s="398">
        <v>0.67</v>
      </c>
      <c r="J59" s="398">
        <v>300</v>
      </c>
      <c r="K59" s="399">
        <v>201</v>
      </c>
    </row>
    <row r="60" spans="1:11" ht="14.4" customHeight="1" x14ac:dyDescent="0.3">
      <c r="A60" s="394" t="s">
        <v>455</v>
      </c>
      <c r="B60" s="395" t="s">
        <v>456</v>
      </c>
      <c r="C60" s="396" t="s">
        <v>460</v>
      </c>
      <c r="D60" s="397" t="s">
        <v>493</v>
      </c>
      <c r="E60" s="396" t="s">
        <v>799</v>
      </c>
      <c r="F60" s="397" t="s">
        <v>800</v>
      </c>
      <c r="G60" s="396" t="s">
        <v>607</v>
      </c>
      <c r="H60" s="396" t="s">
        <v>608</v>
      </c>
      <c r="I60" s="398">
        <v>0.3</v>
      </c>
      <c r="J60" s="398">
        <v>500</v>
      </c>
      <c r="K60" s="399">
        <v>150</v>
      </c>
    </row>
    <row r="61" spans="1:11" ht="14.4" customHeight="1" x14ac:dyDescent="0.3">
      <c r="A61" s="394" t="s">
        <v>455</v>
      </c>
      <c r="B61" s="395" t="s">
        <v>456</v>
      </c>
      <c r="C61" s="396" t="s">
        <v>460</v>
      </c>
      <c r="D61" s="397" t="s">
        <v>493</v>
      </c>
      <c r="E61" s="396" t="s">
        <v>801</v>
      </c>
      <c r="F61" s="397" t="s">
        <v>802</v>
      </c>
      <c r="G61" s="396" t="s">
        <v>609</v>
      </c>
      <c r="H61" s="396" t="s">
        <v>610</v>
      </c>
      <c r="I61" s="398">
        <v>0.73</v>
      </c>
      <c r="J61" s="398">
        <v>200</v>
      </c>
      <c r="K61" s="399">
        <v>145.19999999999999</v>
      </c>
    </row>
    <row r="62" spans="1:11" ht="14.4" customHeight="1" x14ac:dyDescent="0.3">
      <c r="A62" s="394" t="s">
        <v>455</v>
      </c>
      <c r="B62" s="395" t="s">
        <v>456</v>
      </c>
      <c r="C62" s="396" t="s">
        <v>460</v>
      </c>
      <c r="D62" s="397" t="s">
        <v>493</v>
      </c>
      <c r="E62" s="396" t="s">
        <v>801</v>
      </c>
      <c r="F62" s="397" t="s">
        <v>802</v>
      </c>
      <c r="G62" s="396" t="s">
        <v>611</v>
      </c>
      <c r="H62" s="396" t="s">
        <v>612</v>
      </c>
      <c r="I62" s="398">
        <v>7.5</v>
      </c>
      <c r="J62" s="398">
        <v>50</v>
      </c>
      <c r="K62" s="399">
        <v>375</v>
      </c>
    </row>
    <row r="63" spans="1:11" ht="14.4" customHeight="1" x14ac:dyDescent="0.3">
      <c r="A63" s="394" t="s">
        <v>455</v>
      </c>
      <c r="B63" s="395" t="s">
        <v>456</v>
      </c>
      <c r="C63" s="396" t="s">
        <v>460</v>
      </c>
      <c r="D63" s="397" t="s">
        <v>493</v>
      </c>
      <c r="E63" s="396" t="s">
        <v>801</v>
      </c>
      <c r="F63" s="397" t="s">
        <v>802</v>
      </c>
      <c r="G63" s="396" t="s">
        <v>613</v>
      </c>
      <c r="H63" s="396" t="s">
        <v>614</v>
      </c>
      <c r="I63" s="398">
        <v>7.5</v>
      </c>
      <c r="J63" s="398">
        <v>100</v>
      </c>
      <c r="K63" s="399">
        <v>750</v>
      </c>
    </row>
    <row r="64" spans="1:11" ht="14.4" customHeight="1" x14ac:dyDescent="0.3">
      <c r="A64" s="394" t="s">
        <v>455</v>
      </c>
      <c r="B64" s="395" t="s">
        <v>456</v>
      </c>
      <c r="C64" s="396" t="s">
        <v>460</v>
      </c>
      <c r="D64" s="397" t="s">
        <v>493</v>
      </c>
      <c r="E64" s="396" t="s">
        <v>801</v>
      </c>
      <c r="F64" s="397" t="s">
        <v>802</v>
      </c>
      <c r="G64" s="396" t="s">
        <v>615</v>
      </c>
      <c r="H64" s="396" t="s">
        <v>616</v>
      </c>
      <c r="I64" s="398">
        <v>7.5</v>
      </c>
      <c r="J64" s="398">
        <v>100</v>
      </c>
      <c r="K64" s="399">
        <v>750</v>
      </c>
    </row>
    <row r="65" spans="1:11" ht="14.4" customHeight="1" x14ac:dyDescent="0.3">
      <c r="A65" s="394" t="s">
        <v>455</v>
      </c>
      <c r="B65" s="395" t="s">
        <v>456</v>
      </c>
      <c r="C65" s="396" t="s">
        <v>460</v>
      </c>
      <c r="D65" s="397" t="s">
        <v>493</v>
      </c>
      <c r="E65" s="396" t="s">
        <v>801</v>
      </c>
      <c r="F65" s="397" t="s">
        <v>802</v>
      </c>
      <c r="G65" s="396" t="s">
        <v>617</v>
      </c>
      <c r="H65" s="396" t="s">
        <v>618</v>
      </c>
      <c r="I65" s="398">
        <v>11.01</v>
      </c>
      <c r="J65" s="398">
        <v>100</v>
      </c>
      <c r="K65" s="399">
        <v>1101</v>
      </c>
    </row>
    <row r="66" spans="1:11" ht="14.4" customHeight="1" x14ac:dyDescent="0.3">
      <c r="A66" s="394" t="s">
        <v>455</v>
      </c>
      <c r="B66" s="395" t="s">
        <v>456</v>
      </c>
      <c r="C66" s="396" t="s">
        <v>460</v>
      </c>
      <c r="D66" s="397" t="s">
        <v>493</v>
      </c>
      <c r="E66" s="396" t="s">
        <v>801</v>
      </c>
      <c r="F66" s="397" t="s">
        <v>802</v>
      </c>
      <c r="G66" s="396" t="s">
        <v>619</v>
      </c>
      <c r="H66" s="396" t="s">
        <v>620</v>
      </c>
      <c r="I66" s="398">
        <v>11</v>
      </c>
      <c r="J66" s="398">
        <v>100</v>
      </c>
      <c r="K66" s="399">
        <v>1100</v>
      </c>
    </row>
    <row r="67" spans="1:11" ht="14.4" customHeight="1" x14ac:dyDescent="0.3">
      <c r="A67" s="394" t="s">
        <v>455</v>
      </c>
      <c r="B67" s="395" t="s">
        <v>456</v>
      </c>
      <c r="C67" s="396" t="s">
        <v>460</v>
      </c>
      <c r="D67" s="397" t="s">
        <v>493</v>
      </c>
      <c r="E67" s="396" t="s">
        <v>801</v>
      </c>
      <c r="F67" s="397" t="s">
        <v>802</v>
      </c>
      <c r="G67" s="396" t="s">
        <v>621</v>
      </c>
      <c r="H67" s="396" t="s">
        <v>622</v>
      </c>
      <c r="I67" s="398">
        <v>7.5</v>
      </c>
      <c r="J67" s="398">
        <v>150</v>
      </c>
      <c r="K67" s="399">
        <v>1125.3000000000002</v>
      </c>
    </row>
    <row r="68" spans="1:11" ht="14.4" customHeight="1" x14ac:dyDescent="0.3">
      <c r="A68" s="394" t="s">
        <v>455</v>
      </c>
      <c r="B68" s="395" t="s">
        <v>456</v>
      </c>
      <c r="C68" s="396" t="s">
        <v>460</v>
      </c>
      <c r="D68" s="397" t="s">
        <v>493</v>
      </c>
      <c r="E68" s="396" t="s">
        <v>801</v>
      </c>
      <c r="F68" s="397" t="s">
        <v>802</v>
      </c>
      <c r="G68" s="396" t="s">
        <v>623</v>
      </c>
      <c r="H68" s="396" t="s">
        <v>624</v>
      </c>
      <c r="I68" s="398">
        <v>0.77400000000000013</v>
      </c>
      <c r="J68" s="398">
        <v>3900</v>
      </c>
      <c r="K68" s="399">
        <v>3018</v>
      </c>
    </row>
    <row r="69" spans="1:11" ht="14.4" customHeight="1" x14ac:dyDescent="0.3">
      <c r="A69" s="394" t="s">
        <v>455</v>
      </c>
      <c r="B69" s="395" t="s">
        <v>456</v>
      </c>
      <c r="C69" s="396" t="s">
        <v>460</v>
      </c>
      <c r="D69" s="397" t="s">
        <v>493</v>
      </c>
      <c r="E69" s="396" t="s">
        <v>801</v>
      </c>
      <c r="F69" s="397" t="s">
        <v>802</v>
      </c>
      <c r="G69" s="396" t="s">
        <v>625</v>
      </c>
      <c r="H69" s="396" t="s">
        <v>626</v>
      </c>
      <c r="I69" s="398">
        <v>0.77250000000000008</v>
      </c>
      <c r="J69" s="398">
        <v>2900</v>
      </c>
      <c r="K69" s="399">
        <v>2238</v>
      </c>
    </row>
    <row r="70" spans="1:11" ht="14.4" customHeight="1" x14ac:dyDescent="0.3">
      <c r="A70" s="394" t="s">
        <v>455</v>
      </c>
      <c r="B70" s="395" t="s">
        <v>456</v>
      </c>
      <c r="C70" s="396" t="s">
        <v>460</v>
      </c>
      <c r="D70" s="397" t="s">
        <v>493</v>
      </c>
      <c r="E70" s="396" t="s">
        <v>801</v>
      </c>
      <c r="F70" s="397" t="s">
        <v>802</v>
      </c>
      <c r="G70" s="396" t="s">
        <v>627</v>
      </c>
      <c r="H70" s="396" t="s">
        <v>628</v>
      </c>
      <c r="I70" s="398">
        <v>0.77666666666666673</v>
      </c>
      <c r="J70" s="398">
        <v>1600</v>
      </c>
      <c r="K70" s="399">
        <v>1243</v>
      </c>
    </row>
    <row r="71" spans="1:11" ht="14.4" customHeight="1" x14ac:dyDescent="0.3">
      <c r="A71" s="394" t="s">
        <v>455</v>
      </c>
      <c r="B71" s="395" t="s">
        <v>456</v>
      </c>
      <c r="C71" s="396" t="s">
        <v>460</v>
      </c>
      <c r="D71" s="397" t="s">
        <v>493</v>
      </c>
      <c r="E71" s="396" t="s">
        <v>801</v>
      </c>
      <c r="F71" s="397" t="s">
        <v>802</v>
      </c>
      <c r="G71" s="396" t="s">
        <v>629</v>
      </c>
      <c r="H71" s="396" t="s">
        <v>630</v>
      </c>
      <c r="I71" s="398">
        <v>0.71</v>
      </c>
      <c r="J71" s="398">
        <v>3000</v>
      </c>
      <c r="K71" s="399">
        <v>2130</v>
      </c>
    </row>
    <row r="72" spans="1:11" ht="14.4" customHeight="1" x14ac:dyDescent="0.3">
      <c r="A72" s="394" t="s">
        <v>455</v>
      </c>
      <c r="B72" s="395" t="s">
        <v>456</v>
      </c>
      <c r="C72" s="396" t="s">
        <v>460</v>
      </c>
      <c r="D72" s="397" t="s">
        <v>493</v>
      </c>
      <c r="E72" s="396" t="s">
        <v>801</v>
      </c>
      <c r="F72" s="397" t="s">
        <v>802</v>
      </c>
      <c r="G72" s="396" t="s">
        <v>631</v>
      </c>
      <c r="H72" s="396" t="s">
        <v>632</v>
      </c>
      <c r="I72" s="398">
        <v>0.71</v>
      </c>
      <c r="J72" s="398">
        <v>1600</v>
      </c>
      <c r="K72" s="399">
        <v>1136</v>
      </c>
    </row>
    <row r="73" spans="1:11" ht="14.4" customHeight="1" x14ac:dyDescent="0.3">
      <c r="A73" s="394" t="s">
        <v>455</v>
      </c>
      <c r="B73" s="395" t="s">
        <v>456</v>
      </c>
      <c r="C73" s="396" t="s">
        <v>460</v>
      </c>
      <c r="D73" s="397" t="s">
        <v>493</v>
      </c>
      <c r="E73" s="396" t="s">
        <v>801</v>
      </c>
      <c r="F73" s="397" t="s">
        <v>802</v>
      </c>
      <c r="G73" s="396" t="s">
        <v>633</v>
      </c>
      <c r="H73" s="396" t="s">
        <v>634</v>
      </c>
      <c r="I73" s="398">
        <v>0.71</v>
      </c>
      <c r="J73" s="398">
        <v>4800</v>
      </c>
      <c r="K73" s="399">
        <v>3408</v>
      </c>
    </row>
    <row r="74" spans="1:11" ht="14.4" customHeight="1" x14ac:dyDescent="0.3">
      <c r="A74" s="394" t="s">
        <v>455</v>
      </c>
      <c r="B74" s="395" t="s">
        <v>456</v>
      </c>
      <c r="C74" s="396" t="s">
        <v>460</v>
      </c>
      <c r="D74" s="397" t="s">
        <v>493</v>
      </c>
      <c r="E74" s="396" t="s">
        <v>803</v>
      </c>
      <c r="F74" s="397" t="s">
        <v>804</v>
      </c>
      <c r="G74" s="396" t="s">
        <v>635</v>
      </c>
      <c r="H74" s="396" t="s">
        <v>636</v>
      </c>
      <c r="I74" s="398">
        <v>159.72</v>
      </c>
      <c r="J74" s="398">
        <v>1</v>
      </c>
      <c r="K74" s="399">
        <v>159.72</v>
      </c>
    </row>
    <row r="75" spans="1:11" ht="14.4" customHeight="1" x14ac:dyDescent="0.3">
      <c r="A75" s="394" t="s">
        <v>455</v>
      </c>
      <c r="B75" s="395" t="s">
        <v>456</v>
      </c>
      <c r="C75" s="396" t="s">
        <v>460</v>
      </c>
      <c r="D75" s="397" t="s">
        <v>493</v>
      </c>
      <c r="E75" s="396" t="s">
        <v>803</v>
      </c>
      <c r="F75" s="397" t="s">
        <v>804</v>
      </c>
      <c r="G75" s="396" t="s">
        <v>637</v>
      </c>
      <c r="H75" s="396" t="s">
        <v>638</v>
      </c>
      <c r="I75" s="398">
        <v>83.49</v>
      </c>
      <c r="J75" s="398">
        <v>30</v>
      </c>
      <c r="K75" s="399">
        <v>2504.6999999999998</v>
      </c>
    </row>
    <row r="76" spans="1:11" ht="14.4" customHeight="1" x14ac:dyDescent="0.3">
      <c r="A76" s="394" t="s">
        <v>455</v>
      </c>
      <c r="B76" s="395" t="s">
        <v>456</v>
      </c>
      <c r="C76" s="396" t="s">
        <v>460</v>
      </c>
      <c r="D76" s="397" t="s">
        <v>493</v>
      </c>
      <c r="E76" s="396" t="s">
        <v>803</v>
      </c>
      <c r="F76" s="397" t="s">
        <v>804</v>
      </c>
      <c r="G76" s="396" t="s">
        <v>639</v>
      </c>
      <c r="H76" s="396" t="s">
        <v>640</v>
      </c>
      <c r="I76" s="398">
        <v>139.44</v>
      </c>
      <c r="J76" s="398">
        <v>1</v>
      </c>
      <c r="K76" s="399">
        <v>139.44</v>
      </c>
    </row>
    <row r="77" spans="1:11" ht="14.4" customHeight="1" x14ac:dyDescent="0.3">
      <c r="A77" s="394" t="s">
        <v>455</v>
      </c>
      <c r="B77" s="395" t="s">
        <v>456</v>
      </c>
      <c r="C77" s="396" t="s">
        <v>460</v>
      </c>
      <c r="D77" s="397" t="s">
        <v>493</v>
      </c>
      <c r="E77" s="396" t="s">
        <v>803</v>
      </c>
      <c r="F77" s="397" t="s">
        <v>804</v>
      </c>
      <c r="G77" s="396" t="s">
        <v>641</v>
      </c>
      <c r="H77" s="396" t="s">
        <v>642</v>
      </c>
      <c r="I77" s="398">
        <v>139.44</v>
      </c>
      <c r="J77" s="398">
        <v>2</v>
      </c>
      <c r="K77" s="399">
        <v>278.88</v>
      </c>
    </row>
    <row r="78" spans="1:11" ht="14.4" customHeight="1" x14ac:dyDescent="0.3">
      <c r="A78" s="394" t="s">
        <v>455</v>
      </c>
      <c r="B78" s="395" t="s">
        <v>456</v>
      </c>
      <c r="C78" s="396" t="s">
        <v>460</v>
      </c>
      <c r="D78" s="397" t="s">
        <v>493</v>
      </c>
      <c r="E78" s="396" t="s">
        <v>803</v>
      </c>
      <c r="F78" s="397" t="s">
        <v>804</v>
      </c>
      <c r="G78" s="396" t="s">
        <v>643</v>
      </c>
      <c r="H78" s="396" t="s">
        <v>644</v>
      </c>
      <c r="I78" s="398">
        <v>139.44</v>
      </c>
      <c r="J78" s="398">
        <v>1</v>
      </c>
      <c r="K78" s="399">
        <v>139.44</v>
      </c>
    </row>
    <row r="79" spans="1:11" ht="14.4" customHeight="1" x14ac:dyDescent="0.3">
      <c r="A79" s="394" t="s">
        <v>455</v>
      </c>
      <c r="B79" s="395" t="s">
        <v>456</v>
      </c>
      <c r="C79" s="396" t="s">
        <v>460</v>
      </c>
      <c r="D79" s="397" t="s">
        <v>493</v>
      </c>
      <c r="E79" s="396" t="s">
        <v>803</v>
      </c>
      <c r="F79" s="397" t="s">
        <v>804</v>
      </c>
      <c r="G79" s="396" t="s">
        <v>645</v>
      </c>
      <c r="H79" s="396" t="s">
        <v>646</v>
      </c>
      <c r="I79" s="398">
        <v>93.17</v>
      </c>
      <c r="J79" s="398">
        <v>4</v>
      </c>
      <c r="K79" s="399">
        <v>372.68</v>
      </c>
    </row>
    <row r="80" spans="1:11" ht="14.4" customHeight="1" x14ac:dyDescent="0.3">
      <c r="A80" s="394" t="s">
        <v>455</v>
      </c>
      <c r="B80" s="395" t="s">
        <v>456</v>
      </c>
      <c r="C80" s="396" t="s">
        <v>460</v>
      </c>
      <c r="D80" s="397" t="s">
        <v>493</v>
      </c>
      <c r="E80" s="396" t="s">
        <v>803</v>
      </c>
      <c r="F80" s="397" t="s">
        <v>804</v>
      </c>
      <c r="G80" s="396" t="s">
        <v>647</v>
      </c>
      <c r="H80" s="396" t="s">
        <v>648</v>
      </c>
      <c r="I80" s="398">
        <v>643.59</v>
      </c>
      <c r="J80" s="398">
        <v>14</v>
      </c>
      <c r="K80" s="399">
        <v>8645.08</v>
      </c>
    </row>
    <row r="81" spans="1:11" ht="14.4" customHeight="1" x14ac:dyDescent="0.3">
      <c r="A81" s="394" t="s">
        <v>455</v>
      </c>
      <c r="B81" s="395" t="s">
        <v>456</v>
      </c>
      <c r="C81" s="396" t="s">
        <v>460</v>
      </c>
      <c r="D81" s="397" t="s">
        <v>493</v>
      </c>
      <c r="E81" s="396" t="s">
        <v>803</v>
      </c>
      <c r="F81" s="397" t="s">
        <v>804</v>
      </c>
      <c r="G81" s="396" t="s">
        <v>649</v>
      </c>
      <c r="H81" s="396" t="s">
        <v>650</v>
      </c>
      <c r="I81" s="398">
        <v>0.11400000000000002</v>
      </c>
      <c r="J81" s="398">
        <v>21000</v>
      </c>
      <c r="K81" s="399">
        <v>2403.02</v>
      </c>
    </row>
    <row r="82" spans="1:11" ht="14.4" customHeight="1" x14ac:dyDescent="0.3">
      <c r="A82" s="394" t="s">
        <v>455</v>
      </c>
      <c r="B82" s="395" t="s">
        <v>456</v>
      </c>
      <c r="C82" s="396" t="s">
        <v>460</v>
      </c>
      <c r="D82" s="397" t="s">
        <v>493</v>
      </c>
      <c r="E82" s="396" t="s">
        <v>803</v>
      </c>
      <c r="F82" s="397" t="s">
        <v>804</v>
      </c>
      <c r="G82" s="396" t="s">
        <v>651</v>
      </c>
      <c r="H82" s="396" t="s">
        <v>652</v>
      </c>
      <c r="I82" s="398">
        <v>13652.43</v>
      </c>
      <c r="J82" s="398">
        <v>3</v>
      </c>
      <c r="K82" s="399">
        <v>40957.29</v>
      </c>
    </row>
    <row r="83" spans="1:11" ht="14.4" customHeight="1" x14ac:dyDescent="0.3">
      <c r="A83" s="394" t="s">
        <v>455</v>
      </c>
      <c r="B83" s="395" t="s">
        <v>456</v>
      </c>
      <c r="C83" s="396" t="s">
        <v>460</v>
      </c>
      <c r="D83" s="397" t="s">
        <v>493</v>
      </c>
      <c r="E83" s="396" t="s">
        <v>803</v>
      </c>
      <c r="F83" s="397" t="s">
        <v>804</v>
      </c>
      <c r="G83" s="396" t="s">
        <v>653</v>
      </c>
      <c r="H83" s="396" t="s">
        <v>654</v>
      </c>
      <c r="I83" s="398">
        <v>588.5</v>
      </c>
      <c r="J83" s="398">
        <v>2</v>
      </c>
      <c r="K83" s="399">
        <v>1177</v>
      </c>
    </row>
    <row r="84" spans="1:11" ht="14.4" customHeight="1" x14ac:dyDescent="0.3">
      <c r="A84" s="394" t="s">
        <v>455</v>
      </c>
      <c r="B84" s="395" t="s">
        <v>456</v>
      </c>
      <c r="C84" s="396" t="s">
        <v>460</v>
      </c>
      <c r="D84" s="397" t="s">
        <v>493</v>
      </c>
      <c r="E84" s="396" t="s">
        <v>803</v>
      </c>
      <c r="F84" s="397" t="s">
        <v>804</v>
      </c>
      <c r="G84" s="396" t="s">
        <v>655</v>
      </c>
      <c r="H84" s="396" t="s">
        <v>656</v>
      </c>
      <c r="I84" s="398">
        <v>139.15</v>
      </c>
      <c r="J84" s="398">
        <v>1</v>
      </c>
      <c r="K84" s="399">
        <v>139.15</v>
      </c>
    </row>
    <row r="85" spans="1:11" ht="14.4" customHeight="1" x14ac:dyDescent="0.3">
      <c r="A85" s="394" t="s">
        <v>455</v>
      </c>
      <c r="B85" s="395" t="s">
        <v>456</v>
      </c>
      <c r="C85" s="396" t="s">
        <v>460</v>
      </c>
      <c r="D85" s="397" t="s">
        <v>493</v>
      </c>
      <c r="E85" s="396" t="s">
        <v>803</v>
      </c>
      <c r="F85" s="397" t="s">
        <v>804</v>
      </c>
      <c r="G85" s="396" t="s">
        <v>657</v>
      </c>
      <c r="H85" s="396" t="s">
        <v>658</v>
      </c>
      <c r="I85" s="398">
        <v>243.07555555555558</v>
      </c>
      <c r="J85" s="398">
        <v>138</v>
      </c>
      <c r="K85" s="399">
        <v>32321.52</v>
      </c>
    </row>
    <row r="86" spans="1:11" ht="14.4" customHeight="1" x14ac:dyDescent="0.3">
      <c r="A86" s="394" t="s">
        <v>455</v>
      </c>
      <c r="B86" s="395" t="s">
        <v>456</v>
      </c>
      <c r="C86" s="396" t="s">
        <v>460</v>
      </c>
      <c r="D86" s="397" t="s">
        <v>493</v>
      </c>
      <c r="E86" s="396" t="s">
        <v>803</v>
      </c>
      <c r="F86" s="397" t="s">
        <v>804</v>
      </c>
      <c r="G86" s="396" t="s">
        <v>659</v>
      </c>
      <c r="H86" s="396" t="s">
        <v>660</v>
      </c>
      <c r="I86" s="398">
        <v>183.92</v>
      </c>
      <c r="J86" s="398">
        <v>1</v>
      </c>
      <c r="K86" s="399">
        <v>183.92</v>
      </c>
    </row>
    <row r="87" spans="1:11" ht="14.4" customHeight="1" x14ac:dyDescent="0.3">
      <c r="A87" s="394" t="s">
        <v>455</v>
      </c>
      <c r="B87" s="395" t="s">
        <v>456</v>
      </c>
      <c r="C87" s="396" t="s">
        <v>460</v>
      </c>
      <c r="D87" s="397" t="s">
        <v>493</v>
      </c>
      <c r="E87" s="396" t="s">
        <v>803</v>
      </c>
      <c r="F87" s="397" t="s">
        <v>804</v>
      </c>
      <c r="G87" s="396" t="s">
        <v>661</v>
      </c>
      <c r="H87" s="396" t="s">
        <v>662</v>
      </c>
      <c r="I87" s="398">
        <v>2529.4</v>
      </c>
      <c r="J87" s="398">
        <v>1</v>
      </c>
      <c r="K87" s="399">
        <v>2529.4</v>
      </c>
    </row>
    <row r="88" spans="1:11" ht="14.4" customHeight="1" x14ac:dyDescent="0.3">
      <c r="A88" s="394" t="s">
        <v>455</v>
      </c>
      <c r="B88" s="395" t="s">
        <v>456</v>
      </c>
      <c r="C88" s="396" t="s">
        <v>460</v>
      </c>
      <c r="D88" s="397" t="s">
        <v>493</v>
      </c>
      <c r="E88" s="396" t="s">
        <v>803</v>
      </c>
      <c r="F88" s="397" t="s">
        <v>804</v>
      </c>
      <c r="G88" s="396" t="s">
        <v>663</v>
      </c>
      <c r="H88" s="396" t="s">
        <v>664</v>
      </c>
      <c r="I88" s="398">
        <v>13652.43</v>
      </c>
      <c r="J88" s="398">
        <v>4</v>
      </c>
      <c r="K88" s="399">
        <v>54609.72</v>
      </c>
    </row>
    <row r="89" spans="1:11" ht="14.4" customHeight="1" x14ac:dyDescent="0.3">
      <c r="A89" s="394" t="s">
        <v>455</v>
      </c>
      <c r="B89" s="395" t="s">
        <v>456</v>
      </c>
      <c r="C89" s="396" t="s">
        <v>460</v>
      </c>
      <c r="D89" s="397" t="s">
        <v>493</v>
      </c>
      <c r="E89" s="396" t="s">
        <v>803</v>
      </c>
      <c r="F89" s="397" t="s">
        <v>804</v>
      </c>
      <c r="G89" s="396" t="s">
        <v>665</v>
      </c>
      <c r="H89" s="396" t="s">
        <v>666</v>
      </c>
      <c r="I89" s="398">
        <v>113.74</v>
      </c>
      <c r="J89" s="398">
        <v>4</v>
      </c>
      <c r="K89" s="399">
        <v>454.96</v>
      </c>
    </row>
    <row r="90" spans="1:11" ht="14.4" customHeight="1" x14ac:dyDescent="0.3">
      <c r="A90" s="394" t="s">
        <v>455</v>
      </c>
      <c r="B90" s="395" t="s">
        <v>456</v>
      </c>
      <c r="C90" s="396" t="s">
        <v>460</v>
      </c>
      <c r="D90" s="397" t="s">
        <v>493</v>
      </c>
      <c r="E90" s="396" t="s">
        <v>803</v>
      </c>
      <c r="F90" s="397" t="s">
        <v>804</v>
      </c>
      <c r="G90" s="396" t="s">
        <v>667</v>
      </c>
      <c r="H90" s="396" t="s">
        <v>668</v>
      </c>
      <c r="I90" s="398">
        <v>13652.429999999998</v>
      </c>
      <c r="J90" s="398">
        <v>5</v>
      </c>
      <c r="K90" s="399">
        <v>68262.149999999994</v>
      </c>
    </row>
    <row r="91" spans="1:11" ht="14.4" customHeight="1" x14ac:dyDescent="0.3">
      <c r="A91" s="394" t="s">
        <v>455</v>
      </c>
      <c r="B91" s="395" t="s">
        <v>456</v>
      </c>
      <c r="C91" s="396" t="s">
        <v>460</v>
      </c>
      <c r="D91" s="397" t="s">
        <v>493</v>
      </c>
      <c r="E91" s="396" t="s">
        <v>803</v>
      </c>
      <c r="F91" s="397" t="s">
        <v>804</v>
      </c>
      <c r="G91" s="396" t="s">
        <v>669</v>
      </c>
      <c r="H91" s="396" t="s">
        <v>670</v>
      </c>
      <c r="I91" s="398">
        <v>13652.43</v>
      </c>
      <c r="J91" s="398">
        <v>2</v>
      </c>
      <c r="K91" s="399">
        <v>27304.86</v>
      </c>
    </row>
    <row r="92" spans="1:11" ht="14.4" customHeight="1" x14ac:dyDescent="0.3">
      <c r="A92" s="394" t="s">
        <v>455</v>
      </c>
      <c r="B92" s="395" t="s">
        <v>456</v>
      </c>
      <c r="C92" s="396" t="s">
        <v>460</v>
      </c>
      <c r="D92" s="397" t="s">
        <v>493</v>
      </c>
      <c r="E92" s="396" t="s">
        <v>803</v>
      </c>
      <c r="F92" s="397" t="s">
        <v>804</v>
      </c>
      <c r="G92" s="396" t="s">
        <v>671</v>
      </c>
      <c r="H92" s="396" t="s">
        <v>672</v>
      </c>
      <c r="I92" s="398">
        <v>981.31</v>
      </c>
      <c r="J92" s="398">
        <v>8</v>
      </c>
      <c r="K92" s="399">
        <v>7850.4799999999987</v>
      </c>
    </row>
    <row r="93" spans="1:11" ht="14.4" customHeight="1" x14ac:dyDescent="0.3">
      <c r="A93" s="394" t="s">
        <v>455</v>
      </c>
      <c r="B93" s="395" t="s">
        <v>456</v>
      </c>
      <c r="C93" s="396" t="s">
        <v>460</v>
      </c>
      <c r="D93" s="397" t="s">
        <v>493</v>
      </c>
      <c r="E93" s="396" t="s">
        <v>803</v>
      </c>
      <c r="F93" s="397" t="s">
        <v>804</v>
      </c>
      <c r="G93" s="396" t="s">
        <v>673</v>
      </c>
      <c r="H93" s="396" t="s">
        <v>674</v>
      </c>
      <c r="I93" s="398">
        <v>1547.59</v>
      </c>
      <c r="J93" s="398">
        <v>2</v>
      </c>
      <c r="K93" s="399">
        <v>3095.18</v>
      </c>
    </row>
    <row r="94" spans="1:11" ht="14.4" customHeight="1" x14ac:dyDescent="0.3">
      <c r="A94" s="394" t="s">
        <v>455</v>
      </c>
      <c r="B94" s="395" t="s">
        <v>456</v>
      </c>
      <c r="C94" s="396" t="s">
        <v>460</v>
      </c>
      <c r="D94" s="397" t="s">
        <v>493</v>
      </c>
      <c r="E94" s="396" t="s">
        <v>803</v>
      </c>
      <c r="F94" s="397" t="s">
        <v>804</v>
      </c>
      <c r="G94" s="396" t="s">
        <v>675</v>
      </c>
      <c r="H94" s="396" t="s">
        <v>676</v>
      </c>
      <c r="I94" s="398">
        <v>0.13</v>
      </c>
      <c r="J94" s="398">
        <v>6000</v>
      </c>
      <c r="K94" s="399">
        <v>798.59999999999991</v>
      </c>
    </row>
    <row r="95" spans="1:11" ht="14.4" customHeight="1" x14ac:dyDescent="0.3">
      <c r="A95" s="394" t="s">
        <v>455</v>
      </c>
      <c r="B95" s="395" t="s">
        <v>456</v>
      </c>
      <c r="C95" s="396" t="s">
        <v>460</v>
      </c>
      <c r="D95" s="397" t="s">
        <v>493</v>
      </c>
      <c r="E95" s="396" t="s">
        <v>803</v>
      </c>
      <c r="F95" s="397" t="s">
        <v>804</v>
      </c>
      <c r="G95" s="396" t="s">
        <v>677</v>
      </c>
      <c r="H95" s="396" t="s">
        <v>678</v>
      </c>
      <c r="I95" s="398">
        <v>0.34</v>
      </c>
      <c r="J95" s="398">
        <v>1000</v>
      </c>
      <c r="K95" s="399">
        <v>336.4</v>
      </c>
    </row>
    <row r="96" spans="1:11" ht="14.4" customHeight="1" x14ac:dyDescent="0.3">
      <c r="A96" s="394" t="s">
        <v>455</v>
      </c>
      <c r="B96" s="395" t="s">
        <v>456</v>
      </c>
      <c r="C96" s="396" t="s">
        <v>460</v>
      </c>
      <c r="D96" s="397" t="s">
        <v>493</v>
      </c>
      <c r="E96" s="396" t="s">
        <v>803</v>
      </c>
      <c r="F96" s="397" t="s">
        <v>804</v>
      </c>
      <c r="G96" s="396" t="s">
        <v>679</v>
      </c>
      <c r="H96" s="396" t="s">
        <v>680</v>
      </c>
      <c r="I96" s="398">
        <v>186.34</v>
      </c>
      <c r="J96" s="398">
        <v>1</v>
      </c>
      <c r="K96" s="399">
        <v>186.34</v>
      </c>
    </row>
    <row r="97" spans="1:11" ht="14.4" customHeight="1" x14ac:dyDescent="0.3">
      <c r="A97" s="394" t="s">
        <v>455</v>
      </c>
      <c r="B97" s="395" t="s">
        <v>456</v>
      </c>
      <c r="C97" s="396" t="s">
        <v>460</v>
      </c>
      <c r="D97" s="397" t="s">
        <v>493</v>
      </c>
      <c r="E97" s="396" t="s">
        <v>803</v>
      </c>
      <c r="F97" s="397" t="s">
        <v>804</v>
      </c>
      <c r="G97" s="396" t="s">
        <v>681</v>
      </c>
      <c r="H97" s="396" t="s">
        <v>682</v>
      </c>
      <c r="I97" s="398">
        <v>96.396666666666661</v>
      </c>
      <c r="J97" s="398">
        <v>10</v>
      </c>
      <c r="K97" s="399">
        <v>978.89</v>
      </c>
    </row>
    <row r="98" spans="1:11" ht="14.4" customHeight="1" x14ac:dyDescent="0.3">
      <c r="A98" s="394" t="s">
        <v>455</v>
      </c>
      <c r="B98" s="395" t="s">
        <v>456</v>
      </c>
      <c r="C98" s="396" t="s">
        <v>460</v>
      </c>
      <c r="D98" s="397" t="s">
        <v>493</v>
      </c>
      <c r="E98" s="396" t="s">
        <v>803</v>
      </c>
      <c r="F98" s="397" t="s">
        <v>804</v>
      </c>
      <c r="G98" s="396" t="s">
        <v>683</v>
      </c>
      <c r="H98" s="396" t="s">
        <v>684</v>
      </c>
      <c r="I98" s="398">
        <v>987.9</v>
      </c>
      <c r="J98" s="398">
        <v>1</v>
      </c>
      <c r="K98" s="399">
        <v>987.9</v>
      </c>
    </row>
    <row r="99" spans="1:11" ht="14.4" customHeight="1" x14ac:dyDescent="0.3">
      <c r="A99" s="394" t="s">
        <v>455</v>
      </c>
      <c r="B99" s="395" t="s">
        <v>456</v>
      </c>
      <c r="C99" s="396" t="s">
        <v>460</v>
      </c>
      <c r="D99" s="397" t="s">
        <v>493</v>
      </c>
      <c r="E99" s="396" t="s">
        <v>803</v>
      </c>
      <c r="F99" s="397" t="s">
        <v>804</v>
      </c>
      <c r="G99" s="396" t="s">
        <v>685</v>
      </c>
      <c r="H99" s="396" t="s">
        <v>686</v>
      </c>
      <c r="I99" s="398">
        <v>194.69</v>
      </c>
      <c r="J99" s="398">
        <v>3</v>
      </c>
      <c r="K99" s="399">
        <v>584.05999999999995</v>
      </c>
    </row>
    <row r="100" spans="1:11" ht="14.4" customHeight="1" x14ac:dyDescent="0.3">
      <c r="A100" s="394" t="s">
        <v>455</v>
      </c>
      <c r="B100" s="395" t="s">
        <v>456</v>
      </c>
      <c r="C100" s="396" t="s">
        <v>460</v>
      </c>
      <c r="D100" s="397" t="s">
        <v>493</v>
      </c>
      <c r="E100" s="396" t="s">
        <v>803</v>
      </c>
      <c r="F100" s="397" t="s">
        <v>804</v>
      </c>
      <c r="G100" s="396" t="s">
        <v>687</v>
      </c>
      <c r="H100" s="396" t="s">
        <v>688</v>
      </c>
      <c r="I100" s="398">
        <v>91.96</v>
      </c>
      <c r="J100" s="398">
        <v>11</v>
      </c>
      <c r="K100" s="399">
        <v>1011.56</v>
      </c>
    </row>
    <row r="101" spans="1:11" ht="14.4" customHeight="1" x14ac:dyDescent="0.3">
      <c r="A101" s="394" t="s">
        <v>455</v>
      </c>
      <c r="B101" s="395" t="s">
        <v>456</v>
      </c>
      <c r="C101" s="396" t="s">
        <v>460</v>
      </c>
      <c r="D101" s="397" t="s">
        <v>493</v>
      </c>
      <c r="E101" s="396" t="s">
        <v>803</v>
      </c>
      <c r="F101" s="397" t="s">
        <v>804</v>
      </c>
      <c r="G101" s="396" t="s">
        <v>689</v>
      </c>
      <c r="H101" s="396" t="s">
        <v>690</v>
      </c>
      <c r="I101" s="398">
        <v>9353.2999999999993</v>
      </c>
      <c r="J101" s="398">
        <v>1</v>
      </c>
      <c r="K101" s="399">
        <v>9353.2999999999993</v>
      </c>
    </row>
    <row r="102" spans="1:11" ht="14.4" customHeight="1" x14ac:dyDescent="0.3">
      <c r="A102" s="394" t="s">
        <v>455</v>
      </c>
      <c r="B102" s="395" t="s">
        <v>456</v>
      </c>
      <c r="C102" s="396" t="s">
        <v>460</v>
      </c>
      <c r="D102" s="397" t="s">
        <v>493</v>
      </c>
      <c r="E102" s="396" t="s">
        <v>803</v>
      </c>
      <c r="F102" s="397" t="s">
        <v>804</v>
      </c>
      <c r="G102" s="396" t="s">
        <v>691</v>
      </c>
      <c r="H102" s="396" t="s">
        <v>692</v>
      </c>
      <c r="I102" s="398">
        <v>27.83</v>
      </c>
      <c r="J102" s="398">
        <v>20</v>
      </c>
      <c r="K102" s="399">
        <v>556.6</v>
      </c>
    </row>
    <row r="103" spans="1:11" ht="14.4" customHeight="1" x14ac:dyDescent="0.3">
      <c r="A103" s="394" t="s">
        <v>455</v>
      </c>
      <c r="B103" s="395" t="s">
        <v>456</v>
      </c>
      <c r="C103" s="396" t="s">
        <v>460</v>
      </c>
      <c r="D103" s="397" t="s">
        <v>493</v>
      </c>
      <c r="E103" s="396" t="s">
        <v>803</v>
      </c>
      <c r="F103" s="397" t="s">
        <v>804</v>
      </c>
      <c r="G103" s="396" t="s">
        <v>693</v>
      </c>
      <c r="H103" s="396" t="s">
        <v>694</v>
      </c>
      <c r="I103" s="398">
        <v>87.12</v>
      </c>
      <c r="J103" s="398">
        <v>3</v>
      </c>
      <c r="K103" s="399">
        <v>261.36</v>
      </c>
    </row>
    <row r="104" spans="1:11" ht="14.4" customHeight="1" x14ac:dyDescent="0.3">
      <c r="A104" s="394" t="s">
        <v>455</v>
      </c>
      <c r="B104" s="395" t="s">
        <v>456</v>
      </c>
      <c r="C104" s="396" t="s">
        <v>460</v>
      </c>
      <c r="D104" s="397" t="s">
        <v>493</v>
      </c>
      <c r="E104" s="396" t="s">
        <v>803</v>
      </c>
      <c r="F104" s="397" t="s">
        <v>804</v>
      </c>
      <c r="G104" s="396" t="s">
        <v>695</v>
      </c>
      <c r="H104" s="396" t="s">
        <v>696</v>
      </c>
      <c r="I104" s="398">
        <v>131.88999999999999</v>
      </c>
      <c r="J104" s="398">
        <v>6</v>
      </c>
      <c r="K104" s="399">
        <v>791.34</v>
      </c>
    </row>
    <row r="105" spans="1:11" ht="14.4" customHeight="1" x14ac:dyDescent="0.3">
      <c r="A105" s="394" t="s">
        <v>455</v>
      </c>
      <c r="B105" s="395" t="s">
        <v>456</v>
      </c>
      <c r="C105" s="396" t="s">
        <v>460</v>
      </c>
      <c r="D105" s="397" t="s">
        <v>493</v>
      </c>
      <c r="E105" s="396" t="s">
        <v>803</v>
      </c>
      <c r="F105" s="397" t="s">
        <v>804</v>
      </c>
      <c r="G105" s="396" t="s">
        <v>697</v>
      </c>
      <c r="H105" s="396" t="s">
        <v>698</v>
      </c>
      <c r="I105" s="398">
        <v>53.24</v>
      </c>
      <c r="J105" s="398">
        <v>10</v>
      </c>
      <c r="K105" s="399">
        <v>532.4</v>
      </c>
    </row>
    <row r="106" spans="1:11" ht="14.4" customHeight="1" x14ac:dyDescent="0.3">
      <c r="A106" s="394" t="s">
        <v>455</v>
      </c>
      <c r="B106" s="395" t="s">
        <v>456</v>
      </c>
      <c r="C106" s="396" t="s">
        <v>460</v>
      </c>
      <c r="D106" s="397" t="s">
        <v>493</v>
      </c>
      <c r="E106" s="396" t="s">
        <v>803</v>
      </c>
      <c r="F106" s="397" t="s">
        <v>804</v>
      </c>
      <c r="G106" s="396" t="s">
        <v>699</v>
      </c>
      <c r="H106" s="396" t="s">
        <v>700</v>
      </c>
      <c r="I106" s="398">
        <v>13652.43</v>
      </c>
      <c r="J106" s="398">
        <v>2</v>
      </c>
      <c r="K106" s="399">
        <v>27304.86</v>
      </c>
    </row>
    <row r="107" spans="1:11" ht="14.4" customHeight="1" x14ac:dyDescent="0.3">
      <c r="A107" s="394" t="s">
        <v>455</v>
      </c>
      <c r="B107" s="395" t="s">
        <v>456</v>
      </c>
      <c r="C107" s="396" t="s">
        <v>460</v>
      </c>
      <c r="D107" s="397" t="s">
        <v>493</v>
      </c>
      <c r="E107" s="396" t="s">
        <v>803</v>
      </c>
      <c r="F107" s="397" t="s">
        <v>804</v>
      </c>
      <c r="G107" s="396" t="s">
        <v>701</v>
      </c>
      <c r="H107" s="396" t="s">
        <v>702</v>
      </c>
      <c r="I107" s="398">
        <v>4967.05</v>
      </c>
      <c r="J107" s="398">
        <v>1</v>
      </c>
      <c r="K107" s="399">
        <v>4967.05</v>
      </c>
    </row>
    <row r="108" spans="1:11" ht="14.4" customHeight="1" x14ac:dyDescent="0.3">
      <c r="A108" s="394" t="s">
        <v>455</v>
      </c>
      <c r="B108" s="395" t="s">
        <v>456</v>
      </c>
      <c r="C108" s="396" t="s">
        <v>460</v>
      </c>
      <c r="D108" s="397" t="s">
        <v>493</v>
      </c>
      <c r="E108" s="396" t="s">
        <v>803</v>
      </c>
      <c r="F108" s="397" t="s">
        <v>804</v>
      </c>
      <c r="G108" s="396" t="s">
        <v>703</v>
      </c>
      <c r="H108" s="396" t="s">
        <v>704</v>
      </c>
      <c r="I108" s="398">
        <v>4440.7</v>
      </c>
      <c r="J108" s="398">
        <v>1</v>
      </c>
      <c r="K108" s="399">
        <v>4440.7</v>
      </c>
    </row>
    <row r="109" spans="1:11" ht="14.4" customHeight="1" x14ac:dyDescent="0.3">
      <c r="A109" s="394" t="s">
        <v>455</v>
      </c>
      <c r="B109" s="395" t="s">
        <v>456</v>
      </c>
      <c r="C109" s="396" t="s">
        <v>460</v>
      </c>
      <c r="D109" s="397" t="s">
        <v>493</v>
      </c>
      <c r="E109" s="396" t="s">
        <v>803</v>
      </c>
      <c r="F109" s="397" t="s">
        <v>804</v>
      </c>
      <c r="G109" s="396" t="s">
        <v>705</v>
      </c>
      <c r="H109" s="396" t="s">
        <v>706</v>
      </c>
      <c r="I109" s="398">
        <v>3507.8</v>
      </c>
      <c r="J109" s="398">
        <v>1</v>
      </c>
      <c r="K109" s="399">
        <v>3507.8</v>
      </c>
    </row>
    <row r="110" spans="1:11" ht="14.4" customHeight="1" x14ac:dyDescent="0.3">
      <c r="A110" s="394" t="s">
        <v>455</v>
      </c>
      <c r="B110" s="395" t="s">
        <v>456</v>
      </c>
      <c r="C110" s="396" t="s">
        <v>460</v>
      </c>
      <c r="D110" s="397" t="s">
        <v>493</v>
      </c>
      <c r="E110" s="396" t="s">
        <v>803</v>
      </c>
      <c r="F110" s="397" t="s">
        <v>804</v>
      </c>
      <c r="G110" s="396" t="s">
        <v>707</v>
      </c>
      <c r="H110" s="396" t="s">
        <v>708</v>
      </c>
      <c r="I110" s="398">
        <v>592.9</v>
      </c>
      <c r="J110" s="398">
        <v>20</v>
      </c>
      <c r="K110" s="399">
        <v>11858</v>
      </c>
    </row>
    <row r="111" spans="1:11" ht="14.4" customHeight="1" x14ac:dyDescent="0.3">
      <c r="A111" s="394" t="s">
        <v>455</v>
      </c>
      <c r="B111" s="395" t="s">
        <v>456</v>
      </c>
      <c r="C111" s="396" t="s">
        <v>460</v>
      </c>
      <c r="D111" s="397" t="s">
        <v>493</v>
      </c>
      <c r="E111" s="396" t="s">
        <v>803</v>
      </c>
      <c r="F111" s="397" t="s">
        <v>804</v>
      </c>
      <c r="G111" s="396" t="s">
        <v>709</v>
      </c>
      <c r="H111" s="396" t="s">
        <v>710</v>
      </c>
      <c r="I111" s="398">
        <v>30.25</v>
      </c>
      <c r="J111" s="398">
        <v>10</v>
      </c>
      <c r="K111" s="399">
        <v>302.5</v>
      </c>
    </row>
    <row r="112" spans="1:11" ht="14.4" customHeight="1" x14ac:dyDescent="0.3">
      <c r="A112" s="394" t="s">
        <v>455</v>
      </c>
      <c r="B112" s="395" t="s">
        <v>456</v>
      </c>
      <c r="C112" s="396" t="s">
        <v>460</v>
      </c>
      <c r="D112" s="397" t="s">
        <v>493</v>
      </c>
      <c r="E112" s="396" t="s">
        <v>803</v>
      </c>
      <c r="F112" s="397" t="s">
        <v>804</v>
      </c>
      <c r="G112" s="396" t="s">
        <v>711</v>
      </c>
      <c r="H112" s="396" t="s">
        <v>712</v>
      </c>
      <c r="I112" s="398">
        <v>30.25</v>
      </c>
      <c r="J112" s="398">
        <v>10</v>
      </c>
      <c r="K112" s="399">
        <v>302.5</v>
      </c>
    </row>
    <row r="113" spans="1:11" ht="14.4" customHeight="1" x14ac:dyDescent="0.3">
      <c r="A113" s="394" t="s">
        <v>455</v>
      </c>
      <c r="B113" s="395" t="s">
        <v>456</v>
      </c>
      <c r="C113" s="396" t="s">
        <v>460</v>
      </c>
      <c r="D113" s="397" t="s">
        <v>493</v>
      </c>
      <c r="E113" s="396" t="s">
        <v>803</v>
      </c>
      <c r="F113" s="397" t="s">
        <v>804</v>
      </c>
      <c r="G113" s="396" t="s">
        <v>713</v>
      </c>
      <c r="H113" s="396" t="s">
        <v>714</v>
      </c>
      <c r="I113" s="398">
        <v>10822.3</v>
      </c>
      <c r="J113" s="398">
        <v>1</v>
      </c>
      <c r="K113" s="399">
        <v>10822.3</v>
      </c>
    </row>
    <row r="114" spans="1:11" ht="14.4" customHeight="1" x14ac:dyDescent="0.3">
      <c r="A114" s="394" t="s">
        <v>455</v>
      </c>
      <c r="B114" s="395" t="s">
        <v>456</v>
      </c>
      <c r="C114" s="396" t="s">
        <v>460</v>
      </c>
      <c r="D114" s="397" t="s">
        <v>493</v>
      </c>
      <c r="E114" s="396" t="s">
        <v>803</v>
      </c>
      <c r="F114" s="397" t="s">
        <v>804</v>
      </c>
      <c r="G114" s="396" t="s">
        <v>715</v>
      </c>
      <c r="H114" s="396" t="s">
        <v>716</v>
      </c>
      <c r="I114" s="398">
        <v>88.33</v>
      </c>
      <c r="J114" s="398">
        <v>2</v>
      </c>
      <c r="K114" s="399">
        <v>176.66</v>
      </c>
    </row>
    <row r="115" spans="1:11" ht="14.4" customHeight="1" x14ac:dyDescent="0.3">
      <c r="A115" s="394" t="s">
        <v>455</v>
      </c>
      <c r="B115" s="395" t="s">
        <v>456</v>
      </c>
      <c r="C115" s="396" t="s">
        <v>460</v>
      </c>
      <c r="D115" s="397" t="s">
        <v>493</v>
      </c>
      <c r="E115" s="396" t="s">
        <v>803</v>
      </c>
      <c r="F115" s="397" t="s">
        <v>804</v>
      </c>
      <c r="G115" s="396" t="s">
        <v>717</v>
      </c>
      <c r="H115" s="396" t="s">
        <v>718</v>
      </c>
      <c r="I115" s="398">
        <v>1936</v>
      </c>
      <c r="J115" s="398">
        <v>1</v>
      </c>
      <c r="K115" s="399">
        <v>1936</v>
      </c>
    </row>
    <row r="116" spans="1:11" ht="14.4" customHeight="1" x14ac:dyDescent="0.3">
      <c r="A116" s="394" t="s">
        <v>455</v>
      </c>
      <c r="B116" s="395" t="s">
        <v>456</v>
      </c>
      <c r="C116" s="396" t="s">
        <v>460</v>
      </c>
      <c r="D116" s="397" t="s">
        <v>493</v>
      </c>
      <c r="E116" s="396" t="s">
        <v>803</v>
      </c>
      <c r="F116" s="397" t="s">
        <v>804</v>
      </c>
      <c r="G116" s="396" t="s">
        <v>719</v>
      </c>
      <c r="H116" s="396" t="s">
        <v>720</v>
      </c>
      <c r="I116" s="398">
        <v>246.84</v>
      </c>
      <c r="J116" s="398">
        <v>1</v>
      </c>
      <c r="K116" s="399">
        <v>246.84</v>
      </c>
    </row>
    <row r="117" spans="1:11" ht="14.4" customHeight="1" x14ac:dyDescent="0.3">
      <c r="A117" s="394" t="s">
        <v>455</v>
      </c>
      <c r="B117" s="395" t="s">
        <v>456</v>
      </c>
      <c r="C117" s="396" t="s">
        <v>460</v>
      </c>
      <c r="D117" s="397" t="s">
        <v>493</v>
      </c>
      <c r="E117" s="396" t="s">
        <v>803</v>
      </c>
      <c r="F117" s="397" t="s">
        <v>804</v>
      </c>
      <c r="G117" s="396" t="s">
        <v>721</v>
      </c>
      <c r="H117" s="396" t="s">
        <v>722</v>
      </c>
      <c r="I117" s="398">
        <v>83.49</v>
      </c>
      <c r="J117" s="398">
        <v>4</v>
      </c>
      <c r="K117" s="399">
        <v>333.96</v>
      </c>
    </row>
    <row r="118" spans="1:11" ht="14.4" customHeight="1" x14ac:dyDescent="0.3">
      <c r="A118" s="394" t="s">
        <v>455</v>
      </c>
      <c r="B118" s="395" t="s">
        <v>456</v>
      </c>
      <c r="C118" s="396" t="s">
        <v>460</v>
      </c>
      <c r="D118" s="397" t="s">
        <v>493</v>
      </c>
      <c r="E118" s="396" t="s">
        <v>803</v>
      </c>
      <c r="F118" s="397" t="s">
        <v>804</v>
      </c>
      <c r="G118" s="396" t="s">
        <v>723</v>
      </c>
      <c r="H118" s="396" t="s">
        <v>724</v>
      </c>
      <c r="I118" s="398">
        <v>2341.35</v>
      </c>
      <c r="J118" s="398">
        <v>1</v>
      </c>
      <c r="K118" s="399">
        <v>2341.35</v>
      </c>
    </row>
    <row r="119" spans="1:11" ht="14.4" customHeight="1" x14ac:dyDescent="0.3">
      <c r="A119" s="394" t="s">
        <v>455</v>
      </c>
      <c r="B119" s="395" t="s">
        <v>456</v>
      </c>
      <c r="C119" s="396" t="s">
        <v>460</v>
      </c>
      <c r="D119" s="397" t="s">
        <v>493</v>
      </c>
      <c r="E119" s="396" t="s">
        <v>803</v>
      </c>
      <c r="F119" s="397" t="s">
        <v>804</v>
      </c>
      <c r="G119" s="396" t="s">
        <v>725</v>
      </c>
      <c r="H119" s="396" t="s">
        <v>726</v>
      </c>
      <c r="I119" s="398">
        <v>811.7</v>
      </c>
      <c r="J119" s="398">
        <v>2</v>
      </c>
      <c r="K119" s="399">
        <v>1623.4</v>
      </c>
    </row>
    <row r="120" spans="1:11" ht="14.4" customHeight="1" x14ac:dyDescent="0.3">
      <c r="A120" s="394" t="s">
        <v>455</v>
      </c>
      <c r="B120" s="395" t="s">
        <v>456</v>
      </c>
      <c r="C120" s="396" t="s">
        <v>460</v>
      </c>
      <c r="D120" s="397" t="s">
        <v>493</v>
      </c>
      <c r="E120" s="396" t="s">
        <v>803</v>
      </c>
      <c r="F120" s="397" t="s">
        <v>804</v>
      </c>
      <c r="G120" s="396" t="s">
        <v>727</v>
      </c>
      <c r="H120" s="396" t="s">
        <v>728</v>
      </c>
      <c r="I120" s="398">
        <v>536.03</v>
      </c>
      <c r="J120" s="398">
        <v>5</v>
      </c>
      <c r="K120" s="399">
        <v>2680.1499999999996</v>
      </c>
    </row>
    <row r="121" spans="1:11" ht="14.4" customHeight="1" x14ac:dyDescent="0.3">
      <c r="A121" s="394" t="s">
        <v>455</v>
      </c>
      <c r="B121" s="395" t="s">
        <v>456</v>
      </c>
      <c r="C121" s="396" t="s">
        <v>460</v>
      </c>
      <c r="D121" s="397" t="s">
        <v>493</v>
      </c>
      <c r="E121" s="396" t="s">
        <v>803</v>
      </c>
      <c r="F121" s="397" t="s">
        <v>804</v>
      </c>
      <c r="G121" s="396" t="s">
        <v>729</v>
      </c>
      <c r="H121" s="396" t="s">
        <v>730</v>
      </c>
      <c r="I121" s="398">
        <v>1544.44</v>
      </c>
      <c r="J121" s="398">
        <v>1</v>
      </c>
      <c r="K121" s="399">
        <v>1544.44</v>
      </c>
    </row>
    <row r="122" spans="1:11" ht="14.4" customHeight="1" x14ac:dyDescent="0.3">
      <c r="A122" s="394" t="s">
        <v>455</v>
      </c>
      <c r="B122" s="395" t="s">
        <v>456</v>
      </c>
      <c r="C122" s="396" t="s">
        <v>460</v>
      </c>
      <c r="D122" s="397" t="s">
        <v>493</v>
      </c>
      <c r="E122" s="396" t="s">
        <v>803</v>
      </c>
      <c r="F122" s="397" t="s">
        <v>804</v>
      </c>
      <c r="G122" s="396" t="s">
        <v>731</v>
      </c>
      <c r="H122" s="396" t="s">
        <v>732</v>
      </c>
      <c r="I122" s="398">
        <v>967.03</v>
      </c>
      <c r="J122" s="398">
        <v>1</v>
      </c>
      <c r="K122" s="399">
        <v>967.03</v>
      </c>
    </row>
    <row r="123" spans="1:11" ht="14.4" customHeight="1" x14ac:dyDescent="0.3">
      <c r="A123" s="394" t="s">
        <v>455</v>
      </c>
      <c r="B123" s="395" t="s">
        <v>456</v>
      </c>
      <c r="C123" s="396" t="s">
        <v>460</v>
      </c>
      <c r="D123" s="397" t="s">
        <v>493</v>
      </c>
      <c r="E123" s="396" t="s">
        <v>803</v>
      </c>
      <c r="F123" s="397" t="s">
        <v>804</v>
      </c>
      <c r="G123" s="396" t="s">
        <v>733</v>
      </c>
      <c r="H123" s="396" t="s">
        <v>734</v>
      </c>
      <c r="I123" s="398">
        <v>12221</v>
      </c>
      <c r="J123" s="398">
        <v>1</v>
      </c>
      <c r="K123" s="399">
        <v>12221</v>
      </c>
    </row>
    <row r="124" spans="1:11" ht="14.4" customHeight="1" x14ac:dyDescent="0.3">
      <c r="A124" s="394" t="s">
        <v>455</v>
      </c>
      <c r="B124" s="395" t="s">
        <v>456</v>
      </c>
      <c r="C124" s="396" t="s">
        <v>460</v>
      </c>
      <c r="D124" s="397" t="s">
        <v>493</v>
      </c>
      <c r="E124" s="396" t="s">
        <v>803</v>
      </c>
      <c r="F124" s="397" t="s">
        <v>804</v>
      </c>
      <c r="G124" s="396" t="s">
        <v>735</v>
      </c>
      <c r="H124" s="396" t="s">
        <v>736</v>
      </c>
      <c r="I124" s="398">
        <v>7638.13</v>
      </c>
      <c r="J124" s="398">
        <v>1</v>
      </c>
      <c r="K124" s="399">
        <v>7638.13</v>
      </c>
    </row>
    <row r="125" spans="1:11" ht="14.4" customHeight="1" x14ac:dyDescent="0.3">
      <c r="A125" s="394" t="s">
        <v>455</v>
      </c>
      <c r="B125" s="395" t="s">
        <v>456</v>
      </c>
      <c r="C125" s="396" t="s">
        <v>460</v>
      </c>
      <c r="D125" s="397" t="s">
        <v>493</v>
      </c>
      <c r="E125" s="396" t="s">
        <v>803</v>
      </c>
      <c r="F125" s="397" t="s">
        <v>804</v>
      </c>
      <c r="G125" s="396" t="s">
        <v>737</v>
      </c>
      <c r="H125" s="396" t="s">
        <v>738</v>
      </c>
      <c r="I125" s="398">
        <v>7638.13</v>
      </c>
      <c r="J125" s="398">
        <v>1</v>
      </c>
      <c r="K125" s="399">
        <v>7638.13</v>
      </c>
    </row>
    <row r="126" spans="1:11" ht="14.4" customHeight="1" x14ac:dyDescent="0.3">
      <c r="A126" s="394" t="s">
        <v>455</v>
      </c>
      <c r="B126" s="395" t="s">
        <v>456</v>
      </c>
      <c r="C126" s="396" t="s">
        <v>460</v>
      </c>
      <c r="D126" s="397" t="s">
        <v>493</v>
      </c>
      <c r="E126" s="396" t="s">
        <v>803</v>
      </c>
      <c r="F126" s="397" t="s">
        <v>804</v>
      </c>
      <c r="G126" s="396" t="s">
        <v>739</v>
      </c>
      <c r="H126" s="396" t="s">
        <v>740</v>
      </c>
      <c r="I126" s="398">
        <v>967.03</v>
      </c>
      <c r="J126" s="398">
        <v>1</v>
      </c>
      <c r="K126" s="399">
        <v>967.03</v>
      </c>
    </row>
    <row r="127" spans="1:11" ht="14.4" customHeight="1" x14ac:dyDescent="0.3">
      <c r="A127" s="394" t="s">
        <v>455</v>
      </c>
      <c r="B127" s="395" t="s">
        <v>456</v>
      </c>
      <c r="C127" s="396" t="s">
        <v>460</v>
      </c>
      <c r="D127" s="397" t="s">
        <v>493</v>
      </c>
      <c r="E127" s="396" t="s">
        <v>803</v>
      </c>
      <c r="F127" s="397" t="s">
        <v>804</v>
      </c>
      <c r="G127" s="396" t="s">
        <v>741</v>
      </c>
      <c r="H127" s="396" t="s">
        <v>742</v>
      </c>
      <c r="I127" s="398">
        <v>967.03</v>
      </c>
      <c r="J127" s="398">
        <v>1</v>
      </c>
      <c r="K127" s="399">
        <v>967.03</v>
      </c>
    </row>
    <row r="128" spans="1:11" ht="14.4" customHeight="1" x14ac:dyDescent="0.3">
      <c r="A128" s="394" t="s">
        <v>455</v>
      </c>
      <c r="B128" s="395" t="s">
        <v>456</v>
      </c>
      <c r="C128" s="396" t="s">
        <v>460</v>
      </c>
      <c r="D128" s="397" t="s">
        <v>493</v>
      </c>
      <c r="E128" s="396" t="s">
        <v>803</v>
      </c>
      <c r="F128" s="397" t="s">
        <v>804</v>
      </c>
      <c r="G128" s="396" t="s">
        <v>743</v>
      </c>
      <c r="H128" s="396" t="s">
        <v>744</v>
      </c>
      <c r="I128" s="398">
        <v>7638.15</v>
      </c>
      <c r="J128" s="398">
        <v>1</v>
      </c>
      <c r="K128" s="399">
        <v>7638.15</v>
      </c>
    </row>
    <row r="129" spans="1:11" ht="14.4" customHeight="1" x14ac:dyDescent="0.3">
      <c r="A129" s="394" t="s">
        <v>455</v>
      </c>
      <c r="B129" s="395" t="s">
        <v>456</v>
      </c>
      <c r="C129" s="396" t="s">
        <v>460</v>
      </c>
      <c r="D129" s="397" t="s">
        <v>493</v>
      </c>
      <c r="E129" s="396" t="s">
        <v>803</v>
      </c>
      <c r="F129" s="397" t="s">
        <v>804</v>
      </c>
      <c r="G129" s="396" t="s">
        <v>745</v>
      </c>
      <c r="H129" s="396" t="s">
        <v>746</v>
      </c>
      <c r="I129" s="398">
        <v>9229.34</v>
      </c>
      <c r="J129" s="398">
        <v>1</v>
      </c>
      <c r="K129" s="399">
        <v>9229.34</v>
      </c>
    </row>
    <row r="130" spans="1:11" ht="14.4" customHeight="1" x14ac:dyDescent="0.3">
      <c r="A130" s="394" t="s">
        <v>455</v>
      </c>
      <c r="B130" s="395" t="s">
        <v>456</v>
      </c>
      <c r="C130" s="396" t="s">
        <v>460</v>
      </c>
      <c r="D130" s="397" t="s">
        <v>493</v>
      </c>
      <c r="E130" s="396" t="s">
        <v>803</v>
      </c>
      <c r="F130" s="397" t="s">
        <v>804</v>
      </c>
      <c r="G130" s="396" t="s">
        <v>747</v>
      </c>
      <c r="H130" s="396" t="s">
        <v>748</v>
      </c>
      <c r="I130" s="398">
        <v>101035</v>
      </c>
      <c r="J130" s="398">
        <v>1</v>
      </c>
      <c r="K130" s="399">
        <v>101035</v>
      </c>
    </row>
    <row r="131" spans="1:11" ht="14.4" customHeight="1" x14ac:dyDescent="0.3">
      <c r="A131" s="394" t="s">
        <v>455</v>
      </c>
      <c r="B131" s="395" t="s">
        <v>456</v>
      </c>
      <c r="C131" s="396" t="s">
        <v>460</v>
      </c>
      <c r="D131" s="397" t="s">
        <v>493</v>
      </c>
      <c r="E131" s="396" t="s">
        <v>803</v>
      </c>
      <c r="F131" s="397" t="s">
        <v>804</v>
      </c>
      <c r="G131" s="396" t="s">
        <v>749</v>
      </c>
      <c r="H131" s="396" t="s">
        <v>750</v>
      </c>
      <c r="I131" s="398">
        <v>4428.6000000000004</v>
      </c>
      <c r="J131" s="398">
        <v>1</v>
      </c>
      <c r="K131" s="399">
        <v>4428.6000000000004</v>
      </c>
    </row>
    <row r="132" spans="1:11" ht="14.4" customHeight="1" x14ac:dyDescent="0.3">
      <c r="A132" s="394" t="s">
        <v>455</v>
      </c>
      <c r="B132" s="395" t="s">
        <v>456</v>
      </c>
      <c r="C132" s="396" t="s">
        <v>460</v>
      </c>
      <c r="D132" s="397" t="s">
        <v>493</v>
      </c>
      <c r="E132" s="396" t="s">
        <v>803</v>
      </c>
      <c r="F132" s="397" t="s">
        <v>804</v>
      </c>
      <c r="G132" s="396" t="s">
        <v>751</v>
      </c>
      <c r="H132" s="396" t="s">
        <v>752</v>
      </c>
      <c r="I132" s="398">
        <v>5299.8</v>
      </c>
      <c r="J132" s="398">
        <v>1</v>
      </c>
      <c r="K132" s="399">
        <v>5299.8</v>
      </c>
    </row>
    <row r="133" spans="1:11" ht="14.4" customHeight="1" x14ac:dyDescent="0.3">
      <c r="A133" s="394" t="s">
        <v>455</v>
      </c>
      <c r="B133" s="395" t="s">
        <v>456</v>
      </c>
      <c r="C133" s="396" t="s">
        <v>460</v>
      </c>
      <c r="D133" s="397" t="s">
        <v>493</v>
      </c>
      <c r="E133" s="396" t="s">
        <v>803</v>
      </c>
      <c r="F133" s="397" t="s">
        <v>804</v>
      </c>
      <c r="G133" s="396" t="s">
        <v>753</v>
      </c>
      <c r="H133" s="396" t="s">
        <v>754</v>
      </c>
      <c r="I133" s="398">
        <v>4428.6000000000004</v>
      </c>
      <c r="J133" s="398">
        <v>1</v>
      </c>
      <c r="K133" s="399">
        <v>4428.6000000000004</v>
      </c>
    </row>
    <row r="134" spans="1:11" ht="14.4" customHeight="1" x14ac:dyDescent="0.3">
      <c r="A134" s="394" t="s">
        <v>455</v>
      </c>
      <c r="B134" s="395" t="s">
        <v>456</v>
      </c>
      <c r="C134" s="396" t="s">
        <v>460</v>
      </c>
      <c r="D134" s="397" t="s">
        <v>493</v>
      </c>
      <c r="E134" s="396" t="s">
        <v>803</v>
      </c>
      <c r="F134" s="397" t="s">
        <v>804</v>
      </c>
      <c r="G134" s="396" t="s">
        <v>755</v>
      </c>
      <c r="H134" s="396" t="s">
        <v>756</v>
      </c>
      <c r="I134" s="398">
        <v>5299.8</v>
      </c>
      <c r="J134" s="398">
        <v>1</v>
      </c>
      <c r="K134" s="399">
        <v>5299.8</v>
      </c>
    </row>
    <row r="135" spans="1:11" ht="14.4" customHeight="1" x14ac:dyDescent="0.3">
      <c r="A135" s="394" t="s">
        <v>455</v>
      </c>
      <c r="B135" s="395" t="s">
        <v>456</v>
      </c>
      <c r="C135" s="396" t="s">
        <v>460</v>
      </c>
      <c r="D135" s="397" t="s">
        <v>493</v>
      </c>
      <c r="E135" s="396" t="s">
        <v>803</v>
      </c>
      <c r="F135" s="397" t="s">
        <v>804</v>
      </c>
      <c r="G135" s="396" t="s">
        <v>757</v>
      </c>
      <c r="H135" s="396" t="s">
        <v>758</v>
      </c>
      <c r="I135" s="398">
        <v>5556.56</v>
      </c>
      <c r="J135" s="398">
        <v>1</v>
      </c>
      <c r="K135" s="399">
        <v>5556.56</v>
      </c>
    </row>
    <row r="136" spans="1:11" ht="14.4" customHeight="1" x14ac:dyDescent="0.3">
      <c r="A136" s="394" t="s">
        <v>455</v>
      </c>
      <c r="B136" s="395" t="s">
        <v>456</v>
      </c>
      <c r="C136" s="396" t="s">
        <v>460</v>
      </c>
      <c r="D136" s="397" t="s">
        <v>493</v>
      </c>
      <c r="E136" s="396" t="s">
        <v>803</v>
      </c>
      <c r="F136" s="397" t="s">
        <v>804</v>
      </c>
      <c r="G136" s="396" t="s">
        <v>759</v>
      </c>
      <c r="H136" s="396" t="s">
        <v>760</v>
      </c>
      <c r="I136" s="398">
        <v>2129.6</v>
      </c>
      <c r="J136" s="398">
        <v>1</v>
      </c>
      <c r="K136" s="399">
        <v>2129.6</v>
      </c>
    </row>
    <row r="137" spans="1:11" ht="14.4" customHeight="1" x14ac:dyDescent="0.3">
      <c r="A137" s="394" t="s">
        <v>455</v>
      </c>
      <c r="B137" s="395" t="s">
        <v>456</v>
      </c>
      <c r="C137" s="396" t="s">
        <v>460</v>
      </c>
      <c r="D137" s="397" t="s">
        <v>493</v>
      </c>
      <c r="E137" s="396" t="s">
        <v>803</v>
      </c>
      <c r="F137" s="397" t="s">
        <v>804</v>
      </c>
      <c r="G137" s="396" t="s">
        <v>761</v>
      </c>
      <c r="H137" s="396" t="s">
        <v>762</v>
      </c>
      <c r="I137" s="398">
        <v>2129.6</v>
      </c>
      <c r="J137" s="398">
        <v>1</v>
      </c>
      <c r="K137" s="399">
        <v>2129.6</v>
      </c>
    </row>
    <row r="138" spans="1:11" ht="14.4" customHeight="1" x14ac:dyDescent="0.3">
      <c r="A138" s="394" t="s">
        <v>455</v>
      </c>
      <c r="B138" s="395" t="s">
        <v>456</v>
      </c>
      <c r="C138" s="396" t="s">
        <v>460</v>
      </c>
      <c r="D138" s="397" t="s">
        <v>493</v>
      </c>
      <c r="E138" s="396" t="s">
        <v>803</v>
      </c>
      <c r="F138" s="397" t="s">
        <v>804</v>
      </c>
      <c r="G138" s="396" t="s">
        <v>763</v>
      </c>
      <c r="H138" s="396" t="s">
        <v>764</v>
      </c>
      <c r="I138" s="398">
        <v>2129.6</v>
      </c>
      <c r="J138" s="398">
        <v>1</v>
      </c>
      <c r="K138" s="399">
        <v>2129.6</v>
      </c>
    </row>
    <row r="139" spans="1:11" ht="14.4" customHeight="1" x14ac:dyDescent="0.3">
      <c r="A139" s="394" t="s">
        <v>455</v>
      </c>
      <c r="B139" s="395" t="s">
        <v>456</v>
      </c>
      <c r="C139" s="396" t="s">
        <v>460</v>
      </c>
      <c r="D139" s="397" t="s">
        <v>493</v>
      </c>
      <c r="E139" s="396" t="s">
        <v>803</v>
      </c>
      <c r="F139" s="397" t="s">
        <v>804</v>
      </c>
      <c r="G139" s="396" t="s">
        <v>765</v>
      </c>
      <c r="H139" s="396" t="s">
        <v>766</v>
      </c>
      <c r="I139" s="398">
        <v>10481.629999999999</v>
      </c>
      <c r="J139" s="398">
        <v>1</v>
      </c>
      <c r="K139" s="399">
        <v>10481.629999999999</v>
      </c>
    </row>
    <row r="140" spans="1:11" ht="14.4" customHeight="1" x14ac:dyDescent="0.3">
      <c r="A140" s="394" t="s">
        <v>455</v>
      </c>
      <c r="B140" s="395" t="s">
        <v>456</v>
      </c>
      <c r="C140" s="396" t="s">
        <v>460</v>
      </c>
      <c r="D140" s="397" t="s">
        <v>493</v>
      </c>
      <c r="E140" s="396" t="s">
        <v>803</v>
      </c>
      <c r="F140" s="397" t="s">
        <v>804</v>
      </c>
      <c r="G140" s="396" t="s">
        <v>767</v>
      </c>
      <c r="H140" s="396" t="s">
        <v>768</v>
      </c>
      <c r="I140" s="398">
        <v>2129.6</v>
      </c>
      <c r="J140" s="398">
        <v>1</v>
      </c>
      <c r="K140" s="399">
        <v>2129.6</v>
      </c>
    </row>
    <row r="141" spans="1:11" ht="14.4" customHeight="1" x14ac:dyDescent="0.3">
      <c r="A141" s="394" t="s">
        <v>455</v>
      </c>
      <c r="B141" s="395" t="s">
        <v>456</v>
      </c>
      <c r="C141" s="396" t="s">
        <v>460</v>
      </c>
      <c r="D141" s="397" t="s">
        <v>493</v>
      </c>
      <c r="E141" s="396" t="s">
        <v>803</v>
      </c>
      <c r="F141" s="397" t="s">
        <v>804</v>
      </c>
      <c r="G141" s="396" t="s">
        <v>769</v>
      </c>
      <c r="H141" s="396" t="s">
        <v>770</v>
      </c>
      <c r="I141" s="398">
        <v>2129.6</v>
      </c>
      <c r="J141" s="398">
        <v>1</v>
      </c>
      <c r="K141" s="399">
        <v>2129.6</v>
      </c>
    </row>
    <row r="142" spans="1:11" ht="14.4" customHeight="1" x14ac:dyDescent="0.3">
      <c r="A142" s="394" t="s">
        <v>455</v>
      </c>
      <c r="B142" s="395" t="s">
        <v>456</v>
      </c>
      <c r="C142" s="396" t="s">
        <v>460</v>
      </c>
      <c r="D142" s="397" t="s">
        <v>493</v>
      </c>
      <c r="E142" s="396" t="s">
        <v>803</v>
      </c>
      <c r="F142" s="397" t="s">
        <v>804</v>
      </c>
      <c r="G142" s="396" t="s">
        <v>771</v>
      </c>
      <c r="H142" s="396" t="s">
        <v>772</v>
      </c>
      <c r="I142" s="398">
        <v>2129.6</v>
      </c>
      <c r="J142" s="398">
        <v>1</v>
      </c>
      <c r="K142" s="399">
        <v>2129.6</v>
      </c>
    </row>
    <row r="143" spans="1:11" ht="14.4" customHeight="1" x14ac:dyDescent="0.3">
      <c r="A143" s="394" t="s">
        <v>455</v>
      </c>
      <c r="B143" s="395" t="s">
        <v>456</v>
      </c>
      <c r="C143" s="396" t="s">
        <v>460</v>
      </c>
      <c r="D143" s="397" t="s">
        <v>493</v>
      </c>
      <c r="E143" s="396" t="s">
        <v>803</v>
      </c>
      <c r="F143" s="397" t="s">
        <v>804</v>
      </c>
      <c r="G143" s="396" t="s">
        <v>773</v>
      </c>
      <c r="H143" s="396" t="s">
        <v>774</v>
      </c>
      <c r="I143" s="398">
        <v>2129.6</v>
      </c>
      <c r="J143" s="398">
        <v>1</v>
      </c>
      <c r="K143" s="399">
        <v>2129.6</v>
      </c>
    </row>
    <row r="144" spans="1:11" ht="14.4" customHeight="1" x14ac:dyDescent="0.3">
      <c r="A144" s="394" t="s">
        <v>455</v>
      </c>
      <c r="B144" s="395" t="s">
        <v>456</v>
      </c>
      <c r="C144" s="396" t="s">
        <v>460</v>
      </c>
      <c r="D144" s="397" t="s">
        <v>493</v>
      </c>
      <c r="E144" s="396" t="s">
        <v>803</v>
      </c>
      <c r="F144" s="397" t="s">
        <v>804</v>
      </c>
      <c r="G144" s="396" t="s">
        <v>775</v>
      </c>
      <c r="H144" s="396" t="s">
        <v>776</v>
      </c>
      <c r="I144" s="398">
        <v>2129.6</v>
      </c>
      <c r="J144" s="398">
        <v>1</v>
      </c>
      <c r="K144" s="399">
        <v>2129.6</v>
      </c>
    </row>
    <row r="145" spans="1:11" ht="14.4" customHeight="1" x14ac:dyDescent="0.3">
      <c r="A145" s="394" t="s">
        <v>455</v>
      </c>
      <c r="B145" s="395" t="s">
        <v>456</v>
      </c>
      <c r="C145" s="396" t="s">
        <v>460</v>
      </c>
      <c r="D145" s="397" t="s">
        <v>493</v>
      </c>
      <c r="E145" s="396" t="s">
        <v>803</v>
      </c>
      <c r="F145" s="397" t="s">
        <v>804</v>
      </c>
      <c r="G145" s="396" t="s">
        <v>777</v>
      </c>
      <c r="H145" s="396" t="s">
        <v>778</v>
      </c>
      <c r="I145" s="398">
        <v>2129.6</v>
      </c>
      <c r="J145" s="398">
        <v>1</v>
      </c>
      <c r="K145" s="399">
        <v>2129.6</v>
      </c>
    </row>
    <row r="146" spans="1:11" ht="14.4" customHeight="1" x14ac:dyDescent="0.3">
      <c r="A146" s="394" t="s">
        <v>455</v>
      </c>
      <c r="B146" s="395" t="s">
        <v>456</v>
      </c>
      <c r="C146" s="396" t="s">
        <v>460</v>
      </c>
      <c r="D146" s="397" t="s">
        <v>493</v>
      </c>
      <c r="E146" s="396" t="s">
        <v>803</v>
      </c>
      <c r="F146" s="397" t="s">
        <v>804</v>
      </c>
      <c r="G146" s="396" t="s">
        <v>779</v>
      </c>
      <c r="H146" s="396" t="s">
        <v>780</v>
      </c>
      <c r="I146" s="398">
        <v>2129.6</v>
      </c>
      <c r="J146" s="398">
        <v>1</v>
      </c>
      <c r="K146" s="399">
        <v>2129.6</v>
      </c>
    </row>
    <row r="147" spans="1:11" ht="14.4" customHeight="1" x14ac:dyDescent="0.3">
      <c r="A147" s="394" t="s">
        <v>455</v>
      </c>
      <c r="B147" s="395" t="s">
        <v>456</v>
      </c>
      <c r="C147" s="396" t="s">
        <v>460</v>
      </c>
      <c r="D147" s="397" t="s">
        <v>493</v>
      </c>
      <c r="E147" s="396" t="s">
        <v>803</v>
      </c>
      <c r="F147" s="397" t="s">
        <v>804</v>
      </c>
      <c r="G147" s="396" t="s">
        <v>781</v>
      </c>
      <c r="H147" s="396" t="s">
        <v>782</v>
      </c>
      <c r="I147" s="398">
        <v>2129.6</v>
      </c>
      <c r="J147" s="398">
        <v>1</v>
      </c>
      <c r="K147" s="399">
        <v>2129.6</v>
      </c>
    </row>
    <row r="148" spans="1:11" ht="14.4" customHeight="1" x14ac:dyDescent="0.3">
      <c r="A148" s="394" t="s">
        <v>455</v>
      </c>
      <c r="B148" s="395" t="s">
        <v>456</v>
      </c>
      <c r="C148" s="396" t="s">
        <v>460</v>
      </c>
      <c r="D148" s="397" t="s">
        <v>493</v>
      </c>
      <c r="E148" s="396" t="s">
        <v>803</v>
      </c>
      <c r="F148" s="397" t="s">
        <v>804</v>
      </c>
      <c r="G148" s="396" t="s">
        <v>783</v>
      </c>
      <c r="H148" s="396" t="s">
        <v>784</v>
      </c>
      <c r="I148" s="398">
        <v>12221</v>
      </c>
      <c r="J148" s="398">
        <v>1</v>
      </c>
      <c r="K148" s="399">
        <v>12221</v>
      </c>
    </row>
    <row r="149" spans="1:11" ht="14.4" customHeight="1" x14ac:dyDescent="0.3">
      <c r="A149" s="394" t="s">
        <v>455</v>
      </c>
      <c r="B149" s="395" t="s">
        <v>456</v>
      </c>
      <c r="C149" s="396" t="s">
        <v>460</v>
      </c>
      <c r="D149" s="397" t="s">
        <v>493</v>
      </c>
      <c r="E149" s="396" t="s">
        <v>803</v>
      </c>
      <c r="F149" s="397" t="s">
        <v>804</v>
      </c>
      <c r="G149" s="396" t="s">
        <v>785</v>
      </c>
      <c r="H149" s="396" t="s">
        <v>786</v>
      </c>
      <c r="I149" s="398">
        <v>7638.13</v>
      </c>
      <c r="J149" s="398">
        <v>1</v>
      </c>
      <c r="K149" s="399">
        <v>7638.13</v>
      </c>
    </row>
    <row r="150" spans="1:11" ht="14.4" customHeight="1" x14ac:dyDescent="0.3">
      <c r="A150" s="394" t="s">
        <v>455</v>
      </c>
      <c r="B150" s="395" t="s">
        <v>456</v>
      </c>
      <c r="C150" s="396" t="s">
        <v>460</v>
      </c>
      <c r="D150" s="397" t="s">
        <v>493</v>
      </c>
      <c r="E150" s="396" t="s">
        <v>803</v>
      </c>
      <c r="F150" s="397" t="s">
        <v>804</v>
      </c>
      <c r="G150" s="396" t="s">
        <v>787</v>
      </c>
      <c r="H150" s="396" t="s">
        <v>788</v>
      </c>
      <c r="I150" s="398">
        <v>2129.6</v>
      </c>
      <c r="J150" s="398">
        <v>1</v>
      </c>
      <c r="K150" s="399">
        <v>2129.6</v>
      </c>
    </row>
    <row r="151" spans="1:11" ht="14.4" customHeight="1" x14ac:dyDescent="0.3">
      <c r="A151" s="394" t="s">
        <v>455</v>
      </c>
      <c r="B151" s="395" t="s">
        <v>456</v>
      </c>
      <c r="C151" s="396" t="s">
        <v>460</v>
      </c>
      <c r="D151" s="397" t="s">
        <v>493</v>
      </c>
      <c r="E151" s="396" t="s">
        <v>803</v>
      </c>
      <c r="F151" s="397" t="s">
        <v>804</v>
      </c>
      <c r="G151" s="396" t="s">
        <v>789</v>
      </c>
      <c r="H151" s="396" t="s">
        <v>790</v>
      </c>
      <c r="I151" s="398">
        <v>967.03</v>
      </c>
      <c r="J151" s="398">
        <v>1</v>
      </c>
      <c r="K151" s="399">
        <v>967.03</v>
      </c>
    </row>
    <row r="152" spans="1:11" ht="14.4" customHeight="1" thickBot="1" x14ac:dyDescent="0.35">
      <c r="A152" s="400" t="s">
        <v>455</v>
      </c>
      <c r="B152" s="401" t="s">
        <v>456</v>
      </c>
      <c r="C152" s="402" t="s">
        <v>460</v>
      </c>
      <c r="D152" s="403" t="s">
        <v>493</v>
      </c>
      <c r="E152" s="402" t="s">
        <v>803</v>
      </c>
      <c r="F152" s="403" t="s">
        <v>804</v>
      </c>
      <c r="G152" s="402" t="s">
        <v>791</v>
      </c>
      <c r="H152" s="402" t="s">
        <v>792</v>
      </c>
      <c r="I152" s="404">
        <v>423.5</v>
      </c>
      <c r="J152" s="404">
        <v>1</v>
      </c>
      <c r="K152" s="405">
        <v>423.5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0" width="13.109375" hidden="1" customWidth="1"/>
    <col min="21" max="21" width="13.109375" customWidth="1"/>
    <col min="22" max="27" width="13.109375" hidden="1" customWidth="1"/>
    <col min="28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30" t="s">
        <v>93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</row>
    <row r="2" spans="1:35" ht="15" thickBot="1" x14ac:dyDescent="0.35">
      <c r="A2" s="203" t="s">
        <v>244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</row>
    <row r="3" spans="1:35" x14ac:dyDescent="0.3">
      <c r="A3" s="222" t="s">
        <v>192</v>
      </c>
      <c r="B3" s="331" t="s">
        <v>172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408</v>
      </c>
      <c r="I3" s="225">
        <v>409</v>
      </c>
      <c r="J3" s="225">
        <v>410</v>
      </c>
      <c r="K3" s="225">
        <v>415</v>
      </c>
      <c r="L3" s="225">
        <v>416</v>
      </c>
      <c r="M3" s="225">
        <v>418</v>
      </c>
      <c r="N3" s="225">
        <v>419</v>
      </c>
      <c r="O3" s="225">
        <v>420</v>
      </c>
      <c r="P3" s="225">
        <v>421</v>
      </c>
      <c r="Q3" s="225">
        <v>522</v>
      </c>
      <c r="R3" s="225">
        <v>523</v>
      </c>
      <c r="S3" s="225">
        <v>524</v>
      </c>
      <c r="T3" s="225">
        <v>525</v>
      </c>
      <c r="U3" s="225">
        <v>526</v>
      </c>
      <c r="V3" s="225">
        <v>527</v>
      </c>
      <c r="W3" s="225">
        <v>528</v>
      </c>
      <c r="X3" s="225">
        <v>629</v>
      </c>
      <c r="Y3" s="225">
        <v>630</v>
      </c>
      <c r="Z3" s="225">
        <v>636</v>
      </c>
      <c r="AA3" s="225">
        <v>637</v>
      </c>
      <c r="AB3" s="225">
        <v>640</v>
      </c>
      <c r="AC3" s="225">
        <v>642</v>
      </c>
      <c r="AD3" s="225">
        <v>743</v>
      </c>
      <c r="AE3" s="206">
        <v>745</v>
      </c>
      <c r="AF3" s="206">
        <v>746</v>
      </c>
      <c r="AG3" s="206">
        <v>930</v>
      </c>
      <c r="AH3" s="434">
        <v>940</v>
      </c>
      <c r="AI3" s="450"/>
    </row>
    <row r="4" spans="1:35" ht="36.6" outlineLevel="1" thickBot="1" x14ac:dyDescent="0.35">
      <c r="A4" s="223">
        <v>2014</v>
      </c>
      <c r="B4" s="332"/>
      <c r="C4" s="207" t="s">
        <v>173</v>
      </c>
      <c r="D4" s="208" t="s">
        <v>174</v>
      </c>
      <c r="E4" s="208" t="s">
        <v>175</v>
      </c>
      <c r="F4" s="226" t="s">
        <v>204</v>
      </c>
      <c r="G4" s="226" t="s">
        <v>205</v>
      </c>
      <c r="H4" s="226" t="s">
        <v>206</v>
      </c>
      <c r="I4" s="226" t="s">
        <v>207</v>
      </c>
      <c r="J4" s="226" t="s">
        <v>208</v>
      </c>
      <c r="K4" s="226" t="s">
        <v>209</v>
      </c>
      <c r="L4" s="226" t="s">
        <v>210</v>
      </c>
      <c r="M4" s="226" t="s">
        <v>211</v>
      </c>
      <c r="N4" s="226" t="s">
        <v>212</v>
      </c>
      <c r="O4" s="226" t="s">
        <v>213</v>
      </c>
      <c r="P4" s="226" t="s">
        <v>214</v>
      </c>
      <c r="Q4" s="226" t="s">
        <v>215</v>
      </c>
      <c r="R4" s="226" t="s">
        <v>216</v>
      </c>
      <c r="S4" s="226" t="s">
        <v>217</v>
      </c>
      <c r="T4" s="226" t="s">
        <v>218</v>
      </c>
      <c r="U4" s="226" t="s">
        <v>219</v>
      </c>
      <c r="V4" s="226" t="s">
        <v>220</v>
      </c>
      <c r="W4" s="226" t="s">
        <v>229</v>
      </c>
      <c r="X4" s="226" t="s">
        <v>221</v>
      </c>
      <c r="Y4" s="226" t="s">
        <v>230</v>
      </c>
      <c r="Z4" s="226" t="s">
        <v>222</v>
      </c>
      <c r="AA4" s="226" t="s">
        <v>223</v>
      </c>
      <c r="AB4" s="226" t="s">
        <v>224</v>
      </c>
      <c r="AC4" s="226" t="s">
        <v>225</v>
      </c>
      <c r="AD4" s="226" t="s">
        <v>226</v>
      </c>
      <c r="AE4" s="208" t="s">
        <v>227</v>
      </c>
      <c r="AF4" s="208" t="s">
        <v>228</v>
      </c>
      <c r="AG4" s="208" t="s">
        <v>194</v>
      </c>
      <c r="AH4" s="435" t="s">
        <v>176</v>
      </c>
      <c r="AI4" s="450"/>
    </row>
    <row r="5" spans="1:35" x14ac:dyDescent="0.3">
      <c r="A5" s="209" t="s">
        <v>177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436"/>
      <c r="AI5" s="450"/>
    </row>
    <row r="6" spans="1:35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28.4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6.4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9.1</v>
      </c>
      <c r="J6" s="250">
        <f xml:space="preserve">
TRUNC(IF($A$4&lt;=12,SUMIFS('ON Data'!O:O,'ON Data'!$D:$D,$A$4,'ON Data'!$E:$E,1),SUMIFS('ON Data'!O:O,'ON Data'!$E:$E,1)/'ON Data'!$D$3),1)</f>
        <v>0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3.9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5.8</v>
      </c>
      <c r="AD6" s="250">
        <f xml:space="preserve">
TRUNC(IF($A$4&lt;=12,SUMIFS('ON Data'!AI:AI,'ON Data'!$D:$D,$A$4,'ON Data'!$E:$E,1),SUMIFS('ON Data'!AI:AI,'ON Data'!$E:$E,1)/'ON Data'!$D$3),1)</f>
        <v>0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</v>
      </c>
      <c r="AG6" s="250">
        <f xml:space="preserve">
TRUNC(IF($A$4&lt;=12,SUMIFS('ON Data'!AM:AM,'ON Data'!$D:$D,$A$4,'ON Data'!$E:$E,1),SUMIFS('ON Data'!AM:AM,'ON Data'!$E:$E,1)/'ON Data'!$D$3),1)</f>
        <v>2.5</v>
      </c>
      <c r="AH6" s="437">
        <f xml:space="preserve">
TRUNC(IF($A$4&lt;=12,SUMIFS('ON Data'!AN:AN,'ON Data'!$D:$D,$A$4,'ON Data'!$E:$E,1),SUMIFS('ON Data'!AN:AN,'ON Data'!$E:$E,1)/'ON Data'!$D$3),1)</f>
        <v>0.5</v>
      </c>
      <c r="AI6" s="450"/>
    </row>
    <row r="7" spans="1:35" ht="15" hidden="1" outlineLevel="1" thickBot="1" x14ac:dyDescent="0.35">
      <c r="A7" s="210" t="s">
        <v>94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437"/>
      <c r="AI7" s="450"/>
    </row>
    <row r="8" spans="1:35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437"/>
      <c r="AI8" s="450"/>
    </row>
    <row r="9" spans="1:35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438"/>
      <c r="AI9" s="450"/>
    </row>
    <row r="10" spans="1:35" x14ac:dyDescent="0.3">
      <c r="A10" s="212" t="s">
        <v>178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439"/>
      <c r="AI10" s="450"/>
    </row>
    <row r="11" spans="1:35" x14ac:dyDescent="0.3">
      <c r="A11" s="213" t="s">
        <v>179</v>
      </c>
      <c r="B11" s="230">
        <f xml:space="preserve">
IF($A$4&lt;=12,SUMIFS('ON Data'!F:F,'ON Data'!$D:$D,$A$4,'ON Data'!$E:$E,2),SUMIFS('ON Data'!F:F,'ON Data'!$E:$E,2))</f>
        <v>25922.799999999999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5950.4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7880</v>
      </c>
      <c r="J11" s="232">
        <f xml:space="preserve">
IF($A$4&lt;=12,SUMIFS('ON Data'!O:O,'ON Data'!$D:$D,$A$4,'ON Data'!$E:$E,2),SUMIFS('ON Data'!O:O,'ON Data'!$E:$E,2))</f>
        <v>0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3748.4</v>
      </c>
      <c r="V11" s="232">
        <f xml:space="preserve">
IF($A$4&lt;=12,SUMIFS('ON Data'!AA:AA,'ON Data'!$D:$D,$A$4,'ON Data'!$E:$E,2),SUMIFS('ON Data'!AA:AA,'ON Data'!$E:$E,2))</f>
        <v>0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5604</v>
      </c>
      <c r="AD11" s="232">
        <f xml:space="preserve">
IF($A$4&lt;=12,SUMIFS('ON Data'!AI:AI,'ON Data'!$D:$D,$A$4,'ON Data'!$E:$E,2),SUMIFS('ON Data'!AI:AI,'ON Data'!$E:$E,2))</f>
        <v>0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0</v>
      </c>
      <c r="AG11" s="232">
        <f xml:space="preserve">
IF($A$4&lt;=12,SUMIFS('ON Data'!AM:AM,'ON Data'!$D:$D,$A$4,'ON Data'!$E:$E,2),SUMIFS('ON Data'!AM:AM,'ON Data'!$E:$E,2))</f>
        <v>2332</v>
      </c>
      <c r="AH11" s="440">
        <f xml:space="preserve">
IF($A$4&lt;=12,SUMIFS('ON Data'!AN:AN,'ON Data'!$D:$D,$A$4,'ON Data'!$E:$E,2),SUMIFS('ON Data'!AN:AN,'ON Data'!$E:$E,2))</f>
        <v>408</v>
      </c>
      <c r="AI11" s="450"/>
    </row>
    <row r="12" spans="1:35" x14ac:dyDescent="0.3">
      <c r="A12" s="213" t="s">
        <v>180</v>
      </c>
      <c r="B12" s="230">
        <f xml:space="preserve">
IF($A$4&lt;=12,SUMIFS('ON Data'!F:F,'ON Data'!$D:$D,$A$4,'ON Data'!$E:$E,3),SUMIFS('ON Data'!F:F,'ON Data'!$E:$E,3))</f>
        <v>168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168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232">
        <f xml:space="preserve">
IF($A$4&lt;=12,SUMIFS('ON Data'!AM:AM,'ON Data'!$D:$D,$A$4,'ON Data'!$E:$E,3),SUMIFS('ON Data'!AM:AM,'ON Data'!$E:$E,3))</f>
        <v>0</v>
      </c>
      <c r="AH12" s="440">
        <f xml:space="preserve">
IF($A$4&lt;=12,SUMIFS('ON Data'!AN:AN,'ON Data'!$D:$D,$A$4,'ON Data'!$E:$E,3),SUMIFS('ON Data'!AN:AN,'ON Data'!$E:$E,3))</f>
        <v>0</v>
      </c>
      <c r="AI12" s="450"/>
    </row>
    <row r="13" spans="1:35" x14ac:dyDescent="0.3">
      <c r="A13" s="213" t="s">
        <v>187</v>
      </c>
      <c r="B13" s="230">
        <f xml:space="preserve">
IF($A$4&lt;=12,SUMIFS('ON Data'!F:F,'ON Data'!$D:$D,$A$4,'ON Data'!$E:$E,4),SUMIFS('ON Data'!F:F,'ON Data'!$E:$E,4))</f>
        <v>523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0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0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434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22</v>
      </c>
      <c r="AC13" s="232">
        <f xml:space="preserve">
IF($A$4&lt;=12,SUMIFS('ON Data'!AH:AH,'ON Data'!$D:$D,$A$4,'ON Data'!$E:$E,4),SUMIFS('ON Data'!AH:AH,'ON Data'!$E:$E,4))</f>
        <v>67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232">
        <f xml:space="preserve">
IF($A$4&lt;=12,SUMIFS('ON Data'!AM:AM,'ON Data'!$D:$D,$A$4,'ON Data'!$E:$E,4),SUMIFS('ON Data'!AM:AM,'ON Data'!$E:$E,4))</f>
        <v>0</v>
      </c>
      <c r="AH13" s="440">
        <f xml:space="preserve">
IF($A$4&lt;=12,SUMIFS('ON Data'!AN:AN,'ON Data'!$D:$D,$A$4,'ON Data'!$E:$E,4),SUMIFS('ON Data'!AN:AN,'ON Data'!$E:$E,4))</f>
        <v>0</v>
      </c>
      <c r="AI13" s="450"/>
    </row>
    <row r="14" spans="1:35" ht="15" thickBot="1" x14ac:dyDescent="0.35">
      <c r="A14" s="214" t="s">
        <v>181</v>
      </c>
      <c r="B14" s="233">
        <f xml:space="preserve">
IF($A$4&lt;=12,SUMIFS('ON Data'!F:F,'ON Data'!$D:$D,$A$4,'ON Data'!$E:$E,5),SUMIFS('ON Data'!F:F,'ON Data'!$E:$E,5))</f>
        <v>4751</v>
      </c>
      <c r="C14" s="234">
        <f xml:space="preserve">
IF($A$4&lt;=12,SUMIFS('ON Data'!G:G,'ON Data'!$D:$D,$A$4,'ON Data'!$E:$E,5),SUMIFS('ON Data'!G:G,'ON Data'!$E:$E,5))</f>
        <v>4751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235">
        <f xml:space="preserve">
IF($A$4&lt;=12,SUMIFS('ON Data'!AM:AM,'ON Data'!$D:$D,$A$4,'ON Data'!$E:$E,5),SUMIFS('ON Data'!AM:AM,'ON Data'!$E:$E,5))</f>
        <v>0</v>
      </c>
      <c r="AH14" s="441">
        <f xml:space="preserve">
IF($A$4&lt;=12,SUMIFS('ON Data'!AN:AN,'ON Data'!$D:$D,$A$4,'ON Data'!$E:$E,5),SUMIFS('ON Data'!AN:AN,'ON Data'!$E:$E,5))</f>
        <v>0</v>
      </c>
      <c r="AI14" s="450"/>
    </row>
    <row r="15" spans="1:35" x14ac:dyDescent="0.3">
      <c r="A15" s="136" t="s">
        <v>191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442"/>
      <c r="AI15" s="450"/>
    </row>
    <row r="16" spans="1:35" x14ac:dyDescent="0.3">
      <c r="A16" s="215" t="s">
        <v>182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232">
        <f xml:space="preserve">
IF($A$4&lt;=12,SUMIFS('ON Data'!AM:AM,'ON Data'!$D:$D,$A$4,'ON Data'!$E:$E,7),SUMIFS('ON Data'!AM:AM,'ON Data'!$E:$E,7))</f>
        <v>0</v>
      </c>
      <c r="AH16" s="440">
        <f xml:space="preserve">
IF($A$4&lt;=12,SUMIFS('ON Data'!AN:AN,'ON Data'!$D:$D,$A$4,'ON Data'!$E:$E,7),SUMIFS('ON Data'!AN:AN,'ON Data'!$E:$E,7))</f>
        <v>0</v>
      </c>
      <c r="AI16" s="450"/>
    </row>
    <row r="17" spans="1:35" x14ac:dyDescent="0.3">
      <c r="A17" s="215" t="s">
        <v>183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232">
        <f xml:space="preserve">
IF($A$4&lt;=12,SUMIFS('ON Data'!AM:AM,'ON Data'!$D:$D,$A$4,'ON Data'!$E:$E,8),SUMIFS('ON Data'!AM:AM,'ON Data'!$E:$E,8))</f>
        <v>0</v>
      </c>
      <c r="AH17" s="440">
        <f xml:space="preserve">
IF($A$4&lt;=12,SUMIFS('ON Data'!AN:AN,'ON Data'!$D:$D,$A$4,'ON Data'!$E:$E,8),SUMIFS('ON Data'!AN:AN,'ON Data'!$E:$E,8))</f>
        <v>0</v>
      </c>
      <c r="AI17" s="450"/>
    </row>
    <row r="18" spans="1:35" x14ac:dyDescent="0.3">
      <c r="A18" s="215" t="s">
        <v>184</v>
      </c>
      <c r="B18" s="230">
        <f xml:space="preserve">
B19-B16-B17</f>
        <v>121210</v>
      </c>
      <c r="C18" s="231">
        <f t="shared" ref="C18" si="0" xml:space="preserve">
C19-C16-C17</f>
        <v>0</v>
      </c>
      <c r="D18" s="232">
        <f t="shared" ref="D18:AH18" si="1" xml:space="preserve">
D19-D16-D17</f>
        <v>32024</v>
      </c>
      <c r="E18" s="232">
        <f t="shared" si="1"/>
        <v>0</v>
      </c>
      <c r="F18" s="232">
        <f t="shared" si="1"/>
        <v>0</v>
      </c>
      <c r="G18" s="232">
        <f t="shared" si="1"/>
        <v>0</v>
      </c>
      <c r="H18" s="232">
        <f t="shared" si="1"/>
        <v>0</v>
      </c>
      <c r="I18" s="232">
        <f t="shared" si="1"/>
        <v>0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68585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7004</v>
      </c>
      <c r="AC18" s="232">
        <f t="shared" si="1"/>
        <v>12397</v>
      </c>
      <c r="AD18" s="232">
        <f t="shared" si="1"/>
        <v>0</v>
      </c>
      <c r="AE18" s="232">
        <f t="shared" si="1"/>
        <v>0</v>
      </c>
      <c r="AF18" s="232">
        <f t="shared" si="1"/>
        <v>0</v>
      </c>
      <c r="AG18" s="232">
        <f t="shared" si="1"/>
        <v>1200</v>
      </c>
      <c r="AH18" s="440">
        <f t="shared" si="1"/>
        <v>0</v>
      </c>
      <c r="AI18" s="450"/>
    </row>
    <row r="19" spans="1:35" ht="15" thickBot="1" x14ac:dyDescent="0.35">
      <c r="A19" s="216" t="s">
        <v>185</v>
      </c>
      <c r="B19" s="239">
        <f xml:space="preserve">
IF($A$4&lt;=12,SUMIFS('ON Data'!F:F,'ON Data'!$D:$D,$A$4,'ON Data'!$E:$E,9),SUMIFS('ON Data'!F:F,'ON Data'!$E:$E,9))</f>
        <v>121210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32024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68585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7004</v>
      </c>
      <c r="AC19" s="241">
        <f xml:space="preserve">
IF($A$4&lt;=12,SUMIFS('ON Data'!AH:AH,'ON Data'!$D:$D,$A$4,'ON Data'!$E:$E,9),SUMIFS('ON Data'!AH:AH,'ON Data'!$E:$E,9))</f>
        <v>12397</v>
      </c>
      <c r="AD19" s="241">
        <f xml:space="preserve">
IF($A$4&lt;=12,SUMIFS('ON Data'!AI:AI,'ON Data'!$D:$D,$A$4,'ON Data'!$E:$E,9),SUMIFS('ON Data'!AI:AI,'ON Data'!$E:$E,9))</f>
        <v>0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241">
        <f xml:space="preserve">
IF($A$4&lt;=12,SUMIFS('ON Data'!AM:AM,'ON Data'!$D:$D,$A$4,'ON Data'!$E:$E,9),SUMIFS('ON Data'!AM:AM,'ON Data'!$E:$E,9))</f>
        <v>1200</v>
      </c>
      <c r="AH19" s="443">
        <f xml:space="preserve">
IF($A$4&lt;=12,SUMIFS('ON Data'!AN:AN,'ON Data'!$D:$D,$A$4,'ON Data'!$E:$E,9),SUMIFS('ON Data'!AN:AN,'ON Data'!$E:$E,9))</f>
        <v>0</v>
      </c>
      <c r="AI19" s="450"/>
    </row>
    <row r="20" spans="1:35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6031429</v>
      </c>
      <c r="C20" s="243">
        <f xml:space="preserve">
IF($A$4&lt;=12,SUMIFS('ON Data'!G:G,'ON Data'!$D:$D,$A$4,'ON Data'!$E:$E,6),SUMIFS('ON Data'!G:G,'ON Data'!$E:$E,6))</f>
        <v>625300</v>
      </c>
      <c r="D20" s="244">
        <f xml:space="preserve">
IF($A$4&lt;=12,SUMIFS('ON Data'!H:H,'ON Data'!$D:$D,$A$4,'ON Data'!$E:$E,6),SUMIFS('ON Data'!H:H,'ON Data'!$E:$E,6))</f>
        <v>1743887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1255671</v>
      </c>
      <c r="J20" s="244">
        <f xml:space="preserve">
IF($A$4&lt;=12,SUMIFS('ON Data'!O:O,'ON Data'!$D:$D,$A$4,'ON Data'!$E:$E,6),SUMIFS('ON Data'!O:O,'ON Data'!$E:$E,6))</f>
        <v>0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1390081</v>
      </c>
      <c r="V20" s="244">
        <f xml:space="preserve">
IF($A$4&lt;=12,SUMIFS('ON Data'!AA:AA,'ON Data'!$D:$D,$A$4,'ON Data'!$E:$E,6),SUMIFS('ON Data'!AA:AA,'ON Data'!$E:$E,6))</f>
        <v>0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15700</v>
      </c>
      <c r="AC20" s="244">
        <f xml:space="preserve">
IF($A$4&lt;=12,SUMIFS('ON Data'!AH:AH,'ON Data'!$D:$D,$A$4,'ON Data'!$E:$E,6),SUMIFS('ON Data'!AH:AH,'ON Data'!$E:$E,6))</f>
        <v>629597</v>
      </c>
      <c r="AD20" s="244">
        <f xml:space="preserve">
IF($A$4&lt;=12,SUMIFS('ON Data'!AI:AI,'ON Data'!$D:$D,$A$4,'ON Data'!$E:$E,6),SUMIFS('ON Data'!AI:AI,'ON Data'!$E:$E,6))</f>
        <v>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0</v>
      </c>
      <c r="AG20" s="244">
        <f xml:space="preserve">
IF($A$4&lt;=12,SUMIFS('ON Data'!AM:AM,'ON Data'!$D:$D,$A$4,'ON Data'!$E:$E,6),SUMIFS('ON Data'!AM:AM,'ON Data'!$E:$E,6))</f>
        <v>320330</v>
      </c>
      <c r="AH20" s="444">
        <f xml:space="preserve">
IF($A$4&lt;=12,SUMIFS('ON Data'!AN:AN,'ON Data'!$D:$D,$A$4,'ON Data'!$E:$E,6),SUMIFS('ON Data'!AN:AN,'ON Data'!$E:$E,6))</f>
        <v>50863</v>
      </c>
      <c r="AI20" s="450"/>
    </row>
    <row r="21" spans="1:35" ht="15" hidden="1" outlineLevel="1" thickBot="1" x14ac:dyDescent="0.35">
      <c r="A21" s="210" t="s">
        <v>94</v>
      </c>
      <c r="B21" s="230"/>
      <c r="C21" s="231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440"/>
      <c r="AI21" s="450"/>
    </row>
    <row r="22" spans="1:35" ht="15" hidden="1" outlineLevel="1" thickBot="1" x14ac:dyDescent="0.35">
      <c r="A22" s="210" t="s">
        <v>61</v>
      </c>
      <c r="B22" s="230"/>
      <c r="C22" s="231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440"/>
      <c r="AI22" s="450"/>
    </row>
    <row r="23" spans="1:35" ht="15" hidden="1" outlineLevel="1" thickBot="1" x14ac:dyDescent="0.35">
      <c r="A23" s="218" t="s">
        <v>54</v>
      </c>
      <c r="B23" s="233"/>
      <c r="C23" s="234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441"/>
      <c r="AI23" s="450"/>
    </row>
    <row r="24" spans="1:35" x14ac:dyDescent="0.3">
      <c r="A24" s="212" t="s">
        <v>186</v>
      </c>
      <c r="B24" s="259" t="s">
        <v>3</v>
      </c>
      <c r="C24" s="451" t="s">
        <v>197</v>
      </c>
      <c r="D24" s="425"/>
      <c r="E24" s="426"/>
      <c r="F24" s="426" t="s">
        <v>198</v>
      </c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426"/>
      <c r="X24" s="426"/>
      <c r="Y24" s="426"/>
      <c r="Z24" s="426"/>
      <c r="AA24" s="426"/>
      <c r="AB24" s="426"/>
      <c r="AC24" s="426"/>
      <c r="AD24" s="426"/>
      <c r="AE24" s="426"/>
      <c r="AF24" s="426"/>
      <c r="AG24" s="426" t="s">
        <v>199</v>
      </c>
      <c r="AH24" s="445"/>
      <c r="AI24" s="450"/>
    </row>
    <row r="25" spans="1:35" x14ac:dyDescent="0.3">
      <c r="A25" s="213" t="s">
        <v>59</v>
      </c>
      <c r="B25" s="230">
        <f xml:space="preserve">
SUM(C25:AH25)</f>
        <v>20110</v>
      </c>
      <c r="C25" s="452">
        <f xml:space="preserve">
IF($A$4&lt;=12,SUMIFS('ON Data'!H:H,'ON Data'!$D:$D,$A$4,'ON Data'!$E:$E,10),SUMIFS('ON Data'!H:H,'ON Data'!$E:$E,10))</f>
        <v>2200</v>
      </c>
      <c r="D25" s="427"/>
      <c r="E25" s="428"/>
      <c r="F25" s="428">
        <f xml:space="preserve">
IF($A$4&lt;=12,SUMIFS('ON Data'!K:K,'ON Data'!$D:$D,$A$4,'ON Data'!$E:$E,10),SUMIFS('ON Data'!K:K,'ON Data'!$E:$E,10))</f>
        <v>17910</v>
      </c>
      <c r="G25" s="428"/>
      <c r="H25" s="428"/>
      <c r="I25" s="428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8"/>
      <c r="AC25" s="428"/>
      <c r="AD25" s="428"/>
      <c r="AE25" s="428"/>
      <c r="AF25" s="428"/>
      <c r="AG25" s="428">
        <f xml:space="preserve">
IF($A$4&lt;=12,SUMIFS('ON Data'!AM:AM,'ON Data'!$D:$D,$A$4,'ON Data'!$E:$E,10),SUMIFS('ON Data'!AM:AM,'ON Data'!$E:$E,10))</f>
        <v>0</v>
      </c>
      <c r="AH25" s="446"/>
      <c r="AI25" s="450"/>
    </row>
    <row r="26" spans="1:35" x14ac:dyDescent="0.3">
      <c r="A26" s="219" t="s">
        <v>196</v>
      </c>
      <c r="B26" s="239">
        <f xml:space="preserve">
SUM(C26:AH26)</f>
        <v>27393</v>
      </c>
      <c r="C26" s="452">
        <f xml:space="preserve">
IF($A$4&lt;=12,SUMIFS('ON Data'!H:H,'ON Data'!$D:$D,$A$4,'ON Data'!$E:$E,11),SUMIFS('ON Data'!H:H,'ON Data'!$E:$E,11))</f>
        <v>12393</v>
      </c>
      <c r="D26" s="427"/>
      <c r="E26" s="428"/>
      <c r="F26" s="429">
        <f xml:space="preserve">
IF($A$4&lt;=12,SUMIFS('ON Data'!K:K,'ON Data'!$D:$D,$A$4,'ON Data'!$E:$E,11),SUMIFS('ON Data'!K:K,'ON Data'!$E:$E,11))</f>
        <v>15000</v>
      </c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429"/>
      <c r="AD26" s="429"/>
      <c r="AE26" s="429"/>
      <c r="AF26" s="429"/>
      <c r="AG26" s="428">
        <f xml:space="preserve">
IF($A$4&lt;=12,SUMIFS('ON Data'!AM:AM,'ON Data'!$D:$D,$A$4,'ON Data'!$E:$E,11),SUMIFS('ON Data'!AM:AM,'ON Data'!$E:$E,11))</f>
        <v>0</v>
      </c>
      <c r="AH26" s="447"/>
      <c r="AI26" s="450"/>
    </row>
    <row r="27" spans="1:35" x14ac:dyDescent="0.3">
      <c r="A27" s="219" t="s">
        <v>61</v>
      </c>
      <c r="B27" s="260">
        <f xml:space="preserve">
IF(B26=0,0,B25/B26)</f>
        <v>0.73412915708392656</v>
      </c>
      <c r="C27" s="453">
        <f xml:space="preserve">
IF(C26=0,0,C25/C26)</f>
        <v>0.177519567497781</v>
      </c>
      <c r="D27" s="430"/>
      <c r="E27" s="431"/>
      <c r="F27" s="431">
        <f xml:space="preserve">
IF(F26=0,0,F25/F26)</f>
        <v>1.194</v>
      </c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>
        <f xml:space="preserve">
IF(AG26=0,0,AG25/AG26)</f>
        <v>0</v>
      </c>
      <c r="AH27" s="448"/>
      <c r="AI27" s="450"/>
    </row>
    <row r="28" spans="1:35" ht="15" thickBot="1" x14ac:dyDescent="0.35">
      <c r="A28" s="219" t="s">
        <v>195</v>
      </c>
      <c r="B28" s="239">
        <f xml:space="preserve">
SUM(C28:AH28)</f>
        <v>7283</v>
      </c>
      <c r="C28" s="454">
        <f xml:space="preserve">
C26-C25</f>
        <v>10193</v>
      </c>
      <c r="D28" s="432"/>
      <c r="E28" s="433"/>
      <c r="F28" s="433">
        <f xml:space="preserve">
F26-F25</f>
        <v>-2910</v>
      </c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  <c r="AC28" s="433"/>
      <c r="AD28" s="433"/>
      <c r="AE28" s="433"/>
      <c r="AF28" s="433"/>
      <c r="AG28" s="433">
        <f xml:space="preserve">
AG26-AG25</f>
        <v>0</v>
      </c>
      <c r="AH28" s="449"/>
      <c r="AI28" s="450"/>
    </row>
    <row r="29" spans="1:35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0"/>
      <c r="AF29" s="220"/>
      <c r="AG29" s="220"/>
      <c r="AH29" s="220"/>
    </row>
    <row r="30" spans="1:3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  <c r="AH30" s="124"/>
    </row>
    <row r="31" spans="1:35" x14ac:dyDescent="0.3">
      <c r="A31" s="89" t="s">
        <v>193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  <c r="AH31" s="124"/>
    </row>
    <row r="32" spans="1:35" ht="14.4" customHeight="1" x14ac:dyDescent="0.3">
      <c r="A32" s="256" t="s">
        <v>190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</row>
    <row r="33" spans="1:1" x14ac:dyDescent="0.3">
      <c r="A33" s="258" t="s">
        <v>200</v>
      </c>
    </row>
    <row r="34" spans="1:1" x14ac:dyDescent="0.3">
      <c r="A34" s="258" t="s">
        <v>201</v>
      </c>
    </row>
    <row r="35" spans="1:1" x14ac:dyDescent="0.3">
      <c r="A35" s="258" t="s">
        <v>202</v>
      </c>
    </row>
    <row r="36" spans="1:1" x14ac:dyDescent="0.3">
      <c r="A36" s="258" t="s">
        <v>203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7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0" x14ac:dyDescent="0.3">
      <c r="A1" s="199" t="s">
        <v>806</v>
      </c>
    </row>
    <row r="2" spans="1:40" x14ac:dyDescent="0.3">
      <c r="A2" s="203" t="s">
        <v>244</v>
      </c>
    </row>
    <row r="3" spans="1:40" x14ac:dyDescent="0.3">
      <c r="A3" s="199" t="s">
        <v>159</v>
      </c>
      <c r="B3" s="224">
        <v>2014</v>
      </c>
      <c r="D3" s="200">
        <f>MAX(D5:D1048576)</f>
        <v>6</v>
      </c>
      <c r="F3" s="200">
        <f>SUMIF($E5:$E1048576,"&lt;10",F5:F1048576)</f>
        <v>6184174.5500000007</v>
      </c>
      <c r="G3" s="200">
        <f t="shared" ref="G3:AN3" si="0">SUMIF($E5:$E1048576,"&lt;10",G5:G1048576)</f>
        <v>630051</v>
      </c>
      <c r="H3" s="200">
        <f t="shared" si="0"/>
        <v>1781900.2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1263606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1463040.3499999999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22726</v>
      </c>
      <c r="AH3" s="200">
        <f t="shared" si="0"/>
        <v>647700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0</v>
      </c>
      <c r="AM3" s="200">
        <f t="shared" si="0"/>
        <v>323877</v>
      </c>
      <c r="AN3" s="200">
        <f t="shared" si="0"/>
        <v>51274</v>
      </c>
    </row>
    <row r="4" spans="1:40" x14ac:dyDescent="0.3">
      <c r="A4" s="199" t="s">
        <v>160</v>
      </c>
      <c r="B4" s="224">
        <v>1</v>
      </c>
      <c r="C4" s="201" t="s">
        <v>5</v>
      </c>
      <c r="D4" s="202" t="s">
        <v>53</v>
      </c>
      <c r="E4" s="202" t="s">
        <v>154</v>
      </c>
      <c r="F4" s="202" t="s">
        <v>3</v>
      </c>
      <c r="G4" s="202" t="s">
        <v>155</v>
      </c>
      <c r="H4" s="202" t="s">
        <v>156</v>
      </c>
      <c r="I4" s="202" t="s">
        <v>157</v>
      </c>
      <c r="J4" s="202" t="s">
        <v>158</v>
      </c>
      <c r="K4" s="202">
        <v>305</v>
      </c>
      <c r="L4" s="202">
        <v>306</v>
      </c>
      <c r="M4" s="202">
        <v>408</v>
      </c>
      <c r="N4" s="202">
        <v>409</v>
      </c>
      <c r="O4" s="202">
        <v>410</v>
      </c>
      <c r="P4" s="202">
        <v>415</v>
      </c>
      <c r="Q4" s="202">
        <v>416</v>
      </c>
      <c r="R4" s="202">
        <v>418</v>
      </c>
      <c r="S4" s="202">
        <v>419</v>
      </c>
      <c r="T4" s="202">
        <v>420</v>
      </c>
      <c r="U4" s="202">
        <v>421</v>
      </c>
      <c r="V4" s="202">
        <v>522</v>
      </c>
      <c r="W4" s="202">
        <v>523</v>
      </c>
      <c r="X4" s="202">
        <v>524</v>
      </c>
      <c r="Y4" s="202">
        <v>525</v>
      </c>
      <c r="Z4" s="202">
        <v>526</v>
      </c>
      <c r="AA4" s="202">
        <v>527</v>
      </c>
      <c r="AB4" s="202">
        <v>528</v>
      </c>
      <c r="AC4" s="202">
        <v>629</v>
      </c>
      <c r="AD4" s="202">
        <v>630</v>
      </c>
      <c r="AE4" s="202">
        <v>636</v>
      </c>
      <c r="AF4" s="202">
        <v>637</v>
      </c>
      <c r="AG4" s="202">
        <v>640</v>
      </c>
      <c r="AH4" s="202">
        <v>642</v>
      </c>
      <c r="AI4" s="202">
        <v>743</v>
      </c>
      <c r="AJ4" s="202">
        <v>745</v>
      </c>
      <c r="AK4" s="202">
        <v>746</v>
      </c>
      <c r="AL4" s="202">
        <v>747</v>
      </c>
      <c r="AM4" s="202">
        <v>930</v>
      </c>
      <c r="AN4" s="202">
        <v>940</v>
      </c>
    </row>
    <row r="5" spans="1:40" x14ac:dyDescent="0.3">
      <c r="A5" s="199" t="s">
        <v>161</v>
      </c>
      <c r="B5" s="224">
        <v>2</v>
      </c>
      <c r="C5" s="199">
        <v>38</v>
      </c>
      <c r="D5" s="199">
        <v>1</v>
      </c>
      <c r="E5" s="199">
        <v>1</v>
      </c>
      <c r="F5" s="199">
        <v>29.2</v>
      </c>
      <c r="G5" s="199">
        <v>0</v>
      </c>
      <c r="H5" s="199">
        <v>7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9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4.2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6</v>
      </c>
      <c r="AI5" s="199">
        <v>0</v>
      </c>
      <c r="AJ5" s="199">
        <v>0</v>
      </c>
      <c r="AK5" s="199">
        <v>0</v>
      </c>
      <c r="AL5" s="199">
        <v>0</v>
      </c>
      <c r="AM5" s="199">
        <v>2.5</v>
      </c>
      <c r="AN5" s="199">
        <v>0.5</v>
      </c>
    </row>
    <row r="6" spans="1:40" x14ac:dyDescent="0.3">
      <c r="A6" s="199" t="s">
        <v>162</v>
      </c>
      <c r="B6" s="224">
        <v>3</v>
      </c>
      <c r="C6" s="199">
        <v>38</v>
      </c>
      <c r="D6" s="199">
        <v>1</v>
      </c>
      <c r="E6" s="199">
        <v>2</v>
      </c>
      <c r="F6" s="199">
        <v>4856.8</v>
      </c>
      <c r="G6" s="199">
        <v>0</v>
      </c>
      <c r="H6" s="199">
        <v>1080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1480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708.8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1080</v>
      </c>
      <c r="AI6" s="199">
        <v>0</v>
      </c>
      <c r="AJ6" s="199">
        <v>0</v>
      </c>
      <c r="AK6" s="199">
        <v>0</v>
      </c>
      <c r="AL6" s="199">
        <v>0</v>
      </c>
      <c r="AM6" s="199">
        <v>448</v>
      </c>
      <c r="AN6" s="199">
        <v>60</v>
      </c>
    </row>
    <row r="7" spans="1:40" x14ac:dyDescent="0.3">
      <c r="A7" s="199" t="s">
        <v>163</v>
      </c>
      <c r="B7" s="224">
        <v>4</v>
      </c>
      <c r="C7" s="199">
        <v>38</v>
      </c>
      <c r="D7" s="199">
        <v>1</v>
      </c>
      <c r="E7" s="199">
        <v>3</v>
      </c>
      <c r="F7" s="199">
        <v>32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32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</row>
    <row r="8" spans="1:40" x14ac:dyDescent="0.3">
      <c r="A8" s="199" t="s">
        <v>164</v>
      </c>
      <c r="B8" s="224">
        <v>5</v>
      </c>
      <c r="C8" s="199">
        <v>38</v>
      </c>
      <c r="D8" s="199">
        <v>1</v>
      </c>
      <c r="E8" s="199">
        <v>4</v>
      </c>
      <c r="F8" s="199">
        <v>111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100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6</v>
      </c>
      <c r="AH8" s="199">
        <v>5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</row>
    <row r="9" spans="1:40" x14ac:dyDescent="0.3">
      <c r="A9" s="199" t="s">
        <v>165</v>
      </c>
      <c r="B9" s="224">
        <v>6</v>
      </c>
      <c r="C9" s="199">
        <v>38</v>
      </c>
      <c r="D9" s="199">
        <v>1</v>
      </c>
      <c r="E9" s="199">
        <v>5</v>
      </c>
      <c r="F9" s="199">
        <v>1023</v>
      </c>
      <c r="G9" s="199">
        <v>1023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</row>
    <row r="10" spans="1:40" x14ac:dyDescent="0.3">
      <c r="A10" s="199" t="s">
        <v>166</v>
      </c>
      <c r="B10" s="224">
        <v>7</v>
      </c>
      <c r="C10" s="199">
        <v>38</v>
      </c>
      <c r="D10" s="199">
        <v>1</v>
      </c>
      <c r="E10" s="199">
        <v>6</v>
      </c>
      <c r="F10" s="199">
        <v>1003341</v>
      </c>
      <c r="G10" s="199">
        <v>100190</v>
      </c>
      <c r="H10" s="199">
        <v>290131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211203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231600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1106</v>
      </c>
      <c r="AH10" s="199">
        <v>107241</v>
      </c>
      <c r="AI10" s="199">
        <v>0</v>
      </c>
      <c r="AJ10" s="199">
        <v>0</v>
      </c>
      <c r="AK10" s="199">
        <v>0</v>
      </c>
      <c r="AL10" s="199">
        <v>0</v>
      </c>
      <c r="AM10" s="199">
        <v>53136</v>
      </c>
      <c r="AN10" s="199">
        <v>8734</v>
      </c>
    </row>
    <row r="11" spans="1:40" x14ac:dyDescent="0.3">
      <c r="A11" s="199" t="s">
        <v>167</v>
      </c>
      <c r="B11" s="224">
        <v>8</v>
      </c>
      <c r="C11" s="199">
        <v>38</v>
      </c>
      <c r="D11" s="199">
        <v>1</v>
      </c>
      <c r="E11" s="199">
        <v>9</v>
      </c>
      <c r="F11" s="199">
        <v>30349</v>
      </c>
      <c r="G11" s="199">
        <v>0</v>
      </c>
      <c r="H11" s="199">
        <v>16012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13206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1131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</row>
    <row r="12" spans="1:40" x14ac:dyDescent="0.3">
      <c r="A12" s="199" t="s">
        <v>168</v>
      </c>
      <c r="B12" s="224">
        <v>9</v>
      </c>
      <c r="C12" s="199">
        <v>38</v>
      </c>
      <c r="D12" s="199">
        <v>1</v>
      </c>
      <c r="E12" s="199">
        <v>10</v>
      </c>
      <c r="F12" s="199">
        <v>7000</v>
      </c>
      <c r="G12" s="199">
        <v>0</v>
      </c>
      <c r="H12" s="199">
        <v>0</v>
      </c>
      <c r="I12" s="199">
        <v>0</v>
      </c>
      <c r="J12" s="199">
        <v>0</v>
      </c>
      <c r="K12" s="199">
        <v>7000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</row>
    <row r="13" spans="1:40" x14ac:dyDescent="0.3">
      <c r="A13" s="199" t="s">
        <v>169</v>
      </c>
      <c r="B13" s="224">
        <v>10</v>
      </c>
      <c r="C13" s="199">
        <v>38</v>
      </c>
      <c r="D13" s="199">
        <v>1</v>
      </c>
      <c r="E13" s="199">
        <v>11</v>
      </c>
      <c r="F13" s="199">
        <v>4565.5</v>
      </c>
      <c r="G13" s="199">
        <v>0</v>
      </c>
      <c r="H13" s="199">
        <v>2065.5</v>
      </c>
      <c r="I13" s="199">
        <v>0</v>
      </c>
      <c r="J13" s="199">
        <v>0</v>
      </c>
      <c r="K13" s="199">
        <v>2500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</row>
    <row r="14" spans="1:40" x14ac:dyDescent="0.3">
      <c r="A14" s="199" t="s">
        <v>170</v>
      </c>
      <c r="B14" s="224">
        <v>11</v>
      </c>
      <c r="C14" s="199">
        <v>38</v>
      </c>
      <c r="D14" s="199">
        <v>2</v>
      </c>
      <c r="E14" s="199">
        <v>1</v>
      </c>
      <c r="F14" s="199">
        <v>27.95</v>
      </c>
      <c r="G14" s="199">
        <v>0</v>
      </c>
      <c r="H14" s="199">
        <v>7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9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3.95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5</v>
      </c>
      <c r="AI14" s="199">
        <v>0</v>
      </c>
      <c r="AJ14" s="199">
        <v>0</v>
      </c>
      <c r="AK14" s="199">
        <v>0</v>
      </c>
      <c r="AL14" s="199">
        <v>0</v>
      </c>
      <c r="AM14" s="199">
        <v>2.5</v>
      </c>
      <c r="AN14" s="199">
        <v>0.5</v>
      </c>
    </row>
    <row r="15" spans="1:40" x14ac:dyDescent="0.3">
      <c r="A15" s="199" t="s">
        <v>171</v>
      </c>
      <c r="B15" s="224">
        <v>12</v>
      </c>
      <c r="C15" s="199">
        <v>38</v>
      </c>
      <c r="D15" s="199">
        <v>2</v>
      </c>
      <c r="E15" s="199">
        <v>2</v>
      </c>
      <c r="F15" s="199">
        <v>3906</v>
      </c>
      <c r="G15" s="199">
        <v>0</v>
      </c>
      <c r="H15" s="199">
        <v>912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1268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506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840</v>
      </c>
      <c r="AI15" s="199">
        <v>0</v>
      </c>
      <c r="AJ15" s="199">
        <v>0</v>
      </c>
      <c r="AK15" s="199">
        <v>0</v>
      </c>
      <c r="AL15" s="199">
        <v>0</v>
      </c>
      <c r="AM15" s="199">
        <v>300</v>
      </c>
      <c r="AN15" s="199">
        <v>80</v>
      </c>
    </row>
    <row r="16" spans="1:40" x14ac:dyDescent="0.3">
      <c r="A16" s="199" t="s">
        <v>159</v>
      </c>
      <c r="B16" s="224">
        <v>2014</v>
      </c>
      <c r="C16" s="199">
        <v>38</v>
      </c>
      <c r="D16" s="199">
        <v>2</v>
      </c>
      <c r="E16" s="199">
        <v>3</v>
      </c>
      <c r="F16" s="199">
        <v>46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46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</row>
    <row r="17" spans="3:40" x14ac:dyDescent="0.3">
      <c r="C17" s="199">
        <v>38</v>
      </c>
      <c r="D17" s="199">
        <v>2</v>
      </c>
      <c r="E17" s="199">
        <v>4</v>
      </c>
      <c r="F17" s="199">
        <v>87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66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2</v>
      </c>
      <c r="AH17" s="199">
        <v>19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</row>
    <row r="18" spans="3:40" x14ac:dyDescent="0.3">
      <c r="C18" s="199">
        <v>38</v>
      </c>
      <c r="D18" s="199">
        <v>2</v>
      </c>
      <c r="E18" s="199">
        <v>5</v>
      </c>
      <c r="F18" s="199">
        <v>935</v>
      </c>
      <c r="G18" s="199">
        <v>935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</row>
    <row r="19" spans="3:40" x14ac:dyDescent="0.3">
      <c r="C19" s="199">
        <v>38</v>
      </c>
      <c r="D19" s="199">
        <v>2</v>
      </c>
      <c r="E19" s="199">
        <v>6</v>
      </c>
      <c r="F19" s="199">
        <v>991980</v>
      </c>
      <c r="G19" s="199">
        <v>86850</v>
      </c>
      <c r="H19" s="199">
        <v>292735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207305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240385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2967</v>
      </c>
      <c r="AH19" s="199">
        <v>100177</v>
      </c>
      <c r="AI19" s="199">
        <v>0</v>
      </c>
      <c r="AJ19" s="199">
        <v>0</v>
      </c>
      <c r="AK19" s="199">
        <v>0</v>
      </c>
      <c r="AL19" s="199">
        <v>0</v>
      </c>
      <c r="AM19" s="199">
        <v>53236</v>
      </c>
      <c r="AN19" s="199">
        <v>8325</v>
      </c>
    </row>
    <row r="20" spans="3:40" x14ac:dyDescent="0.3">
      <c r="C20" s="199">
        <v>38</v>
      </c>
      <c r="D20" s="199">
        <v>2</v>
      </c>
      <c r="E20" s="199">
        <v>9</v>
      </c>
      <c r="F20" s="199">
        <v>32132</v>
      </c>
      <c r="G20" s="199">
        <v>0</v>
      </c>
      <c r="H20" s="199">
        <v>16012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13240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1540</v>
      </c>
      <c r="AH20" s="199">
        <v>1340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</row>
    <row r="21" spans="3:40" x14ac:dyDescent="0.3">
      <c r="C21" s="199">
        <v>38</v>
      </c>
      <c r="D21" s="199">
        <v>2</v>
      </c>
      <c r="E21" s="199">
        <v>10</v>
      </c>
      <c r="F21" s="199">
        <v>1210</v>
      </c>
      <c r="G21" s="199">
        <v>0</v>
      </c>
      <c r="H21" s="199">
        <v>0</v>
      </c>
      <c r="I21" s="199">
        <v>0</v>
      </c>
      <c r="J21" s="199">
        <v>0</v>
      </c>
      <c r="K21" s="199">
        <v>1210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</row>
    <row r="22" spans="3:40" x14ac:dyDescent="0.3">
      <c r="C22" s="199">
        <v>38</v>
      </c>
      <c r="D22" s="199">
        <v>2</v>
      </c>
      <c r="E22" s="199">
        <v>11</v>
      </c>
      <c r="F22" s="199">
        <v>4565.5</v>
      </c>
      <c r="G22" s="199">
        <v>0</v>
      </c>
      <c r="H22" s="199">
        <v>2065.5</v>
      </c>
      <c r="I22" s="199">
        <v>0</v>
      </c>
      <c r="J22" s="199">
        <v>0</v>
      </c>
      <c r="K22" s="199">
        <v>2500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</row>
    <row r="23" spans="3:40" x14ac:dyDescent="0.3">
      <c r="C23" s="199">
        <v>38</v>
      </c>
      <c r="D23" s="199">
        <v>3</v>
      </c>
      <c r="E23" s="199">
        <v>1</v>
      </c>
      <c r="F23" s="199">
        <v>28.95</v>
      </c>
      <c r="G23" s="199">
        <v>0</v>
      </c>
      <c r="H23" s="199">
        <v>7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9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3.95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6</v>
      </c>
      <c r="AI23" s="199">
        <v>0</v>
      </c>
      <c r="AJ23" s="199">
        <v>0</v>
      </c>
      <c r="AK23" s="199">
        <v>0</v>
      </c>
      <c r="AL23" s="199">
        <v>0</v>
      </c>
      <c r="AM23" s="199">
        <v>2.5</v>
      </c>
      <c r="AN23" s="199">
        <v>0.5</v>
      </c>
    </row>
    <row r="24" spans="3:40" x14ac:dyDescent="0.3">
      <c r="C24" s="199">
        <v>38</v>
      </c>
      <c r="D24" s="199">
        <v>3</v>
      </c>
      <c r="E24" s="199">
        <v>2</v>
      </c>
      <c r="F24" s="199">
        <v>4331.6000000000004</v>
      </c>
      <c r="G24" s="199">
        <v>0</v>
      </c>
      <c r="H24" s="199">
        <v>1112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1260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631.6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864</v>
      </c>
      <c r="AI24" s="199">
        <v>0</v>
      </c>
      <c r="AJ24" s="199">
        <v>0</v>
      </c>
      <c r="AK24" s="199">
        <v>0</v>
      </c>
      <c r="AL24" s="199">
        <v>0</v>
      </c>
      <c r="AM24" s="199">
        <v>380</v>
      </c>
      <c r="AN24" s="199">
        <v>84</v>
      </c>
    </row>
    <row r="25" spans="3:40" x14ac:dyDescent="0.3">
      <c r="C25" s="199">
        <v>38</v>
      </c>
      <c r="D25" s="199">
        <v>3</v>
      </c>
      <c r="E25" s="199">
        <v>3</v>
      </c>
      <c r="F25" s="199">
        <v>28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28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</row>
    <row r="26" spans="3:40" x14ac:dyDescent="0.3">
      <c r="C26" s="199">
        <v>38</v>
      </c>
      <c r="D26" s="199">
        <v>3</v>
      </c>
      <c r="E26" s="199">
        <v>4</v>
      </c>
      <c r="F26" s="199">
        <v>81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66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5</v>
      </c>
      <c r="AH26" s="199">
        <v>10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</row>
    <row r="27" spans="3:40" x14ac:dyDescent="0.3">
      <c r="C27" s="199">
        <v>38</v>
      </c>
      <c r="D27" s="199">
        <v>3</v>
      </c>
      <c r="E27" s="199">
        <v>5</v>
      </c>
      <c r="F27" s="199">
        <v>1080</v>
      </c>
      <c r="G27" s="199">
        <v>1080</v>
      </c>
      <c r="H27" s="199">
        <v>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</row>
    <row r="28" spans="3:40" x14ac:dyDescent="0.3">
      <c r="C28" s="199">
        <v>38</v>
      </c>
      <c r="D28" s="199">
        <v>3</v>
      </c>
      <c r="E28" s="199">
        <v>6</v>
      </c>
      <c r="F28" s="199">
        <v>1034081</v>
      </c>
      <c r="G28" s="199">
        <v>109030</v>
      </c>
      <c r="H28" s="199">
        <v>320275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202430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232350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3832</v>
      </c>
      <c r="AH28" s="199">
        <v>104669</v>
      </c>
      <c r="AI28" s="199">
        <v>0</v>
      </c>
      <c r="AJ28" s="199">
        <v>0</v>
      </c>
      <c r="AK28" s="199">
        <v>0</v>
      </c>
      <c r="AL28" s="199">
        <v>0</v>
      </c>
      <c r="AM28" s="199">
        <v>53170</v>
      </c>
      <c r="AN28" s="199">
        <v>8325</v>
      </c>
    </row>
    <row r="29" spans="3:40" x14ac:dyDescent="0.3">
      <c r="C29" s="199">
        <v>38</v>
      </c>
      <c r="D29" s="199">
        <v>3</v>
      </c>
      <c r="E29" s="199">
        <v>9</v>
      </c>
      <c r="F29" s="199">
        <v>17540</v>
      </c>
      <c r="G29" s="199">
        <v>0</v>
      </c>
      <c r="H29" s="199">
        <v>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13729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1630</v>
      </c>
      <c r="AH29" s="199">
        <v>2181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</row>
    <row r="30" spans="3:40" x14ac:dyDescent="0.3">
      <c r="C30" s="199">
        <v>38</v>
      </c>
      <c r="D30" s="199">
        <v>3</v>
      </c>
      <c r="E30" s="199">
        <v>10</v>
      </c>
      <c r="F30" s="199">
        <v>5900</v>
      </c>
      <c r="G30" s="199">
        <v>0</v>
      </c>
      <c r="H30" s="199">
        <v>200</v>
      </c>
      <c r="I30" s="199">
        <v>0</v>
      </c>
      <c r="J30" s="199">
        <v>0</v>
      </c>
      <c r="K30" s="199">
        <v>5700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</row>
    <row r="31" spans="3:40" x14ac:dyDescent="0.3">
      <c r="C31" s="199">
        <v>38</v>
      </c>
      <c r="D31" s="199">
        <v>3</v>
      </c>
      <c r="E31" s="199">
        <v>11</v>
      </c>
      <c r="F31" s="199">
        <v>4565.5</v>
      </c>
      <c r="G31" s="199">
        <v>0</v>
      </c>
      <c r="H31" s="199">
        <v>2065.5</v>
      </c>
      <c r="I31" s="199">
        <v>0</v>
      </c>
      <c r="J31" s="199">
        <v>0</v>
      </c>
      <c r="K31" s="199">
        <v>2500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</row>
    <row r="32" spans="3:40" x14ac:dyDescent="0.3">
      <c r="C32" s="199">
        <v>38</v>
      </c>
      <c r="D32" s="199">
        <v>4</v>
      </c>
      <c r="E32" s="199">
        <v>1</v>
      </c>
      <c r="F32" s="199">
        <v>27.95</v>
      </c>
      <c r="G32" s="199">
        <v>0</v>
      </c>
      <c r="H32" s="199">
        <v>6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9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3.95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6</v>
      </c>
      <c r="AI32" s="199">
        <v>0</v>
      </c>
      <c r="AJ32" s="199">
        <v>0</v>
      </c>
      <c r="AK32" s="199">
        <v>0</v>
      </c>
      <c r="AL32" s="199">
        <v>0</v>
      </c>
      <c r="AM32" s="199">
        <v>2.5</v>
      </c>
      <c r="AN32" s="199">
        <v>0.5</v>
      </c>
    </row>
    <row r="33" spans="3:40" x14ac:dyDescent="0.3">
      <c r="C33" s="199">
        <v>38</v>
      </c>
      <c r="D33" s="199">
        <v>4</v>
      </c>
      <c r="E33" s="199">
        <v>2</v>
      </c>
      <c r="F33" s="199">
        <v>4443.2</v>
      </c>
      <c r="G33" s="199">
        <v>0</v>
      </c>
      <c r="H33" s="199">
        <v>1040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1344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639.20000000000005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952</v>
      </c>
      <c r="AI33" s="199">
        <v>0</v>
      </c>
      <c r="AJ33" s="199">
        <v>0</v>
      </c>
      <c r="AK33" s="199">
        <v>0</v>
      </c>
      <c r="AL33" s="199">
        <v>0</v>
      </c>
      <c r="AM33" s="199">
        <v>396</v>
      </c>
      <c r="AN33" s="199">
        <v>72</v>
      </c>
    </row>
    <row r="34" spans="3:40" x14ac:dyDescent="0.3">
      <c r="C34" s="199">
        <v>38</v>
      </c>
      <c r="D34" s="199">
        <v>4</v>
      </c>
      <c r="E34" s="199">
        <v>3</v>
      </c>
      <c r="F34" s="199">
        <v>20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20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0</v>
      </c>
      <c r="AM34" s="199">
        <v>0</v>
      </c>
      <c r="AN34" s="199">
        <v>0</v>
      </c>
    </row>
    <row r="35" spans="3:40" x14ac:dyDescent="0.3">
      <c r="C35" s="199">
        <v>38</v>
      </c>
      <c r="D35" s="199">
        <v>4</v>
      </c>
      <c r="E35" s="199">
        <v>4</v>
      </c>
      <c r="F35" s="199">
        <v>85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68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5</v>
      </c>
      <c r="AH35" s="199">
        <v>12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</row>
    <row r="36" spans="3:40" x14ac:dyDescent="0.3">
      <c r="C36" s="199">
        <v>38</v>
      </c>
      <c r="D36" s="199">
        <v>4</v>
      </c>
      <c r="E36" s="199">
        <v>5</v>
      </c>
      <c r="F36" s="199">
        <v>1089</v>
      </c>
      <c r="G36" s="199">
        <v>1089</v>
      </c>
      <c r="H36" s="199">
        <v>0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0</v>
      </c>
      <c r="AM36" s="199">
        <v>0</v>
      </c>
      <c r="AN36" s="199">
        <v>0</v>
      </c>
    </row>
    <row r="37" spans="3:40" x14ac:dyDescent="0.3">
      <c r="C37" s="199">
        <v>38</v>
      </c>
      <c r="D37" s="199">
        <v>4</v>
      </c>
      <c r="E37" s="199">
        <v>6</v>
      </c>
      <c r="F37" s="199">
        <v>1012615</v>
      </c>
      <c r="G37" s="199">
        <v>106920</v>
      </c>
      <c r="H37" s="199">
        <v>289385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212541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230909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3937</v>
      </c>
      <c r="AH37" s="199">
        <v>105835</v>
      </c>
      <c r="AI37" s="199">
        <v>0</v>
      </c>
      <c r="AJ37" s="199">
        <v>0</v>
      </c>
      <c r="AK37" s="199">
        <v>0</v>
      </c>
      <c r="AL37" s="199">
        <v>0</v>
      </c>
      <c r="AM37" s="199">
        <v>54600</v>
      </c>
      <c r="AN37" s="199">
        <v>8488</v>
      </c>
    </row>
    <row r="38" spans="3:40" x14ac:dyDescent="0.3">
      <c r="C38" s="199">
        <v>38</v>
      </c>
      <c r="D38" s="199">
        <v>4</v>
      </c>
      <c r="E38" s="199">
        <v>9</v>
      </c>
      <c r="F38" s="199">
        <v>17019</v>
      </c>
      <c r="G38" s="199">
        <v>0</v>
      </c>
      <c r="H38" s="199">
        <v>0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11736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1847</v>
      </c>
      <c r="AH38" s="199">
        <v>2236</v>
      </c>
      <c r="AI38" s="199">
        <v>0</v>
      </c>
      <c r="AJ38" s="199">
        <v>0</v>
      </c>
      <c r="AK38" s="199">
        <v>0</v>
      </c>
      <c r="AL38" s="199">
        <v>0</v>
      </c>
      <c r="AM38" s="199">
        <v>1200</v>
      </c>
      <c r="AN38" s="199">
        <v>0</v>
      </c>
    </row>
    <row r="39" spans="3:40" x14ac:dyDescent="0.3">
      <c r="C39" s="199">
        <v>38</v>
      </c>
      <c r="D39" s="199">
        <v>4</v>
      </c>
      <c r="E39" s="199">
        <v>11</v>
      </c>
      <c r="F39" s="199">
        <v>4565.5</v>
      </c>
      <c r="G39" s="199">
        <v>0</v>
      </c>
      <c r="H39" s="199">
        <v>2065.5</v>
      </c>
      <c r="I39" s="199">
        <v>0</v>
      </c>
      <c r="J39" s="199">
        <v>0</v>
      </c>
      <c r="K39" s="199">
        <v>2500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</row>
    <row r="40" spans="3:40" x14ac:dyDescent="0.3">
      <c r="C40" s="199">
        <v>38</v>
      </c>
      <c r="D40" s="199">
        <v>5</v>
      </c>
      <c r="E40" s="199">
        <v>1</v>
      </c>
      <c r="F40" s="199">
        <v>27.95</v>
      </c>
      <c r="G40" s="199">
        <v>0</v>
      </c>
      <c r="H40" s="199">
        <v>6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9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3.95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6</v>
      </c>
      <c r="AI40" s="199">
        <v>0</v>
      </c>
      <c r="AJ40" s="199">
        <v>0</v>
      </c>
      <c r="AK40" s="199">
        <v>0</v>
      </c>
      <c r="AL40" s="199">
        <v>0</v>
      </c>
      <c r="AM40" s="199">
        <v>2.5</v>
      </c>
      <c r="AN40" s="199">
        <v>0.5</v>
      </c>
    </row>
    <row r="41" spans="3:40" x14ac:dyDescent="0.3">
      <c r="C41" s="199">
        <v>38</v>
      </c>
      <c r="D41" s="199">
        <v>5</v>
      </c>
      <c r="E41" s="199">
        <v>2</v>
      </c>
      <c r="F41" s="199">
        <v>4339.2</v>
      </c>
      <c r="G41" s="199">
        <v>0</v>
      </c>
      <c r="H41" s="199">
        <v>944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1344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631.20000000000005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936</v>
      </c>
      <c r="AI41" s="199">
        <v>0</v>
      </c>
      <c r="AJ41" s="199">
        <v>0</v>
      </c>
      <c r="AK41" s="199">
        <v>0</v>
      </c>
      <c r="AL41" s="199">
        <v>0</v>
      </c>
      <c r="AM41" s="199">
        <v>396</v>
      </c>
      <c r="AN41" s="199">
        <v>88</v>
      </c>
    </row>
    <row r="42" spans="3:40" x14ac:dyDescent="0.3">
      <c r="C42" s="199">
        <v>38</v>
      </c>
      <c r="D42" s="199">
        <v>5</v>
      </c>
      <c r="E42" s="199">
        <v>3</v>
      </c>
      <c r="F42" s="199">
        <v>27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27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0</v>
      </c>
      <c r="AM42" s="199">
        <v>0</v>
      </c>
      <c r="AN42" s="199">
        <v>0</v>
      </c>
    </row>
    <row r="43" spans="3:40" x14ac:dyDescent="0.3">
      <c r="C43" s="199">
        <v>38</v>
      </c>
      <c r="D43" s="199">
        <v>5</v>
      </c>
      <c r="E43" s="199">
        <v>4</v>
      </c>
      <c r="F43" s="199">
        <v>79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66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4</v>
      </c>
      <c r="AH43" s="199">
        <v>9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</row>
    <row r="44" spans="3:40" x14ac:dyDescent="0.3">
      <c r="C44" s="199">
        <v>38</v>
      </c>
      <c r="D44" s="199">
        <v>5</v>
      </c>
      <c r="E44" s="199">
        <v>5</v>
      </c>
      <c r="F44" s="199">
        <v>-178</v>
      </c>
      <c r="G44" s="199">
        <v>-178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</row>
    <row r="45" spans="3:40" x14ac:dyDescent="0.3">
      <c r="C45" s="199">
        <v>38</v>
      </c>
      <c r="D45" s="199">
        <v>5</v>
      </c>
      <c r="E45" s="199">
        <v>6</v>
      </c>
      <c r="F45" s="199">
        <v>1006784</v>
      </c>
      <c r="G45" s="199">
        <v>113910</v>
      </c>
      <c r="H45" s="199">
        <v>280961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211142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230726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3858</v>
      </c>
      <c r="AH45" s="199">
        <v>104540</v>
      </c>
      <c r="AI45" s="199">
        <v>0</v>
      </c>
      <c r="AJ45" s="199">
        <v>0</v>
      </c>
      <c r="AK45" s="199">
        <v>0</v>
      </c>
      <c r="AL45" s="199">
        <v>0</v>
      </c>
      <c r="AM45" s="199">
        <v>53322</v>
      </c>
      <c r="AN45" s="199">
        <v>8325</v>
      </c>
    </row>
    <row r="46" spans="3:40" x14ac:dyDescent="0.3">
      <c r="C46" s="199">
        <v>38</v>
      </c>
      <c r="D46" s="199">
        <v>5</v>
      </c>
      <c r="E46" s="199">
        <v>9</v>
      </c>
      <c r="F46" s="199">
        <v>12602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9078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1987</v>
      </c>
      <c r="AH46" s="199">
        <v>1537</v>
      </c>
      <c r="AI46" s="199">
        <v>0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</row>
    <row r="47" spans="3:40" x14ac:dyDescent="0.3">
      <c r="C47" s="199">
        <v>38</v>
      </c>
      <c r="D47" s="199">
        <v>5</v>
      </c>
      <c r="E47" s="199">
        <v>10</v>
      </c>
      <c r="F47" s="199">
        <v>2500</v>
      </c>
      <c r="G47" s="199">
        <v>0</v>
      </c>
      <c r="H47" s="199">
        <v>2000</v>
      </c>
      <c r="I47" s="199">
        <v>0</v>
      </c>
      <c r="J47" s="199">
        <v>0</v>
      </c>
      <c r="K47" s="199">
        <v>500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</row>
    <row r="48" spans="3:40" x14ac:dyDescent="0.3">
      <c r="C48" s="199">
        <v>38</v>
      </c>
      <c r="D48" s="199">
        <v>5</v>
      </c>
      <c r="E48" s="199">
        <v>11</v>
      </c>
      <c r="F48" s="199">
        <v>4565.5</v>
      </c>
      <c r="G48" s="199">
        <v>0</v>
      </c>
      <c r="H48" s="199">
        <v>2065.5</v>
      </c>
      <c r="I48" s="199">
        <v>0</v>
      </c>
      <c r="J48" s="199">
        <v>0</v>
      </c>
      <c r="K48" s="199">
        <v>2500</v>
      </c>
      <c r="L48" s="199">
        <v>0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0</v>
      </c>
      <c r="Z48" s="199">
        <v>0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0</v>
      </c>
      <c r="AI48" s="199">
        <v>0</v>
      </c>
      <c r="AJ48" s="199">
        <v>0</v>
      </c>
      <c r="AK48" s="199">
        <v>0</v>
      </c>
      <c r="AL48" s="199">
        <v>0</v>
      </c>
      <c r="AM48" s="199">
        <v>0</v>
      </c>
      <c r="AN48" s="199">
        <v>0</v>
      </c>
    </row>
    <row r="49" spans="3:40" x14ac:dyDescent="0.3">
      <c r="C49" s="199">
        <v>38</v>
      </c>
      <c r="D49" s="199">
        <v>6</v>
      </c>
      <c r="E49" s="199">
        <v>1</v>
      </c>
      <c r="F49" s="199">
        <v>28.75</v>
      </c>
      <c r="G49" s="199">
        <v>0</v>
      </c>
      <c r="H49" s="199">
        <v>5.8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10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3.95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6</v>
      </c>
      <c r="AI49" s="199">
        <v>0</v>
      </c>
      <c r="AJ49" s="199">
        <v>0</v>
      </c>
      <c r="AK49" s="199">
        <v>0</v>
      </c>
      <c r="AL49" s="199">
        <v>0</v>
      </c>
      <c r="AM49" s="199">
        <v>2.5</v>
      </c>
      <c r="AN49" s="199">
        <v>0.5</v>
      </c>
    </row>
    <row r="50" spans="3:40" x14ac:dyDescent="0.3">
      <c r="C50" s="199">
        <v>38</v>
      </c>
      <c r="D50" s="199">
        <v>6</v>
      </c>
      <c r="E50" s="199">
        <v>2</v>
      </c>
      <c r="F50" s="199">
        <v>4046</v>
      </c>
      <c r="G50" s="199">
        <v>0</v>
      </c>
      <c r="H50" s="199">
        <v>862.4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1184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0</v>
      </c>
      <c r="Z50" s="199">
        <v>631.6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932</v>
      </c>
      <c r="AI50" s="199">
        <v>0</v>
      </c>
      <c r="AJ50" s="199">
        <v>0</v>
      </c>
      <c r="AK50" s="199">
        <v>0</v>
      </c>
      <c r="AL50" s="199">
        <v>0</v>
      </c>
      <c r="AM50" s="199">
        <v>412</v>
      </c>
      <c r="AN50" s="199">
        <v>24</v>
      </c>
    </row>
    <row r="51" spans="3:40" x14ac:dyDescent="0.3">
      <c r="C51" s="199">
        <v>38</v>
      </c>
      <c r="D51" s="199">
        <v>6</v>
      </c>
      <c r="E51" s="199">
        <v>3</v>
      </c>
      <c r="F51" s="199">
        <v>15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15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0</v>
      </c>
      <c r="AI51" s="199">
        <v>0</v>
      </c>
      <c r="AJ51" s="199">
        <v>0</v>
      </c>
      <c r="AK51" s="199">
        <v>0</v>
      </c>
      <c r="AL51" s="199">
        <v>0</v>
      </c>
      <c r="AM51" s="199">
        <v>0</v>
      </c>
      <c r="AN51" s="199">
        <v>0</v>
      </c>
    </row>
    <row r="52" spans="3:40" x14ac:dyDescent="0.3">
      <c r="C52" s="199">
        <v>38</v>
      </c>
      <c r="D52" s="199">
        <v>6</v>
      </c>
      <c r="E52" s="199">
        <v>4</v>
      </c>
      <c r="F52" s="199">
        <v>80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68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12</v>
      </c>
      <c r="AI52" s="199">
        <v>0</v>
      </c>
      <c r="AJ52" s="199">
        <v>0</v>
      </c>
      <c r="AK52" s="199">
        <v>0</v>
      </c>
      <c r="AL52" s="199">
        <v>0</v>
      </c>
      <c r="AM52" s="199">
        <v>0</v>
      </c>
      <c r="AN52" s="199">
        <v>0</v>
      </c>
    </row>
    <row r="53" spans="3:40" x14ac:dyDescent="0.3">
      <c r="C53" s="199">
        <v>38</v>
      </c>
      <c r="D53" s="199">
        <v>6</v>
      </c>
      <c r="E53" s="199">
        <v>5</v>
      </c>
      <c r="F53" s="199">
        <v>802</v>
      </c>
      <c r="G53" s="199">
        <v>802</v>
      </c>
      <c r="H53" s="199">
        <v>0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0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0</v>
      </c>
      <c r="Z53" s="199">
        <v>0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0</v>
      </c>
      <c r="AI53" s="199">
        <v>0</v>
      </c>
      <c r="AJ53" s="199">
        <v>0</v>
      </c>
      <c r="AK53" s="199">
        <v>0</v>
      </c>
      <c r="AL53" s="199">
        <v>0</v>
      </c>
      <c r="AM53" s="199">
        <v>0</v>
      </c>
      <c r="AN53" s="199">
        <v>0</v>
      </c>
    </row>
    <row r="54" spans="3:40" x14ac:dyDescent="0.3">
      <c r="C54" s="199">
        <v>38</v>
      </c>
      <c r="D54" s="199">
        <v>6</v>
      </c>
      <c r="E54" s="199">
        <v>6</v>
      </c>
      <c r="F54" s="199">
        <v>982628</v>
      </c>
      <c r="G54" s="199">
        <v>108400</v>
      </c>
      <c r="H54" s="199">
        <v>270400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211050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0</v>
      </c>
      <c r="Z54" s="199">
        <v>224111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107135</v>
      </c>
      <c r="AI54" s="199">
        <v>0</v>
      </c>
      <c r="AJ54" s="199">
        <v>0</v>
      </c>
      <c r="AK54" s="199">
        <v>0</v>
      </c>
      <c r="AL54" s="199">
        <v>0</v>
      </c>
      <c r="AM54" s="199">
        <v>52866</v>
      </c>
      <c r="AN54" s="199">
        <v>8666</v>
      </c>
    </row>
    <row r="55" spans="3:40" x14ac:dyDescent="0.3">
      <c r="C55" s="199">
        <v>38</v>
      </c>
      <c r="D55" s="199">
        <v>6</v>
      </c>
      <c r="E55" s="199">
        <v>9</v>
      </c>
      <c r="F55" s="199">
        <v>11568</v>
      </c>
      <c r="G55" s="199">
        <v>0</v>
      </c>
      <c r="H55" s="199">
        <v>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7596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3972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</row>
    <row r="56" spans="3:40" x14ac:dyDescent="0.3">
      <c r="C56" s="199">
        <v>38</v>
      </c>
      <c r="D56" s="199">
        <v>6</v>
      </c>
      <c r="E56" s="199">
        <v>10</v>
      </c>
      <c r="F56" s="199">
        <v>3500</v>
      </c>
      <c r="G56" s="199">
        <v>0</v>
      </c>
      <c r="H56" s="199">
        <v>0</v>
      </c>
      <c r="I56" s="199">
        <v>0</v>
      </c>
      <c r="J56" s="199">
        <v>0</v>
      </c>
      <c r="K56" s="199">
        <v>3500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0</v>
      </c>
      <c r="AM56" s="199">
        <v>0</v>
      </c>
      <c r="AN56" s="199">
        <v>0</v>
      </c>
    </row>
    <row r="57" spans="3:40" x14ac:dyDescent="0.3">
      <c r="C57" s="199">
        <v>38</v>
      </c>
      <c r="D57" s="199">
        <v>6</v>
      </c>
      <c r="E57" s="199">
        <v>11</v>
      </c>
      <c r="F57" s="199">
        <v>4565.5</v>
      </c>
      <c r="G57" s="199">
        <v>0</v>
      </c>
      <c r="H57" s="199">
        <v>2065.5</v>
      </c>
      <c r="I57" s="199">
        <v>0</v>
      </c>
      <c r="J57" s="199">
        <v>0</v>
      </c>
      <c r="K57" s="199">
        <v>2500</v>
      </c>
      <c r="L57" s="199">
        <v>0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  <c r="Y57" s="199">
        <v>0</v>
      </c>
      <c r="Z57" s="199">
        <v>0</v>
      </c>
      <c r="AA57" s="199">
        <v>0</v>
      </c>
      <c r="AB57" s="199">
        <v>0</v>
      </c>
      <c r="AC57" s="199">
        <v>0</v>
      </c>
      <c r="AD57" s="199">
        <v>0</v>
      </c>
      <c r="AE57" s="199">
        <v>0</v>
      </c>
      <c r="AF57" s="199">
        <v>0</v>
      </c>
      <c r="AG57" s="199">
        <v>0</v>
      </c>
      <c r="AH57" s="199">
        <v>0</v>
      </c>
      <c r="AI57" s="199">
        <v>0</v>
      </c>
      <c r="AJ57" s="199">
        <v>0</v>
      </c>
      <c r="AK57" s="199">
        <v>0</v>
      </c>
      <c r="AL57" s="199">
        <v>0</v>
      </c>
      <c r="AM57" s="199">
        <v>0</v>
      </c>
      <c r="AN57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33" t="s">
        <v>812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4.4" customHeight="1" thickBot="1" x14ac:dyDescent="0.35">
      <c r="A2" s="203" t="s">
        <v>244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113</v>
      </c>
      <c r="B3" s="190">
        <f>SUBTOTAL(9,B6:B1048576)</f>
        <v>7640689</v>
      </c>
      <c r="C3" s="191">
        <f t="shared" ref="C3:R3" si="0">SUBTOTAL(9,C6:C1048576)</f>
        <v>2</v>
      </c>
      <c r="D3" s="191">
        <f t="shared" si="0"/>
        <v>9937693</v>
      </c>
      <c r="E3" s="191">
        <f t="shared" si="0"/>
        <v>2.8756676035203639</v>
      </c>
      <c r="F3" s="191">
        <f t="shared" si="0"/>
        <v>8342717</v>
      </c>
      <c r="G3" s="192">
        <f>IF(B3&lt;&gt;0,F3/B3,"")</f>
        <v>1.0918801956211017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34" t="s">
        <v>85</v>
      </c>
      <c r="B4" s="335" t="s">
        <v>86</v>
      </c>
      <c r="C4" s="336"/>
      <c r="D4" s="336"/>
      <c r="E4" s="336"/>
      <c r="F4" s="336"/>
      <c r="G4" s="337"/>
      <c r="H4" s="335" t="s">
        <v>87</v>
      </c>
      <c r="I4" s="336"/>
      <c r="J4" s="336"/>
      <c r="K4" s="336"/>
      <c r="L4" s="336"/>
      <c r="M4" s="337"/>
      <c r="N4" s="335" t="s">
        <v>88</v>
      </c>
      <c r="O4" s="336"/>
      <c r="P4" s="336"/>
      <c r="Q4" s="336"/>
      <c r="R4" s="336"/>
      <c r="S4" s="337"/>
    </row>
    <row r="5" spans="1:19" ht="14.4" customHeight="1" thickBot="1" x14ac:dyDescent="0.35">
      <c r="A5" s="455"/>
      <c r="B5" s="456">
        <v>2012</v>
      </c>
      <c r="C5" s="457"/>
      <c r="D5" s="457">
        <v>2013</v>
      </c>
      <c r="E5" s="457"/>
      <c r="F5" s="457">
        <v>2014</v>
      </c>
      <c r="G5" s="458" t="s">
        <v>2</v>
      </c>
      <c r="H5" s="456">
        <v>2012</v>
      </c>
      <c r="I5" s="457"/>
      <c r="J5" s="457">
        <v>2013</v>
      </c>
      <c r="K5" s="457"/>
      <c r="L5" s="457">
        <v>2014</v>
      </c>
      <c r="M5" s="458" t="s">
        <v>2</v>
      </c>
      <c r="N5" s="456">
        <v>2012</v>
      </c>
      <c r="O5" s="457"/>
      <c r="P5" s="457">
        <v>2013</v>
      </c>
      <c r="Q5" s="457"/>
      <c r="R5" s="457">
        <v>2014</v>
      </c>
      <c r="S5" s="458" t="s">
        <v>2</v>
      </c>
    </row>
    <row r="6" spans="1:19" ht="14.4" customHeight="1" x14ac:dyDescent="0.3">
      <c r="A6" s="412" t="s">
        <v>807</v>
      </c>
      <c r="B6" s="459">
        <v>6179370</v>
      </c>
      <c r="C6" s="389">
        <v>1</v>
      </c>
      <c r="D6" s="459">
        <v>7511855</v>
      </c>
      <c r="E6" s="389">
        <v>1.2156344416987492</v>
      </c>
      <c r="F6" s="459">
        <v>5959660</v>
      </c>
      <c r="G6" s="413">
        <v>0.964444595484653</v>
      </c>
      <c r="H6" s="459"/>
      <c r="I6" s="389"/>
      <c r="J6" s="459"/>
      <c r="K6" s="389"/>
      <c r="L6" s="459"/>
      <c r="M6" s="413"/>
      <c r="N6" s="459"/>
      <c r="O6" s="389"/>
      <c r="P6" s="459"/>
      <c r="Q6" s="389"/>
      <c r="R6" s="459"/>
      <c r="S6" s="414"/>
    </row>
    <row r="7" spans="1:19" ht="14.4" customHeight="1" thickBot="1" x14ac:dyDescent="0.35">
      <c r="A7" s="461" t="s">
        <v>808</v>
      </c>
      <c r="B7" s="460">
        <v>1461319</v>
      </c>
      <c r="C7" s="401">
        <v>1</v>
      </c>
      <c r="D7" s="460">
        <v>2425838</v>
      </c>
      <c r="E7" s="401">
        <v>1.6600331618216146</v>
      </c>
      <c r="F7" s="460">
        <v>2383057</v>
      </c>
      <c r="G7" s="415">
        <v>1.6307575553318612</v>
      </c>
      <c r="H7" s="460"/>
      <c r="I7" s="401"/>
      <c r="J7" s="460"/>
      <c r="K7" s="401"/>
      <c r="L7" s="460"/>
      <c r="M7" s="415"/>
      <c r="N7" s="460"/>
      <c r="O7" s="401"/>
      <c r="P7" s="460"/>
      <c r="Q7" s="401"/>
      <c r="R7" s="460"/>
      <c r="S7" s="416"/>
    </row>
    <row r="8" spans="1:19" ht="14.4" customHeight="1" x14ac:dyDescent="0.3">
      <c r="A8" s="462" t="s">
        <v>809</v>
      </c>
    </row>
    <row r="9" spans="1:19" ht="14.4" customHeight="1" x14ac:dyDescent="0.3">
      <c r="A9" s="463" t="s">
        <v>810</v>
      </c>
    </row>
    <row r="10" spans="1:19" ht="14.4" customHeight="1" x14ac:dyDescent="0.3">
      <c r="A10" s="462" t="s">
        <v>811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bestFit="1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86" t="s">
        <v>870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16" ht="14.4" customHeight="1" thickBot="1" x14ac:dyDescent="0.35">
      <c r="A2" s="203" t="s">
        <v>244</v>
      </c>
      <c r="B2" s="106"/>
      <c r="C2" s="106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113</v>
      </c>
      <c r="E3" s="77">
        <f t="shared" ref="E3:N3" si="0">SUBTOTAL(9,E6:E1048576)</f>
        <v>2198</v>
      </c>
      <c r="F3" s="78">
        <f t="shared" si="0"/>
        <v>7640689</v>
      </c>
      <c r="G3" s="58"/>
      <c r="H3" s="58"/>
      <c r="I3" s="78">
        <f t="shared" si="0"/>
        <v>4833</v>
      </c>
      <c r="J3" s="78">
        <f t="shared" si="0"/>
        <v>9937693</v>
      </c>
      <c r="K3" s="58"/>
      <c r="L3" s="58"/>
      <c r="M3" s="78">
        <f t="shared" si="0"/>
        <v>4391</v>
      </c>
      <c r="N3" s="78">
        <f t="shared" si="0"/>
        <v>8342717</v>
      </c>
      <c r="O3" s="59">
        <f>IF(F3=0,0,N3/F3)</f>
        <v>1.0918801956211017</v>
      </c>
      <c r="P3" s="79">
        <f>IF(M3=0,0,N3/M3)</f>
        <v>1899.9583238442269</v>
      </c>
    </row>
    <row r="4" spans="1:16" ht="14.4" customHeight="1" x14ac:dyDescent="0.3">
      <c r="A4" s="339" t="s">
        <v>81</v>
      </c>
      <c r="B4" s="340" t="s">
        <v>82</v>
      </c>
      <c r="C4" s="341" t="s">
        <v>83</v>
      </c>
      <c r="D4" s="342" t="s">
        <v>56</v>
      </c>
      <c r="E4" s="343">
        <v>2012</v>
      </c>
      <c r="F4" s="344"/>
      <c r="G4" s="76"/>
      <c r="H4" s="76"/>
      <c r="I4" s="343">
        <v>2013</v>
      </c>
      <c r="J4" s="344"/>
      <c r="K4" s="76"/>
      <c r="L4" s="76"/>
      <c r="M4" s="343">
        <v>2014</v>
      </c>
      <c r="N4" s="344"/>
      <c r="O4" s="345" t="s">
        <v>2</v>
      </c>
      <c r="P4" s="338" t="s">
        <v>84</v>
      </c>
    </row>
    <row r="5" spans="1:16" ht="14.4" customHeight="1" thickBot="1" x14ac:dyDescent="0.35">
      <c r="A5" s="464"/>
      <c r="B5" s="465"/>
      <c r="C5" s="466"/>
      <c r="D5" s="467"/>
      <c r="E5" s="468" t="s">
        <v>58</v>
      </c>
      <c r="F5" s="469" t="s">
        <v>14</v>
      </c>
      <c r="G5" s="470"/>
      <c r="H5" s="470"/>
      <c r="I5" s="468" t="s">
        <v>58</v>
      </c>
      <c r="J5" s="469" t="s">
        <v>14</v>
      </c>
      <c r="K5" s="470"/>
      <c r="L5" s="470"/>
      <c r="M5" s="468" t="s">
        <v>58</v>
      </c>
      <c r="N5" s="469" t="s">
        <v>14</v>
      </c>
      <c r="O5" s="471"/>
      <c r="P5" s="472"/>
    </row>
    <row r="6" spans="1:16" ht="14.4" customHeight="1" x14ac:dyDescent="0.3">
      <c r="A6" s="388" t="s">
        <v>813</v>
      </c>
      <c r="B6" s="389" t="s">
        <v>814</v>
      </c>
      <c r="C6" s="389" t="s">
        <v>815</v>
      </c>
      <c r="D6" s="389" t="s">
        <v>816</v>
      </c>
      <c r="E6" s="392">
        <v>586</v>
      </c>
      <c r="F6" s="392">
        <v>6179370</v>
      </c>
      <c r="G6" s="389">
        <v>1</v>
      </c>
      <c r="H6" s="389">
        <v>10545</v>
      </c>
      <c r="I6" s="392">
        <v>709</v>
      </c>
      <c r="J6" s="392">
        <v>7511855</v>
      </c>
      <c r="K6" s="389">
        <v>1.2156344416987492</v>
      </c>
      <c r="L6" s="389">
        <v>10595</v>
      </c>
      <c r="M6" s="392">
        <v>560</v>
      </c>
      <c r="N6" s="392">
        <v>5959660</v>
      </c>
      <c r="O6" s="413">
        <v>0.964444595484653</v>
      </c>
      <c r="P6" s="393">
        <v>10642.25</v>
      </c>
    </row>
    <row r="7" spans="1:16" ht="14.4" customHeight="1" x14ac:dyDescent="0.3">
      <c r="A7" s="394" t="s">
        <v>817</v>
      </c>
      <c r="B7" s="395" t="s">
        <v>814</v>
      </c>
      <c r="C7" s="395" t="s">
        <v>818</v>
      </c>
      <c r="D7" s="395" t="s">
        <v>819</v>
      </c>
      <c r="E7" s="398">
        <v>15</v>
      </c>
      <c r="F7" s="398">
        <v>1875</v>
      </c>
      <c r="G7" s="395">
        <v>1</v>
      </c>
      <c r="H7" s="395">
        <v>125</v>
      </c>
      <c r="I7" s="398">
        <v>30</v>
      </c>
      <c r="J7" s="398">
        <v>3780</v>
      </c>
      <c r="K7" s="395">
        <v>2.016</v>
      </c>
      <c r="L7" s="395">
        <v>126</v>
      </c>
      <c r="M7" s="398">
        <v>12</v>
      </c>
      <c r="N7" s="398">
        <v>1516</v>
      </c>
      <c r="O7" s="473">
        <v>0.80853333333333333</v>
      </c>
      <c r="P7" s="399">
        <v>126.33333333333333</v>
      </c>
    </row>
    <row r="8" spans="1:16" ht="14.4" customHeight="1" x14ac:dyDescent="0.3">
      <c r="A8" s="394" t="s">
        <v>817</v>
      </c>
      <c r="B8" s="395" t="s">
        <v>814</v>
      </c>
      <c r="C8" s="395" t="s">
        <v>820</v>
      </c>
      <c r="D8" s="395" t="s">
        <v>821</v>
      </c>
      <c r="E8" s="398">
        <v>18</v>
      </c>
      <c r="F8" s="398">
        <v>21906</v>
      </c>
      <c r="G8" s="395">
        <v>1</v>
      </c>
      <c r="H8" s="395">
        <v>1217</v>
      </c>
      <c r="I8" s="398">
        <v>22</v>
      </c>
      <c r="J8" s="398">
        <v>26840</v>
      </c>
      <c r="K8" s="395">
        <v>1.225235095407651</v>
      </c>
      <c r="L8" s="395">
        <v>1220</v>
      </c>
      <c r="M8" s="398">
        <v>16</v>
      </c>
      <c r="N8" s="398">
        <v>19538</v>
      </c>
      <c r="O8" s="473">
        <v>0.89190176207431748</v>
      </c>
      <c r="P8" s="399">
        <v>1221.125</v>
      </c>
    </row>
    <row r="9" spans="1:16" ht="14.4" customHeight="1" x14ac:dyDescent="0.3">
      <c r="A9" s="394" t="s">
        <v>817</v>
      </c>
      <c r="B9" s="395" t="s">
        <v>814</v>
      </c>
      <c r="C9" s="395" t="s">
        <v>822</v>
      </c>
      <c r="D9" s="395" t="s">
        <v>823</v>
      </c>
      <c r="E9" s="398">
        <v>1</v>
      </c>
      <c r="F9" s="398">
        <v>2204</v>
      </c>
      <c r="G9" s="395">
        <v>1</v>
      </c>
      <c r="H9" s="395">
        <v>2204</v>
      </c>
      <c r="I9" s="398">
        <v>118</v>
      </c>
      <c r="J9" s="398">
        <v>261134</v>
      </c>
      <c r="K9" s="395">
        <v>118.48185117967333</v>
      </c>
      <c r="L9" s="395">
        <v>2213</v>
      </c>
      <c r="M9" s="398">
        <v>69</v>
      </c>
      <c r="N9" s="398">
        <v>153241</v>
      </c>
      <c r="O9" s="473">
        <v>69.528584392014523</v>
      </c>
      <c r="P9" s="399">
        <v>2220.8840579710145</v>
      </c>
    </row>
    <row r="10" spans="1:16" ht="14.4" customHeight="1" x14ac:dyDescent="0.3">
      <c r="A10" s="394" t="s">
        <v>817</v>
      </c>
      <c r="B10" s="395" t="s">
        <v>814</v>
      </c>
      <c r="C10" s="395" t="s">
        <v>824</v>
      </c>
      <c r="D10" s="395" t="s">
        <v>825</v>
      </c>
      <c r="E10" s="398">
        <v>16</v>
      </c>
      <c r="F10" s="398">
        <v>16512</v>
      </c>
      <c r="G10" s="395">
        <v>1</v>
      </c>
      <c r="H10" s="395">
        <v>1032</v>
      </c>
      <c r="I10" s="398">
        <v>35</v>
      </c>
      <c r="J10" s="398">
        <v>36225</v>
      </c>
      <c r="K10" s="395">
        <v>2.1938590116279069</v>
      </c>
      <c r="L10" s="395">
        <v>1035</v>
      </c>
      <c r="M10" s="398">
        <v>14</v>
      </c>
      <c r="N10" s="398">
        <v>14514</v>
      </c>
      <c r="O10" s="473">
        <v>0.87899709302325579</v>
      </c>
      <c r="P10" s="399">
        <v>1036.7142857142858</v>
      </c>
    </row>
    <row r="11" spans="1:16" ht="14.4" customHeight="1" x14ac:dyDescent="0.3">
      <c r="A11" s="394" t="s">
        <v>817</v>
      </c>
      <c r="B11" s="395" t="s">
        <v>814</v>
      </c>
      <c r="C11" s="395" t="s">
        <v>826</v>
      </c>
      <c r="D11" s="395" t="s">
        <v>827</v>
      </c>
      <c r="E11" s="398">
        <v>88</v>
      </c>
      <c r="F11" s="398">
        <v>324632</v>
      </c>
      <c r="G11" s="395">
        <v>1</v>
      </c>
      <c r="H11" s="395">
        <v>3689</v>
      </c>
      <c r="I11" s="398">
        <v>76</v>
      </c>
      <c r="J11" s="398">
        <v>281048</v>
      </c>
      <c r="K11" s="395">
        <v>0.86574336479459824</v>
      </c>
      <c r="L11" s="395">
        <v>3698</v>
      </c>
      <c r="M11" s="398">
        <v>85</v>
      </c>
      <c r="N11" s="398">
        <v>315162</v>
      </c>
      <c r="O11" s="473">
        <v>0.97082850735602155</v>
      </c>
      <c r="P11" s="399">
        <v>3707.7882352941178</v>
      </c>
    </row>
    <row r="12" spans="1:16" ht="14.4" customHeight="1" x14ac:dyDescent="0.3">
      <c r="A12" s="394" t="s">
        <v>817</v>
      </c>
      <c r="B12" s="395" t="s">
        <v>814</v>
      </c>
      <c r="C12" s="395" t="s">
        <v>828</v>
      </c>
      <c r="D12" s="395" t="s">
        <v>829</v>
      </c>
      <c r="E12" s="398">
        <v>36</v>
      </c>
      <c r="F12" s="398">
        <v>15732</v>
      </c>
      <c r="G12" s="395">
        <v>1</v>
      </c>
      <c r="H12" s="395">
        <v>437</v>
      </c>
      <c r="I12" s="398">
        <v>868</v>
      </c>
      <c r="J12" s="398">
        <v>380184</v>
      </c>
      <c r="K12" s="395">
        <v>24.166285278413426</v>
      </c>
      <c r="L12" s="395">
        <v>438</v>
      </c>
      <c r="M12" s="398">
        <v>753</v>
      </c>
      <c r="N12" s="398">
        <v>330236</v>
      </c>
      <c r="O12" s="473">
        <v>20.991355199593187</v>
      </c>
      <c r="P12" s="399">
        <v>438.56042496679947</v>
      </c>
    </row>
    <row r="13" spans="1:16" ht="14.4" customHeight="1" x14ac:dyDescent="0.3">
      <c r="A13" s="394" t="s">
        <v>817</v>
      </c>
      <c r="B13" s="395" t="s">
        <v>814</v>
      </c>
      <c r="C13" s="395" t="s">
        <v>830</v>
      </c>
      <c r="D13" s="395" t="s">
        <v>831</v>
      </c>
      <c r="E13" s="398">
        <v>102</v>
      </c>
      <c r="F13" s="398">
        <v>84762</v>
      </c>
      <c r="G13" s="395">
        <v>1</v>
      </c>
      <c r="H13" s="395">
        <v>831</v>
      </c>
      <c r="I13" s="398">
        <v>70</v>
      </c>
      <c r="J13" s="398">
        <v>58240</v>
      </c>
      <c r="K13" s="395">
        <v>0.68710035157263871</v>
      </c>
      <c r="L13" s="395">
        <v>832</v>
      </c>
      <c r="M13" s="398">
        <v>76</v>
      </c>
      <c r="N13" s="398">
        <v>63382</v>
      </c>
      <c r="O13" s="473">
        <v>0.7477643283546872</v>
      </c>
      <c r="P13" s="399">
        <v>833.97368421052636</v>
      </c>
    </row>
    <row r="14" spans="1:16" ht="14.4" customHeight="1" x14ac:dyDescent="0.3">
      <c r="A14" s="394" t="s">
        <v>817</v>
      </c>
      <c r="B14" s="395" t="s">
        <v>814</v>
      </c>
      <c r="C14" s="395" t="s">
        <v>832</v>
      </c>
      <c r="D14" s="395" t="s">
        <v>833</v>
      </c>
      <c r="E14" s="398">
        <v>1</v>
      </c>
      <c r="F14" s="398">
        <v>1610</v>
      </c>
      <c r="G14" s="395">
        <v>1</v>
      </c>
      <c r="H14" s="395">
        <v>1610</v>
      </c>
      <c r="I14" s="398">
        <v>0</v>
      </c>
      <c r="J14" s="398">
        <v>0</v>
      </c>
      <c r="K14" s="395">
        <v>0</v>
      </c>
      <c r="L14" s="395"/>
      <c r="M14" s="398">
        <v>79</v>
      </c>
      <c r="N14" s="398">
        <v>127643</v>
      </c>
      <c r="O14" s="473">
        <v>79.281366459627336</v>
      </c>
      <c r="P14" s="399">
        <v>1615.7341772151899</v>
      </c>
    </row>
    <row r="15" spans="1:16" ht="14.4" customHeight="1" x14ac:dyDescent="0.3">
      <c r="A15" s="394" t="s">
        <v>817</v>
      </c>
      <c r="B15" s="395" t="s">
        <v>814</v>
      </c>
      <c r="C15" s="395" t="s">
        <v>834</v>
      </c>
      <c r="D15" s="395" t="s">
        <v>835</v>
      </c>
      <c r="E15" s="398">
        <v>1</v>
      </c>
      <c r="F15" s="398">
        <v>1531</v>
      </c>
      <c r="G15" s="395">
        <v>1</v>
      </c>
      <c r="H15" s="395">
        <v>1531</v>
      </c>
      <c r="I15" s="398">
        <v>6</v>
      </c>
      <c r="J15" s="398">
        <v>9222</v>
      </c>
      <c r="K15" s="395">
        <v>6.0235140431090795</v>
      </c>
      <c r="L15" s="395">
        <v>1537</v>
      </c>
      <c r="M15" s="398">
        <v>2</v>
      </c>
      <c r="N15" s="398">
        <v>3096</v>
      </c>
      <c r="O15" s="473">
        <v>2.0222077073807969</v>
      </c>
      <c r="P15" s="399">
        <v>1548</v>
      </c>
    </row>
    <row r="16" spans="1:16" ht="14.4" customHeight="1" x14ac:dyDescent="0.3">
      <c r="A16" s="394" t="s">
        <v>817</v>
      </c>
      <c r="B16" s="395" t="s">
        <v>814</v>
      </c>
      <c r="C16" s="395" t="s">
        <v>836</v>
      </c>
      <c r="D16" s="395" t="s">
        <v>837</v>
      </c>
      <c r="E16" s="398"/>
      <c r="F16" s="398"/>
      <c r="G16" s="395"/>
      <c r="H16" s="395"/>
      <c r="I16" s="398">
        <v>57</v>
      </c>
      <c r="J16" s="398">
        <v>46683</v>
      </c>
      <c r="K16" s="395"/>
      <c r="L16" s="395">
        <v>819</v>
      </c>
      <c r="M16" s="398">
        <v>31</v>
      </c>
      <c r="N16" s="398">
        <v>25437</v>
      </c>
      <c r="O16" s="473"/>
      <c r="P16" s="399">
        <v>820.54838709677415</v>
      </c>
    </row>
    <row r="17" spans="1:16" ht="14.4" customHeight="1" x14ac:dyDescent="0.3">
      <c r="A17" s="394" t="s">
        <v>817</v>
      </c>
      <c r="B17" s="395" t="s">
        <v>814</v>
      </c>
      <c r="C17" s="395" t="s">
        <v>838</v>
      </c>
      <c r="D17" s="395" t="s">
        <v>839</v>
      </c>
      <c r="E17" s="398">
        <v>81</v>
      </c>
      <c r="F17" s="398">
        <v>116721</v>
      </c>
      <c r="G17" s="395">
        <v>1</v>
      </c>
      <c r="H17" s="395">
        <v>1441</v>
      </c>
      <c r="I17" s="398">
        <v>139</v>
      </c>
      <c r="J17" s="398">
        <v>201133</v>
      </c>
      <c r="K17" s="395">
        <v>1.7231946265025146</v>
      </c>
      <c r="L17" s="395">
        <v>1447</v>
      </c>
      <c r="M17" s="398">
        <v>101</v>
      </c>
      <c r="N17" s="398">
        <v>146737</v>
      </c>
      <c r="O17" s="473">
        <v>1.2571602368040027</v>
      </c>
      <c r="P17" s="399">
        <v>1452.8415841584158</v>
      </c>
    </row>
    <row r="18" spans="1:16" ht="14.4" customHeight="1" x14ac:dyDescent="0.3">
      <c r="A18" s="394" t="s">
        <v>817</v>
      </c>
      <c r="B18" s="395" t="s">
        <v>814</v>
      </c>
      <c r="C18" s="395" t="s">
        <v>840</v>
      </c>
      <c r="D18" s="395" t="s">
        <v>841</v>
      </c>
      <c r="E18" s="398">
        <v>18</v>
      </c>
      <c r="F18" s="398">
        <v>55170</v>
      </c>
      <c r="G18" s="395">
        <v>1</v>
      </c>
      <c r="H18" s="395">
        <v>3065</v>
      </c>
      <c r="I18" s="398">
        <v>23</v>
      </c>
      <c r="J18" s="398">
        <v>70794</v>
      </c>
      <c r="K18" s="395">
        <v>1.2831973898858076</v>
      </c>
      <c r="L18" s="395">
        <v>3078</v>
      </c>
      <c r="M18" s="398">
        <v>3</v>
      </c>
      <c r="N18" s="398">
        <v>9256</v>
      </c>
      <c r="O18" s="473">
        <v>0.16777234003987673</v>
      </c>
      <c r="P18" s="399">
        <v>3085.3333333333335</v>
      </c>
    </row>
    <row r="19" spans="1:16" ht="14.4" customHeight="1" x14ac:dyDescent="0.3">
      <c r="A19" s="394" t="s">
        <v>817</v>
      </c>
      <c r="B19" s="395" t="s">
        <v>814</v>
      </c>
      <c r="C19" s="395" t="s">
        <v>842</v>
      </c>
      <c r="D19" s="395" t="s">
        <v>843</v>
      </c>
      <c r="E19" s="398">
        <v>65</v>
      </c>
      <c r="F19" s="398">
        <v>1040</v>
      </c>
      <c r="G19" s="395">
        <v>1</v>
      </c>
      <c r="H19" s="395">
        <v>16</v>
      </c>
      <c r="I19" s="398">
        <v>145</v>
      </c>
      <c r="J19" s="398">
        <v>2320</v>
      </c>
      <c r="K19" s="395">
        <v>2.2307692307692308</v>
      </c>
      <c r="L19" s="395">
        <v>16</v>
      </c>
      <c r="M19" s="398">
        <v>95</v>
      </c>
      <c r="N19" s="398">
        <v>1520</v>
      </c>
      <c r="O19" s="473">
        <v>1.4615384615384615</v>
      </c>
      <c r="P19" s="399">
        <v>16</v>
      </c>
    </row>
    <row r="20" spans="1:16" ht="14.4" customHeight="1" x14ac:dyDescent="0.3">
      <c r="A20" s="394" t="s">
        <v>817</v>
      </c>
      <c r="B20" s="395" t="s">
        <v>814</v>
      </c>
      <c r="C20" s="395" t="s">
        <v>844</v>
      </c>
      <c r="D20" s="395" t="s">
        <v>829</v>
      </c>
      <c r="E20" s="398">
        <v>77</v>
      </c>
      <c r="F20" s="398">
        <v>52745</v>
      </c>
      <c r="G20" s="395">
        <v>1</v>
      </c>
      <c r="H20" s="395">
        <v>685</v>
      </c>
      <c r="I20" s="398">
        <v>162</v>
      </c>
      <c r="J20" s="398">
        <v>111456</v>
      </c>
      <c r="K20" s="395">
        <v>2.1131102474168166</v>
      </c>
      <c r="L20" s="395">
        <v>688</v>
      </c>
      <c r="M20" s="398">
        <v>136</v>
      </c>
      <c r="N20" s="398">
        <v>94024</v>
      </c>
      <c r="O20" s="473">
        <v>1.7826144658261447</v>
      </c>
      <c r="P20" s="399">
        <v>691.35294117647061</v>
      </c>
    </row>
    <row r="21" spans="1:16" ht="14.4" customHeight="1" x14ac:dyDescent="0.3">
      <c r="A21" s="394" t="s">
        <v>817</v>
      </c>
      <c r="B21" s="395" t="s">
        <v>814</v>
      </c>
      <c r="C21" s="395" t="s">
        <v>845</v>
      </c>
      <c r="D21" s="395" t="s">
        <v>831</v>
      </c>
      <c r="E21" s="398">
        <v>117</v>
      </c>
      <c r="F21" s="398">
        <v>160407</v>
      </c>
      <c r="G21" s="395">
        <v>1</v>
      </c>
      <c r="H21" s="395">
        <v>1371</v>
      </c>
      <c r="I21" s="398">
        <v>111</v>
      </c>
      <c r="J21" s="398">
        <v>152625</v>
      </c>
      <c r="K21" s="395">
        <v>0.95148590772223163</v>
      </c>
      <c r="L21" s="395">
        <v>1375</v>
      </c>
      <c r="M21" s="398">
        <v>139</v>
      </c>
      <c r="N21" s="398">
        <v>191797</v>
      </c>
      <c r="O21" s="473">
        <v>1.1956897142892766</v>
      </c>
      <c r="P21" s="399">
        <v>1379.8345323741007</v>
      </c>
    </row>
    <row r="22" spans="1:16" ht="14.4" customHeight="1" x14ac:dyDescent="0.3">
      <c r="A22" s="394" t="s">
        <v>817</v>
      </c>
      <c r="B22" s="395" t="s">
        <v>814</v>
      </c>
      <c r="C22" s="395" t="s">
        <v>846</v>
      </c>
      <c r="D22" s="395" t="s">
        <v>847</v>
      </c>
      <c r="E22" s="398">
        <v>62</v>
      </c>
      <c r="F22" s="398">
        <v>143220</v>
      </c>
      <c r="G22" s="395">
        <v>1</v>
      </c>
      <c r="H22" s="395">
        <v>2310</v>
      </c>
      <c r="I22" s="398">
        <v>57</v>
      </c>
      <c r="J22" s="398">
        <v>132183</v>
      </c>
      <c r="K22" s="395">
        <v>0.92293674067867615</v>
      </c>
      <c r="L22" s="395">
        <v>2319</v>
      </c>
      <c r="M22" s="398">
        <v>62</v>
      </c>
      <c r="N22" s="398">
        <v>144288</v>
      </c>
      <c r="O22" s="473">
        <v>1.0074570590699623</v>
      </c>
      <c r="P22" s="399">
        <v>2327.2258064516127</v>
      </c>
    </row>
    <row r="23" spans="1:16" ht="14.4" customHeight="1" x14ac:dyDescent="0.3">
      <c r="A23" s="394" t="s">
        <v>817</v>
      </c>
      <c r="B23" s="395" t="s">
        <v>814</v>
      </c>
      <c r="C23" s="395" t="s">
        <v>848</v>
      </c>
      <c r="D23" s="395" t="s">
        <v>849</v>
      </c>
      <c r="E23" s="398">
        <v>103</v>
      </c>
      <c r="F23" s="398">
        <v>6695</v>
      </c>
      <c r="G23" s="395">
        <v>1</v>
      </c>
      <c r="H23" s="395">
        <v>65</v>
      </c>
      <c r="I23" s="398">
        <v>1038</v>
      </c>
      <c r="J23" s="398">
        <v>67470</v>
      </c>
      <c r="K23" s="395">
        <v>10.077669902912621</v>
      </c>
      <c r="L23" s="395">
        <v>65</v>
      </c>
      <c r="M23" s="398">
        <v>894</v>
      </c>
      <c r="N23" s="398">
        <v>58608</v>
      </c>
      <c r="O23" s="473">
        <v>8.7539955190440626</v>
      </c>
      <c r="P23" s="399">
        <v>65.557046979865774</v>
      </c>
    </row>
    <row r="24" spans="1:16" ht="14.4" customHeight="1" x14ac:dyDescent="0.3">
      <c r="A24" s="394" t="s">
        <v>817</v>
      </c>
      <c r="B24" s="395" t="s">
        <v>814</v>
      </c>
      <c r="C24" s="395" t="s">
        <v>850</v>
      </c>
      <c r="D24" s="395" t="s">
        <v>851</v>
      </c>
      <c r="E24" s="398">
        <v>81</v>
      </c>
      <c r="F24" s="398">
        <v>31914</v>
      </c>
      <c r="G24" s="395">
        <v>1</v>
      </c>
      <c r="H24" s="395">
        <v>394</v>
      </c>
      <c r="I24" s="398">
        <v>139</v>
      </c>
      <c r="J24" s="398">
        <v>55044</v>
      </c>
      <c r="K24" s="395">
        <v>1.724760293288212</v>
      </c>
      <c r="L24" s="395">
        <v>396</v>
      </c>
      <c r="M24" s="398">
        <v>101</v>
      </c>
      <c r="N24" s="398">
        <v>40173</v>
      </c>
      <c r="O24" s="473">
        <v>1.2587892460988908</v>
      </c>
      <c r="P24" s="399">
        <v>397.75247524752473</v>
      </c>
    </row>
    <row r="25" spans="1:16" ht="14.4" customHeight="1" x14ac:dyDescent="0.3">
      <c r="A25" s="394" t="s">
        <v>817</v>
      </c>
      <c r="B25" s="395" t="s">
        <v>814</v>
      </c>
      <c r="C25" s="395" t="s">
        <v>852</v>
      </c>
      <c r="D25" s="395" t="s">
        <v>853</v>
      </c>
      <c r="E25" s="398">
        <v>38</v>
      </c>
      <c r="F25" s="398">
        <v>60686</v>
      </c>
      <c r="G25" s="395">
        <v>1</v>
      </c>
      <c r="H25" s="395">
        <v>1597</v>
      </c>
      <c r="I25" s="398">
        <v>42</v>
      </c>
      <c r="J25" s="398">
        <v>67242</v>
      </c>
      <c r="K25" s="395">
        <v>1.1080315064430017</v>
      </c>
      <c r="L25" s="395">
        <v>1601</v>
      </c>
      <c r="M25" s="398">
        <v>62</v>
      </c>
      <c r="N25" s="398">
        <v>99622</v>
      </c>
      <c r="O25" s="473">
        <v>1.641597732590713</v>
      </c>
      <c r="P25" s="399">
        <v>1606.8064516129032</v>
      </c>
    </row>
    <row r="26" spans="1:16" ht="14.4" customHeight="1" x14ac:dyDescent="0.3">
      <c r="A26" s="394" t="s">
        <v>817</v>
      </c>
      <c r="B26" s="395" t="s">
        <v>814</v>
      </c>
      <c r="C26" s="395" t="s">
        <v>854</v>
      </c>
      <c r="D26" s="395" t="s">
        <v>855</v>
      </c>
      <c r="E26" s="398">
        <v>236</v>
      </c>
      <c r="F26" s="398">
        <v>129564</v>
      </c>
      <c r="G26" s="395">
        <v>1</v>
      </c>
      <c r="H26" s="395">
        <v>549</v>
      </c>
      <c r="I26" s="398">
        <v>288</v>
      </c>
      <c r="J26" s="398">
        <v>158400</v>
      </c>
      <c r="K26" s="395">
        <v>1.2225618227285358</v>
      </c>
      <c r="L26" s="395">
        <v>550</v>
      </c>
      <c r="M26" s="398">
        <v>302</v>
      </c>
      <c r="N26" s="398">
        <v>166289</v>
      </c>
      <c r="O26" s="473">
        <v>1.2834506498718781</v>
      </c>
      <c r="P26" s="399">
        <v>550.62582781456956</v>
      </c>
    </row>
    <row r="27" spans="1:16" ht="14.4" customHeight="1" x14ac:dyDescent="0.3">
      <c r="A27" s="394" t="s">
        <v>817</v>
      </c>
      <c r="B27" s="395" t="s">
        <v>814</v>
      </c>
      <c r="C27" s="395" t="s">
        <v>856</v>
      </c>
      <c r="D27" s="395" t="s">
        <v>857</v>
      </c>
      <c r="E27" s="398">
        <v>18</v>
      </c>
      <c r="F27" s="398">
        <v>22104</v>
      </c>
      <c r="G27" s="395">
        <v>1</v>
      </c>
      <c r="H27" s="395">
        <v>1228</v>
      </c>
      <c r="I27" s="398">
        <v>23</v>
      </c>
      <c r="J27" s="398">
        <v>28382</v>
      </c>
      <c r="K27" s="395">
        <v>1.2840209916757148</v>
      </c>
      <c r="L27" s="395">
        <v>1234</v>
      </c>
      <c r="M27" s="398">
        <v>3</v>
      </c>
      <c r="N27" s="398">
        <v>3712</v>
      </c>
      <c r="O27" s="473">
        <v>0.167933405718422</v>
      </c>
      <c r="P27" s="399">
        <v>1237.3333333333333</v>
      </c>
    </row>
    <row r="28" spans="1:16" ht="14.4" customHeight="1" x14ac:dyDescent="0.3">
      <c r="A28" s="394" t="s">
        <v>817</v>
      </c>
      <c r="B28" s="395" t="s">
        <v>814</v>
      </c>
      <c r="C28" s="395" t="s">
        <v>858</v>
      </c>
      <c r="D28" s="395" t="s">
        <v>859</v>
      </c>
      <c r="E28" s="398"/>
      <c r="F28" s="398"/>
      <c r="G28" s="395"/>
      <c r="H28" s="395"/>
      <c r="I28" s="398">
        <v>48</v>
      </c>
      <c r="J28" s="398">
        <v>1680</v>
      </c>
      <c r="K28" s="395"/>
      <c r="L28" s="395">
        <v>35</v>
      </c>
      <c r="M28" s="398">
        <v>202</v>
      </c>
      <c r="N28" s="398">
        <v>7187</v>
      </c>
      <c r="O28" s="473"/>
      <c r="P28" s="399">
        <v>35.579207920792079</v>
      </c>
    </row>
    <row r="29" spans="1:16" ht="14.4" customHeight="1" x14ac:dyDescent="0.3">
      <c r="A29" s="394" t="s">
        <v>817</v>
      </c>
      <c r="B29" s="395" t="s">
        <v>814</v>
      </c>
      <c r="C29" s="395" t="s">
        <v>860</v>
      </c>
      <c r="D29" s="395" t="s">
        <v>861</v>
      </c>
      <c r="E29" s="398">
        <v>4</v>
      </c>
      <c r="F29" s="398">
        <v>484</v>
      </c>
      <c r="G29" s="395">
        <v>1</v>
      </c>
      <c r="H29" s="395">
        <v>121</v>
      </c>
      <c r="I29" s="398">
        <v>3</v>
      </c>
      <c r="J29" s="398">
        <v>366</v>
      </c>
      <c r="K29" s="395">
        <v>0.75619834710743805</v>
      </c>
      <c r="L29" s="395">
        <v>122</v>
      </c>
      <c r="M29" s="398">
        <v>14</v>
      </c>
      <c r="N29" s="398">
        <v>1714</v>
      </c>
      <c r="O29" s="473">
        <v>3.5413223140495869</v>
      </c>
      <c r="P29" s="399">
        <v>122.42857142857143</v>
      </c>
    </row>
    <row r="30" spans="1:16" ht="14.4" customHeight="1" x14ac:dyDescent="0.3">
      <c r="A30" s="394" t="s">
        <v>817</v>
      </c>
      <c r="B30" s="395" t="s">
        <v>814</v>
      </c>
      <c r="C30" s="395" t="s">
        <v>862</v>
      </c>
      <c r="D30" s="395" t="s">
        <v>863</v>
      </c>
      <c r="E30" s="398">
        <v>392</v>
      </c>
      <c r="F30" s="398">
        <v>166600</v>
      </c>
      <c r="G30" s="395">
        <v>1</v>
      </c>
      <c r="H30" s="395">
        <v>425</v>
      </c>
      <c r="I30" s="398">
        <v>610</v>
      </c>
      <c r="J30" s="398">
        <v>259250</v>
      </c>
      <c r="K30" s="395">
        <v>1.5561224489795917</v>
      </c>
      <c r="L30" s="395">
        <v>425</v>
      </c>
      <c r="M30" s="398">
        <v>473</v>
      </c>
      <c r="N30" s="398">
        <v>201240</v>
      </c>
      <c r="O30" s="473">
        <v>1.207923169267707</v>
      </c>
      <c r="P30" s="399">
        <v>425.45454545454544</v>
      </c>
    </row>
    <row r="31" spans="1:16" ht="14.4" customHeight="1" x14ac:dyDescent="0.3">
      <c r="A31" s="394" t="s">
        <v>817</v>
      </c>
      <c r="B31" s="395" t="s">
        <v>814</v>
      </c>
      <c r="C31" s="395" t="s">
        <v>864</v>
      </c>
      <c r="D31" s="395" t="s">
        <v>865</v>
      </c>
      <c r="E31" s="398">
        <v>17</v>
      </c>
      <c r="F31" s="398">
        <v>20400</v>
      </c>
      <c r="G31" s="395">
        <v>1</v>
      </c>
      <c r="H31" s="395">
        <v>1200</v>
      </c>
      <c r="I31" s="398">
        <v>7</v>
      </c>
      <c r="J31" s="398">
        <v>8421</v>
      </c>
      <c r="K31" s="395">
        <v>0.41279411764705881</v>
      </c>
      <c r="L31" s="395">
        <v>1203</v>
      </c>
      <c r="M31" s="398">
        <v>2</v>
      </c>
      <c r="N31" s="398">
        <v>2406</v>
      </c>
      <c r="O31" s="473">
        <v>0.11794117647058823</v>
      </c>
      <c r="P31" s="399">
        <v>1203</v>
      </c>
    </row>
    <row r="32" spans="1:16" ht="14.4" customHeight="1" x14ac:dyDescent="0.3">
      <c r="A32" s="394" t="s">
        <v>817</v>
      </c>
      <c r="B32" s="395" t="s">
        <v>814</v>
      </c>
      <c r="C32" s="395" t="s">
        <v>866</v>
      </c>
      <c r="D32" s="395" t="s">
        <v>825</v>
      </c>
      <c r="E32" s="398">
        <v>23</v>
      </c>
      <c r="F32" s="398">
        <v>20976</v>
      </c>
      <c r="G32" s="395">
        <v>1</v>
      </c>
      <c r="H32" s="395">
        <v>912</v>
      </c>
      <c r="I32" s="398">
        <v>6</v>
      </c>
      <c r="J32" s="398">
        <v>5490</v>
      </c>
      <c r="K32" s="395">
        <v>0.26172768878718533</v>
      </c>
      <c r="L32" s="395">
        <v>915</v>
      </c>
      <c r="M32" s="398">
        <v>4</v>
      </c>
      <c r="N32" s="398">
        <v>3672</v>
      </c>
      <c r="O32" s="473">
        <v>0.17505720823798626</v>
      </c>
      <c r="P32" s="399">
        <v>918</v>
      </c>
    </row>
    <row r="33" spans="1:16" ht="14.4" customHeight="1" x14ac:dyDescent="0.3">
      <c r="A33" s="394" t="s">
        <v>817</v>
      </c>
      <c r="B33" s="395" t="s">
        <v>814</v>
      </c>
      <c r="C33" s="395" t="s">
        <v>867</v>
      </c>
      <c r="D33" s="395" t="s">
        <v>868</v>
      </c>
      <c r="E33" s="398">
        <v>1</v>
      </c>
      <c r="F33" s="398">
        <v>1604</v>
      </c>
      <c r="G33" s="395">
        <v>1</v>
      </c>
      <c r="H33" s="395">
        <v>1604</v>
      </c>
      <c r="I33" s="398"/>
      <c r="J33" s="398"/>
      <c r="K33" s="395"/>
      <c r="L33" s="395"/>
      <c r="M33" s="398">
        <v>97</v>
      </c>
      <c r="N33" s="398">
        <v>156137</v>
      </c>
      <c r="O33" s="473">
        <v>97.342269326683294</v>
      </c>
      <c r="P33" s="399">
        <v>1609.659793814433</v>
      </c>
    </row>
    <row r="34" spans="1:16" ht="14.4" customHeight="1" thickBot="1" x14ac:dyDescent="0.35">
      <c r="A34" s="400" t="s">
        <v>817</v>
      </c>
      <c r="B34" s="401" t="s">
        <v>814</v>
      </c>
      <c r="C34" s="401" t="s">
        <v>869</v>
      </c>
      <c r="D34" s="401" t="s">
        <v>861</v>
      </c>
      <c r="E34" s="404">
        <v>1</v>
      </c>
      <c r="F34" s="404">
        <v>225</v>
      </c>
      <c r="G34" s="401">
        <v>1</v>
      </c>
      <c r="H34" s="401">
        <v>225</v>
      </c>
      <c r="I34" s="404">
        <v>1</v>
      </c>
      <c r="J34" s="404">
        <v>226</v>
      </c>
      <c r="K34" s="401">
        <v>1.0044444444444445</v>
      </c>
      <c r="L34" s="401">
        <v>226</v>
      </c>
      <c r="M34" s="404">
        <v>4</v>
      </c>
      <c r="N34" s="404">
        <v>910</v>
      </c>
      <c r="O34" s="415">
        <v>4.0444444444444443</v>
      </c>
      <c r="P34" s="405">
        <v>227.5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295" t="s">
        <v>112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4.4" customHeight="1" thickBot="1" x14ac:dyDescent="0.35">
      <c r="A2" s="203" t="s">
        <v>244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113</v>
      </c>
      <c r="B3" s="190">
        <f>SUBTOTAL(9,B6:B1048576)</f>
        <v>1006227</v>
      </c>
      <c r="C3" s="191">
        <f t="shared" ref="C3:R3" si="0">SUBTOTAL(9,C6:C1048576)</f>
        <v>15</v>
      </c>
      <c r="D3" s="191">
        <f t="shared" si="0"/>
        <v>1627965</v>
      </c>
      <c r="E3" s="191">
        <f t="shared" si="0"/>
        <v>38.885031219456494</v>
      </c>
      <c r="F3" s="191">
        <f t="shared" si="0"/>
        <v>1999663</v>
      </c>
      <c r="G3" s="194">
        <f>IF(B3&lt;&gt;0,F3/B3,"")</f>
        <v>1.9872881566485494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34" t="s">
        <v>92</v>
      </c>
      <c r="B4" s="335" t="s">
        <v>86</v>
      </c>
      <c r="C4" s="336"/>
      <c r="D4" s="336"/>
      <c r="E4" s="336"/>
      <c r="F4" s="336"/>
      <c r="G4" s="337"/>
      <c r="H4" s="335" t="s">
        <v>87</v>
      </c>
      <c r="I4" s="336"/>
      <c r="J4" s="336"/>
      <c r="K4" s="336"/>
      <c r="L4" s="336"/>
      <c r="M4" s="337"/>
      <c r="N4" s="335" t="s">
        <v>88</v>
      </c>
      <c r="O4" s="336"/>
      <c r="P4" s="336"/>
      <c r="Q4" s="336"/>
      <c r="R4" s="336"/>
      <c r="S4" s="337"/>
    </row>
    <row r="5" spans="1:19" ht="14.4" customHeight="1" thickBot="1" x14ac:dyDescent="0.35">
      <c r="A5" s="455"/>
      <c r="B5" s="456">
        <v>2012</v>
      </c>
      <c r="C5" s="457"/>
      <c r="D5" s="457">
        <v>2013</v>
      </c>
      <c r="E5" s="457"/>
      <c r="F5" s="457">
        <v>2014</v>
      </c>
      <c r="G5" s="458" t="s">
        <v>2</v>
      </c>
      <c r="H5" s="456">
        <v>2012</v>
      </c>
      <c r="I5" s="457"/>
      <c r="J5" s="457">
        <v>2013</v>
      </c>
      <c r="K5" s="457"/>
      <c r="L5" s="457">
        <v>2014</v>
      </c>
      <c r="M5" s="458" t="s">
        <v>2</v>
      </c>
      <c r="N5" s="456">
        <v>2012</v>
      </c>
      <c r="O5" s="457"/>
      <c r="P5" s="457">
        <v>2013</v>
      </c>
      <c r="Q5" s="457"/>
      <c r="R5" s="457">
        <v>2014</v>
      </c>
      <c r="S5" s="458" t="s">
        <v>2</v>
      </c>
    </row>
    <row r="6" spans="1:19" ht="14.4" customHeight="1" x14ac:dyDescent="0.3">
      <c r="A6" s="412" t="s">
        <v>871</v>
      </c>
      <c r="B6" s="459">
        <v>17392</v>
      </c>
      <c r="C6" s="389">
        <v>1</v>
      </c>
      <c r="D6" s="459">
        <v>7702</v>
      </c>
      <c r="E6" s="389">
        <v>0.44284728610855567</v>
      </c>
      <c r="F6" s="459">
        <v>57886</v>
      </c>
      <c r="G6" s="413">
        <v>3.328311867525299</v>
      </c>
      <c r="H6" s="459"/>
      <c r="I6" s="389"/>
      <c r="J6" s="459"/>
      <c r="K6" s="389"/>
      <c r="L6" s="459"/>
      <c r="M6" s="413"/>
      <c r="N6" s="459"/>
      <c r="O6" s="389"/>
      <c r="P6" s="459"/>
      <c r="Q6" s="389"/>
      <c r="R6" s="459"/>
      <c r="S6" s="414"/>
    </row>
    <row r="7" spans="1:19" ht="14.4" customHeight="1" x14ac:dyDescent="0.3">
      <c r="A7" s="476" t="s">
        <v>872</v>
      </c>
      <c r="B7" s="474">
        <v>165357</v>
      </c>
      <c r="C7" s="395">
        <v>1</v>
      </c>
      <c r="D7" s="474">
        <v>270980</v>
      </c>
      <c r="E7" s="395">
        <v>1.6387573552979311</v>
      </c>
      <c r="F7" s="474">
        <v>231892</v>
      </c>
      <c r="G7" s="473">
        <v>1.4023718379022359</v>
      </c>
      <c r="H7" s="474"/>
      <c r="I7" s="395"/>
      <c r="J7" s="474"/>
      <c r="K7" s="395"/>
      <c r="L7" s="474"/>
      <c r="M7" s="473"/>
      <c r="N7" s="474"/>
      <c r="O7" s="395"/>
      <c r="P7" s="474"/>
      <c r="Q7" s="395"/>
      <c r="R7" s="474"/>
      <c r="S7" s="475"/>
    </row>
    <row r="8" spans="1:19" ht="14.4" customHeight="1" x14ac:dyDescent="0.3">
      <c r="A8" s="476" t="s">
        <v>873</v>
      </c>
      <c r="B8" s="474">
        <v>146987</v>
      </c>
      <c r="C8" s="395">
        <v>1</v>
      </c>
      <c r="D8" s="474">
        <v>254388</v>
      </c>
      <c r="E8" s="395">
        <v>1.7306836659024267</v>
      </c>
      <c r="F8" s="474">
        <v>500195</v>
      </c>
      <c r="G8" s="473">
        <v>3.4029880193486499</v>
      </c>
      <c r="H8" s="474"/>
      <c r="I8" s="395"/>
      <c r="J8" s="474"/>
      <c r="K8" s="395"/>
      <c r="L8" s="474"/>
      <c r="M8" s="473"/>
      <c r="N8" s="474"/>
      <c r="O8" s="395"/>
      <c r="P8" s="474"/>
      <c r="Q8" s="395"/>
      <c r="R8" s="474"/>
      <c r="S8" s="475"/>
    </row>
    <row r="9" spans="1:19" ht="14.4" customHeight="1" x14ac:dyDescent="0.3">
      <c r="A9" s="476" t="s">
        <v>874</v>
      </c>
      <c r="B9" s="474"/>
      <c r="C9" s="395"/>
      <c r="D9" s="474"/>
      <c r="E9" s="395"/>
      <c r="F9" s="474">
        <v>10685</v>
      </c>
      <c r="G9" s="473"/>
      <c r="H9" s="474"/>
      <c r="I9" s="395"/>
      <c r="J9" s="474"/>
      <c r="K9" s="395"/>
      <c r="L9" s="474"/>
      <c r="M9" s="473"/>
      <c r="N9" s="474"/>
      <c r="O9" s="395"/>
      <c r="P9" s="474"/>
      <c r="Q9" s="395"/>
      <c r="R9" s="474"/>
      <c r="S9" s="475"/>
    </row>
    <row r="10" spans="1:19" ht="14.4" customHeight="1" x14ac:dyDescent="0.3">
      <c r="A10" s="476" t="s">
        <v>875</v>
      </c>
      <c r="B10" s="474">
        <v>24870</v>
      </c>
      <c r="C10" s="395">
        <v>1</v>
      </c>
      <c r="D10" s="474">
        <v>61806</v>
      </c>
      <c r="E10" s="395">
        <v>2.4851628468033775</v>
      </c>
      <c r="F10" s="474">
        <v>55683</v>
      </c>
      <c r="G10" s="473">
        <v>2.2389626055488541</v>
      </c>
      <c r="H10" s="474"/>
      <c r="I10" s="395"/>
      <c r="J10" s="474"/>
      <c r="K10" s="395"/>
      <c r="L10" s="474"/>
      <c r="M10" s="473"/>
      <c r="N10" s="474"/>
      <c r="O10" s="395"/>
      <c r="P10" s="474"/>
      <c r="Q10" s="395"/>
      <c r="R10" s="474"/>
      <c r="S10" s="475"/>
    </row>
    <row r="11" spans="1:19" ht="14.4" customHeight="1" x14ac:dyDescent="0.3">
      <c r="A11" s="476" t="s">
        <v>876</v>
      </c>
      <c r="B11" s="474">
        <v>188343</v>
      </c>
      <c r="C11" s="395">
        <v>1</v>
      </c>
      <c r="D11" s="474">
        <v>349652</v>
      </c>
      <c r="E11" s="395">
        <v>1.8564640045024237</v>
      </c>
      <c r="F11" s="474">
        <v>386668</v>
      </c>
      <c r="G11" s="473">
        <v>2.0529990496063033</v>
      </c>
      <c r="H11" s="474"/>
      <c r="I11" s="395"/>
      <c r="J11" s="474"/>
      <c r="K11" s="395"/>
      <c r="L11" s="474"/>
      <c r="M11" s="473"/>
      <c r="N11" s="474"/>
      <c r="O11" s="395"/>
      <c r="P11" s="474"/>
      <c r="Q11" s="395"/>
      <c r="R11" s="474"/>
      <c r="S11" s="475"/>
    </row>
    <row r="12" spans="1:19" ht="14.4" customHeight="1" x14ac:dyDescent="0.3">
      <c r="A12" s="476" t="s">
        <v>877</v>
      </c>
      <c r="B12" s="474">
        <v>2125</v>
      </c>
      <c r="C12" s="395">
        <v>1</v>
      </c>
      <c r="D12" s="474">
        <v>12604</v>
      </c>
      <c r="E12" s="395">
        <v>5.9312941176470586</v>
      </c>
      <c r="F12" s="474">
        <v>22312</v>
      </c>
      <c r="G12" s="473">
        <v>10.499764705882352</v>
      </c>
      <c r="H12" s="474"/>
      <c r="I12" s="395"/>
      <c r="J12" s="474"/>
      <c r="K12" s="395"/>
      <c r="L12" s="474"/>
      <c r="M12" s="473"/>
      <c r="N12" s="474"/>
      <c r="O12" s="395"/>
      <c r="P12" s="474"/>
      <c r="Q12" s="395"/>
      <c r="R12" s="474"/>
      <c r="S12" s="475"/>
    </row>
    <row r="13" spans="1:19" ht="14.4" customHeight="1" x14ac:dyDescent="0.3">
      <c r="A13" s="476" t="s">
        <v>878</v>
      </c>
      <c r="B13" s="474">
        <v>12202</v>
      </c>
      <c r="C13" s="395">
        <v>1</v>
      </c>
      <c r="D13" s="474">
        <v>27578</v>
      </c>
      <c r="E13" s="395">
        <v>2.2601212915915423</v>
      </c>
      <c r="F13" s="474">
        <v>17557</v>
      </c>
      <c r="G13" s="473">
        <v>1.4388624815603999</v>
      </c>
      <c r="H13" s="474"/>
      <c r="I13" s="395"/>
      <c r="J13" s="474"/>
      <c r="K13" s="395"/>
      <c r="L13" s="474"/>
      <c r="M13" s="473"/>
      <c r="N13" s="474"/>
      <c r="O13" s="395"/>
      <c r="P13" s="474"/>
      <c r="Q13" s="395"/>
      <c r="R13" s="474"/>
      <c r="S13" s="475"/>
    </row>
    <row r="14" spans="1:19" ht="14.4" customHeight="1" x14ac:dyDescent="0.3">
      <c r="A14" s="476" t="s">
        <v>879</v>
      </c>
      <c r="B14" s="474">
        <v>232174</v>
      </c>
      <c r="C14" s="395">
        <v>1</v>
      </c>
      <c r="D14" s="474">
        <v>356416</v>
      </c>
      <c r="E14" s="395">
        <v>1.5351245186799556</v>
      </c>
      <c r="F14" s="474">
        <v>301978</v>
      </c>
      <c r="G14" s="473">
        <v>1.3006538199798428</v>
      </c>
      <c r="H14" s="474"/>
      <c r="I14" s="395"/>
      <c r="J14" s="474"/>
      <c r="K14" s="395"/>
      <c r="L14" s="474"/>
      <c r="M14" s="473"/>
      <c r="N14" s="474"/>
      <c r="O14" s="395"/>
      <c r="P14" s="474"/>
      <c r="Q14" s="395"/>
      <c r="R14" s="474"/>
      <c r="S14" s="475"/>
    </row>
    <row r="15" spans="1:19" ht="14.4" customHeight="1" x14ac:dyDescent="0.3">
      <c r="A15" s="476" t="s">
        <v>880</v>
      </c>
      <c r="B15" s="474">
        <v>31664</v>
      </c>
      <c r="C15" s="395">
        <v>1</v>
      </c>
      <c r="D15" s="474"/>
      <c r="E15" s="395"/>
      <c r="F15" s="474">
        <v>5994</v>
      </c>
      <c r="G15" s="473">
        <v>0.18930015159171298</v>
      </c>
      <c r="H15" s="474"/>
      <c r="I15" s="395"/>
      <c r="J15" s="474"/>
      <c r="K15" s="395"/>
      <c r="L15" s="474"/>
      <c r="M15" s="473"/>
      <c r="N15" s="474"/>
      <c r="O15" s="395"/>
      <c r="P15" s="474"/>
      <c r="Q15" s="395"/>
      <c r="R15" s="474"/>
      <c r="S15" s="475"/>
    </row>
    <row r="16" spans="1:19" ht="14.4" customHeight="1" x14ac:dyDescent="0.3">
      <c r="A16" s="476" t="s">
        <v>881</v>
      </c>
      <c r="B16" s="474">
        <v>38964</v>
      </c>
      <c r="C16" s="395">
        <v>1</v>
      </c>
      <c r="D16" s="474">
        <v>44852</v>
      </c>
      <c r="E16" s="395">
        <v>1.1511138486808337</v>
      </c>
      <c r="F16" s="474">
        <v>112507</v>
      </c>
      <c r="G16" s="473">
        <v>2.8874602196899701</v>
      </c>
      <c r="H16" s="474"/>
      <c r="I16" s="395"/>
      <c r="J16" s="474"/>
      <c r="K16" s="395"/>
      <c r="L16" s="474"/>
      <c r="M16" s="473"/>
      <c r="N16" s="474"/>
      <c r="O16" s="395"/>
      <c r="P16" s="474"/>
      <c r="Q16" s="395"/>
      <c r="R16" s="474"/>
      <c r="S16" s="475"/>
    </row>
    <row r="17" spans="1:19" ht="14.4" customHeight="1" x14ac:dyDescent="0.3">
      <c r="A17" s="476" t="s">
        <v>882</v>
      </c>
      <c r="B17" s="474">
        <v>131994</v>
      </c>
      <c r="C17" s="395">
        <v>1</v>
      </c>
      <c r="D17" s="474">
        <v>150332</v>
      </c>
      <c r="E17" s="395">
        <v>1.1389305574495809</v>
      </c>
      <c r="F17" s="474">
        <v>239987</v>
      </c>
      <c r="G17" s="473">
        <v>1.8181659772413898</v>
      </c>
      <c r="H17" s="474"/>
      <c r="I17" s="395"/>
      <c r="J17" s="474"/>
      <c r="K17" s="395"/>
      <c r="L17" s="474"/>
      <c r="M17" s="473"/>
      <c r="N17" s="474"/>
      <c r="O17" s="395"/>
      <c r="P17" s="474"/>
      <c r="Q17" s="395"/>
      <c r="R17" s="474"/>
      <c r="S17" s="475"/>
    </row>
    <row r="18" spans="1:19" ht="14.4" customHeight="1" x14ac:dyDescent="0.3">
      <c r="A18" s="476" t="s">
        <v>883</v>
      </c>
      <c r="B18" s="474"/>
      <c r="C18" s="395"/>
      <c r="D18" s="474">
        <v>19776</v>
      </c>
      <c r="E18" s="395"/>
      <c r="F18" s="474"/>
      <c r="G18" s="473"/>
      <c r="H18" s="474"/>
      <c r="I18" s="395"/>
      <c r="J18" s="474"/>
      <c r="K18" s="395"/>
      <c r="L18" s="474"/>
      <c r="M18" s="473"/>
      <c r="N18" s="474"/>
      <c r="O18" s="395"/>
      <c r="P18" s="474"/>
      <c r="Q18" s="395"/>
      <c r="R18" s="474"/>
      <c r="S18" s="475"/>
    </row>
    <row r="19" spans="1:19" ht="14.4" customHeight="1" x14ac:dyDescent="0.3">
      <c r="A19" s="476" t="s">
        <v>884</v>
      </c>
      <c r="B19" s="474">
        <v>6645</v>
      </c>
      <c r="C19" s="395">
        <v>1</v>
      </c>
      <c r="D19" s="474">
        <v>27839</v>
      </c>
      <c r="E19" s="395">
        <v>4.1894657637321293</v>
      </c>
      <c r="F19" s="474">
        <v>17164</v>
      </c>
      <c r="G19" s="473">
        <v>2.5829947328818661</v>
      </c>
      <c r="H19" s="474"/>
      <c r="I19" s="395"/>
      <c r="J19" s="474"/>
      <c r="K19" s="395"/>
      <c r="L19" s="474"/>
      <c r="M19" s="473"/>
      <c r="N19" s="474"/>
      <c r="O19" s="395"/>
      <c r="P19" s="474"/>
      <c r="Q19" s="395"/>
      <c r="R19" s="474"/>
      <c r="S19" s="475"/>
    </row>
    <row r="20" spans="1:19" ht="14.4" customHeight="1" x14ac:dyDescent="0.3">
      <c r="A20" s="476" t="s">
        <v>885</v>
      </c>
      <c r="B20" s="474">
        <v>3960</v>
      </c>
      <c r="C20" s="395">
        <v>1</v>
      </c>
      <c r="D20" s="474"/>
      <c r="E20" s="395"/>
      <c r="F20" s="474">
        <v>5347</v>
      </c>
      <c r="G20" s="473">
        <v>1.3502525252525253</v>
      </c>
      <c r="H20" s="474"/>
      <c r="I20" s="395"/>
      <c r="J20" s="474"/>
      <c r="K20" s="395"/>
      <c r="L20" s="474"/>
      <c r="M20" s="473"/>
      <c r="N20" s="474"/>
      <c r="O20" s="395"/>
      <c r="P20" s="474"/>
      <c r="Q20" s="395"/>
      <c r="R20" s="474"/>
      <c r="S20" s="475"/>
    </row>
    <row r="21" spans="1:19" ht="14.4" customHeight="1" x14ac:dyDescent="0.3">
      <c r="A21" s="476" t="s">
        <v>886</v>
      </c>
      <c r="B21" s="474">
        <v>518</v>
      </c>
      <c r="C21" s="395">
        <v>1</v>
      </c>
      <c r="D21" s="474"/>
      <c r="E21" s="395"/>
      <c r="F21" s="474"/>
      <c r="G21" s="473"/>
      <c r="H21" s="474"/>
      <c r="I21" s="395"/>
      <c r="J21" s="474"/>
      <c r="K21" s="395"/>
      <c r="L21" s="474"/>
      <c r="M21" s="473"/>
      <c r="N21" s="474"/>
      <c r="O21" s="395"/>
      <c r="P21" s="474"/>
      <c r="Q21" s="395"/>
      <c r="R21" s="474"/>
      <c r="S21" s="475"/>
    </row>
    <row r="22" spans="1:19" ht="14.4" customHeight="1" thickBot="1" x14ac:dyDescent="0.35">
      <c r="A22" s="461" t="s">
        <v>887</v>
      </c>
      <c r="B22" s="460">
        <v>3032</v>
      </c>
      <c r="C22" s="401">
        <v>1</v>
      </c>
      <c r="D22" s="460">
        <v>44040</v>
      </c>
      <c r="E22" s="401">
        <v>14.525065963060687</v>
      </c>
      <c r="F22" s="460">
        <v>33808</v>
      </c>
      <c r="G22" s="415">
        <v>11.150395778364116</v>
      </c>
      <c r="H22" s="460"/>
      <c r="I22" s="401"/>
      <c r="J22" s="460"/>
      <c r="K22" s="401"/>
      <c r="L22" s="460"/>
      <c r="M22" s="415"/>
      <c r="N22" s="460"/>
      <c r="O22" s="401"/>
      <c r="P22" s="460"/>
      <c r="Q22" s="401"/>
      <c r="R22" s="460"/>
      <c r="S22" s="4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86" t="s">
        <v>905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14.4" customHeight="1" thickBot="1" x14ac:dyDescent="0.35">
      <c r="A2" s="203" t="s">
        <v>244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953</v>
      </c>
      <c r="G3" s="78">
        <f t="shared" si="0"/>
        <v>1006227</v>
      </c>
      <c r="H3" s="78"/>
      <c r="I3" s="78"/>
      <c r="J3" s="78">
        <f t="shared" si="0"/>
        <v>1701</v>
      </c>
      <c r="K3" s="78">
        <f t="shared" si="0"/>
        <v>1627965</v>
      </c>
      <c r="L3" s="78"/>
      <c r="M3" s="78"/>
      <c r="N3" s="78">
        <f t="shared" si="0"/>
        <v>1858</v>
      </c>
      <c r="O3" s="78">
        <f t="shared" si="0"/>
        <v>1999663</v>
      </c>
      <c r="P3" s="59">
        <f>IF(G3=0,0,O3/G3)</f>
        <v>1.9872881566485494</v>
      </c>
      <c r="Q3" s="79">
        <f>IF(N3=0,0,O3/N3)</f>
        <v>1076.2448869752423</v>
      </c>
    </row>
    <row r="4" spans="1:17" ht="14.4" customHeight="1" x14ac:dyDescent="0.3">
      <c r="A4" s="340" t="s">
        <v>55</v>
      </c>
      <c r="B4" s="339" t="s">
        <v>81</v>
      </c>
      <c r="C4" s="340" t="s">
        <v>82</v>
      </c>
      <c r="D4" s="341" t="s">
        <v>83</v>
      </c>
      <c r="E4" s="342" t="s">
        <v>56</v>
      </c>
      <c r="F4" s="346">
        <v>2012</v>
      </c>
      <c r="G4" s="347"/>
      <c r="H4" s="80"/>
      <c r="I4" s="80"/>
      <c r="J4" s="346">
        <v>2013</v>
      </c>
      <c r="K4" s="347"/>
      <c r="L4" s="80"/>
      <c r="M4" s="80"/>
      <c r="N4" s="346">
        <v>2014</v>
      </c>
      <c r="O4" s="347"/>
      <c r="P4" s="348" t="s">
        <v>2</v>
      </c>
      <c r="Q4" s="338" t="s">
        <v>84</v>
      </c>
    </row>
    <row r="5" spans="1:17" ht="14.4" customHeight="1" thickBot="1" x14ac:dyDescent="0.35">
      <c r="A5" s="465"/>
      <c r="B5" s="464"/>
      <c r="C5" s="465"/>
      <c r="D5" s="466"/>
      <c r="E5" s="467"/>
      <c r="F5" s="477" t="s">
        <v>58</v>
      </c>
      <c r="G5" s="478" t="s">
        <v>14</v>
      </c>
      <c r="H5" s="479"/>
      <c r="I5" s="479"/>
      <c r="J5" s="477" t="s">
        <v>58</v>
      </c>
      <c r="K5" s="478" t="s">
        <v>14</v>
      </c>
      <c r="L5" s="479"/>
      <c r="M5" s="479"/>
      <c r="N5" s="477" t="s">
        <v>58</v>
      </c>
      <c r="O5" s="478" t="s">
        <v>14</v>
      </c>
      <c r="P5" s="480"/>
      <c r="Q5" s="472"/>
    </row>
    <row r="6" spans="1:17" ht="14.4" customHeight="1" x14ac:dyDescent="0.3">
      <c r="A6" s="388" t="s">
        <v>888</v>
      </c>
      <c r="B6" s="389" t="s">
        <v>813</v>
      </c>
      <c r="C6" s="389" t="s">
        <v>814</v>
      </c>
      <c r="D6" s="389" t="s">
        <v>815</v>
      </c>
      <c r="E6" s="389" t="s">
        <v>816</v>
      </c>
      <c r="F6" s="392"/>
      <c r="G6" s="392"/>
      <c r="H6" s="392"/>
      <c r="I6" s="392"/>
      <c r="J6" s="392"/>
      <c r="K6" s="392"/>
      <c r="L6" s="392"/>
      <c r="M6" s="392"/>
      <c r="N6" s="392">
        <v>1</v>
      </c>
      <c r="O6" s="392">
        <v>10685</v>
      </c>
      <c r="P6" s="413"/>
      <c r="Q6" s="393">
        <v>10685</v>
      </c>
    </row>
    <row r="7" spans="1:17" ht="14.4" customHeight="1" x14ac:dyDescent="0.3">
      <c r="A7" s="394" t="s">
        <v>888</v>
      </c>
      <c r="B7" s="395" t="s">
        <v>817</v>
      </c>
      <c r="C7" s="395" t="s">
        <v>814</v>
      </c>
      <c r="D7" s="395" t="s">
        <v>818</v>
      </c>
      <c r="E7" s="395" t="s">
        <v>819</v>
      </c>
      <c r="F7" s="398"/>
      <c r="G7" s="398"/>
      <c r="H7" s="398"/>
      <c r="I7" s="398"/>
      <c r="J7" s="398">
        <v>1</v>
      </c>
      <c r="K7" s="398">
        <v>126</v>
      </c>
      <c r="L7" s="398"/>
      <c r="M7" s="398">
        <v>126</v>
      </c>
      <c r="N7" s="398"/>
      <c r="O7" s="398"/>
      <c r="P7" s="473"/>
      <c r="Q7" s="399"/>
    </row>
    <row r="8" spans="1:17" ht="14.4" customHeight="1" x14ac:dyDescent="0.3">
      <c r="A8" s="394" t="s">
        <v>888</v>
      </c>
      <c r="B8" s="395" t="s">
        <v>817</v>
      </c>
      <c r="C8" s="395" t="s">
        <v>814</v>
      </c>
      <c r="D8" s="395" t="s">
        <v>822</v>
      </c>
      <c r="E8" s="395" t="s">
        <v>823</v>
      </c>
      <c r="F8" s="398"/>
      <c r="G8" s="398"/>
      <c r="H8" s="398"/>
      <c r="I8" s="398"/>
      <c r="J8" s="398">
        <v>1</v>
      </c>
      <c r="K8" s="398">
        <v>2213</v>
      </c>
      <c r="L8" s="398"/>
      <c r="M8" s="398">
        <v>2213</v>
      </c>
      <c r="N8" s="398"/>
      <c r="O8" s="398"/>
      <c r="P8" s="473"/>
      <c r="Q8" s="399"/>
    </row>
    <row r="9" spans="1:17" ht="14.4" customHeight="1" x14ac:dyDescent="0.3">
      <c r="A9" s="394" t="s">
        <v>888</v>
      </c>
      <c r="B9" s="395" t="s">
        <v>817</v>
      </c>
      <c r="C9" s="395" t="s">
        <v>814</v>
      </c>
      <c r="D9" s="395" t="s">
        <v>824</v>
      </c>
      <c r="E9" s="395" t="s">
        <v>825</v>
      </c>
      <c r="F9" s="398"/>
      <c r="G9" s="398"/>
      <c r="H9" s="398"/>
      <c r="I9" s="398"/>
      <c r="J9" s="398">
        <v>1</v>
      </c>
      <c r="K9" s="398">
        <v>1035</v>
      </c>
      <c r="L9" s="398"/>
      <c r="M9" s="398">
        <v>1035</v>
      </c>
      <c r="N9" s="398"/>
      <c r="O9" s="398"/>
      <c r="P9" s="473"/>
      <c r="Q9" s="399"/>
    </row>
    <row r="10" spans="1:17" ht="14.4" customHeight="1" x14ac:dyDescent="0.3">
      <c r="A10" s="394" t="s">
        <v>888</v>
      </c>
      <c r="B10" s="395" t="s">
        <v>817</v>
      </c>
      <c r="C10" s="395" t="s">
        <v>814</v>
      </c>
      <c r="D10" s="395" t="s">
        <v>826</v>
      </c>
      <c r="E10" s="395" t="s">
        <v>827</v>
      </c>
      <c r="F10" s="398"/>
      <c r="G10" s="398"/>
      <c r="H10" s="398"/>
      <c r="I10" s="398"/>
      <c r="J10" s="398"/>
      <c r="K10" s="398"/>
      <c r="L10" s="398"/>
      <c r="M10" s="398"/>
      <c r="N10" s="398">
        <v>4</v>
      </c>
      <c r="O10" s="398">
        <v>14792</v>
      </c>
      <c r="P10" s="473"/>
      <c r="Q10" s="399">
        <v>3698</v>
      </c>
    </row>
    <row r="11" spans="1:17" ht="14.4" customHeight="1" x14ac:dyDescent="0.3">
      <c r="A11" s="394" t="s">
        <v>888</v>
      </c>
      <c r="B11" s="395" t="s">
        <v>817</v>
      </c>
      <c r="C11" s="395" t="s">
        <v>814</v>
      </c>
      <c r="D11" s="395" t="s">
        <v>832</v>
      </c>
      <c r="E11" s="395" t="s">
        <v>833</v>
      </c>
      <c r="F11" s="398"/>
      <c r="G11" s="398"/>
      <c r="H11" s="398"/>
      <c r="I11" s="398"/>
      <c r="J11" s="398"/>
      <c r="K11" s="398"/>
      <c r="L11" s="398"/>
      <c r="M11" s="398"/>
      <c r="N11" s="398">
        <v>2</v>
      </c>
      <c r="O11" s="398">
        <v>3226</v>
      </c>
      <c r="P11" s="473"/>
      <c r="Q11" s="399">
        <v>1613</v>
      </c>
    </row>
    <row r="12" spans="1:17" ht="14.4" customHeight="1" x14ac:dyDescent="0.3">
      <c r="A12" s="394" t="s">
        <v>888</v>
      </c>
      <c r="B12" s="395" t="s">
        <v>817</v>
      </c>
      <c r="C12" s="395" t="s">
        <v>814</v>
      </c>
      <c r="D12" s="395" t="s">
        <v>838</v>
      </c>
      <c r="E12" s="395" t="s">
        <v>839</v>
      </c>
      <c r="F12" s="398">
        <v>2</v>
      </c>
      <c r="G12" s="398">
        <v>2882</v>
      </c>
      <c r="H12" s="398">
        <v>1</v>
      </c>
      <c r="I12" s="398">
        <v>1441</v>
      </c>
      <c r="J12" s="398"/>
      <c r="K12" s="398"/>
      <c r="L12" s="398"/>
      <c r="M12" s="398"/>
      <c r="N12" s="398">
        <v>1</v>
      </c>
      <c r="O12" s="398">
        <v>1447</v>
      </c>
      <c r="P12" s="473">
        <v>0.50208188757807082</v>
      </c>
      <c r="Q12" s="399">
        <v>1447</v>
      </c>
    </row>
    <row r="13" spans="1:17" ht="14.4" customHeight="1" x14ac:dyDescent="0.3">
      <c r="A13" s="394" t="s">
        <v>888</v>
      </c>
      <c r="B13" s="395" t="s">
        <v>817</v>
      </c>
      <c r="C13" s="395" t="s">
        <v>814</v>
      </c>
      <c r="D13" s="395" t="s">
        <v>840</v>
      </c>
      <c r="E13" s="395" t="s">
        <v>841</v>
      </c>
      <c r="F13" s="398">
        <v>2</v>
      </c>
      <c r="G13" s="398">
        <v>6130</v>
      </c>
      <c r="H13" s="398">
        <v>1</v>
      </c>
      <c r="I13" s="398">
        <v>3065</v>
      </c>
      <c r="J13" s="398">
        <v>1</v>
      </c>
      <c r="K13" s="398">
        <v>3078</v>
      </c>
      <c r="L13" s="398">
        <v>0.50212071778140288</v>
      </c>
      <c r="M13" s="398">
        <v>3078</v>
      </c>
      <c r="N13" s="398"/>
      <c r="O13" s="398"/>
      <c r="P13" s="473"/>
      <c r="Q13" s="399"/>
    </row>
    <row r="14" spans="1:17" ht="14.4" customHeight="1" x14ac:dyDescent="0.3">
      <c r="A14" s="394" t="s">
        <v>888</v>
      </c>
      <c r="B14" s="395" t="s">
        <v>817</v>
      </c>
      <c r="C14" s="395" t="s">
        <v>814</v>
      </c>
      <c r="D14" s="395" t="s">
        <v>842</v>
      </c>
      <c r="E14" s="395" t="s">
        <v>843</v>
      </c>
      <c r="F14" s="398"/>
      <c r="G14" s="398"/>
      <c r="H14" s="398"/>
      <c r="I14" s="398"/>
      <c r="J14" s="398">
        <v>1</v>
      </c>
      <c r="K14" s="398">
        <v>16</v>
      </c>
      <c r="L14" s="398"/>
      <c r="M14" s="398">
        <v>16</v>
      </c>
      <c r="N14" s="398"/>
      <c r="O14" s="398"/>
      <c r="P14" s="473"/>
      <c r="Q14" s="399"/>
    </row>
    <row r="15" spans="1:17" ht="14.4" customHeight="1" x14ac:dyDescent="0.3">
      <c r="A15" s="394" t="s">
        <v>888</v>
      </c>
      <c r="B15" s="395" t="s">
        <v>817</v>
      </c>
      <c r="C15" s="395" t="s">
        <v>814</v>
      </c>
      <c r="D15" s="395" t="s">
        <v>845</v>
      </c>
      <c r="E15" s="395" t="s">
        <v>831</v>
      </c>
      <c r="F15" s="398"/>
      <c r="G15" s="398"/>
      <c r="H15" s="398"/>
      <c r="I15" s="398"/>
      <c r="J15" s="398"/>
      <c r="K15" s="398"/>
      <c r="L15" s="398"/>
      <c r="M15" s="398"/>
      <c r="N15" s="398">
        <v>8</v>
      </c>
      <c r="O15" s="398">
        <v>11000</v>
      </c>
      <c r="P15" s="473"/>
      <c r="Q15" s="399">
        <v>1375</v>
      </c>
    </row>
    <row r="16" spans="1:17" ht="14.4" customHeight="1" x14ac:dyDescent="0.3">
      <c r="A16" s="394" t="s">
        <v>888</v>
      </c>
      <c r="B16" s="395" t="s">
        <v>817</v>
      </c>
      <c r="C16" s="395" t="s">
        <v>814</v>
      </c>
      <c r="D16" s="395" t="s">
        <v>846</v>
      </c>
      <c r="E16" s="395" t="s">
        <v>847</v>
      </c>
      <c r="F16" s="398"/>
      <c r="G16" s="398"/>
      <c r="H16" s="398"/>
      <c r="I16" s="398"/>
      <c r="J16" s="398"/>
      <c r="K16" s="398"/>
      <c r="L16" s="398"/>
      <c r="M16" s="398"/>
      <c r="N16" s="398">
        <v>4</v>
      </c>
      <c r="O16" s="398">
        <v>9276</v>
      </c>
      <c r="P16" s="473"/>
      <c r="Q16" s="399">
        <v>2319</v>
      </c>
    </row>
    <row r="17" spans="1:17" ht="14.4" customHeight="1" x14ac:dyDescent="0.3">
      <c r="A17" s="394" t="s">
        <v>888</v>
      </c>
      <c r="B17" s="395" t="s">
        <v>817</v>
      </c>
      <c r="C17" s="395" t="s">
        <v>814</v>
      </c>
      <c r="D17" s="395" t="s">
        <v>850</v>
      </c>
      <c r="E17" s="395" t="s">
        <v>851</v>
      </c>
      <c r="F17" s="398">
        <v>2</v>
      </c>
      <c r="G17" s="398">
        <v>788</v>
      </c>
      <c r="H17" s="398">
        <v>1</v>
      </c>
      <c r="I17" s="398">
        <v>394</v>
      </c>
      <c r="J17" s="398"/>
      <c r="K17" s="398"/>
      <c r="L17" s="398"/>
      <c r="M17" s="398"/>
      <c r="N17" s="398">
        <v>1</v>
      </c>
      <c r="O17" s="398">
        <v>396</v>
      </c>
      <c r="P17" s="473">
        <v>0.5025380710659898</v>
      </c>
      <c r="Q17" s="399">
        <v>396</v>
      </c>
    </row>
    <row r="18" spans="1:17" ht="14.4" customHeight="1" x14ac:dyDescent="0.3">
      <c r="A18" s="394" t="s">
        <v>888</v>
      </c>
      <c r="B18" s="395" t="s">
        <v>817</v>
      </c>
      <c r="C18" s="395" t="s">
        <v>814</v>
      </c>
      <c r="D18" s="395" t="s">
        <v>854</v>
      </c>
      <c r="E18" s="395" t="s">
        <v>855</v>
      </c>
      <c r="F18" s="398"/>
      <c r="G18" s="398"/>
      <c r="H18" s="398"/>
      <c r="I18" s="398"/>
      <c r="J18" s="398"/>
      <c r="K18" s="398"/>
      <c r="L18" s="398"/>
      <c r="M18" s="398"/>
      <c r="N18" s="398">
        <v>7</v>
      </c>
      <c r="O18" s="398">
        <v>3850</v>
      </c>
      <c r="P18" s="473"/>
      <c r="Q18" s="399">
        <v>550</v>
      </c>
    </row>
    <row r="19" spans="1:17" ht="14.4" customHeight="1" x14ac:dyDescent="0.3">
      <c r="A19" s="394" t="s">
        <v>888</v>
      </c>
      <c r="B19" s="395" t="s">
        <v>817</v>
      </c>
      <c r="C19" s="395" t="s">
        <v>814</v>
      </c>
      <c r="D19" s="395" t="s">
        <v>856</v>
      </c>
      <c r="E19" s="395" t="s">
        <v>857</v>
      </c>
      <c r="F19" s="398">
        <v>2</v>
      </c>
      <c r="G19" s="398">
        <v>2456</v>
      </c>
      <c r="H19" s="398">
        <v>1</v>
      </c>
      <c r="I19" s="398">
        <v>1228</v>
      </c>
      <c r="J19" s="398">
        <v>1</v>
      </c>
      <c r="K19" s="398">
        <v>1234</v>
      </c>
      <c r="L19" s="398">
        <v>0.50244299674267101</v>
      </c>
      <c r="M19" s="398">
        <v>1234</v>
      </c>
      <c r="N19" s="398"/>
      <c r="O19" s="398"/>
      <c r="P19" s="473"/>
      <c r="Q19" s="399"/>
    </row>
    <row r="20" spans="1:17" ht="14.4" customHeight="1" x14ac:dyDescent="0.3">
      <c r="A20" s="394" t="s">
        <v>888</v>
      </c>
      <c r="B20" s="395" t="s">
        <v>817</v>
      </c>
      <c r="C20" s="395" t="s">
        <v>814</v>
      </c>
      <c r="D20" s="395" t="s">
        <v>864</v>
      </c>
      <c r="E20" s="395" t="s">
        <v>865</v>
      </c>
      <c r="F20" s="398">
        <v>2</v>
      </c>
      <c r="G20" s="398">
        <v>2400</v>
      </c>
      <c r="H20" s="398">
        <v>1</v>
      </c>
      <c r="I20" s="398">
        <v>1200</v>
      </c>
      <c r="J20" s="398"/>
      <c r="K20" s="398"/>
      <c r="L20" s="398"/>
      <c r="M20" s="398"/>
      <c r="N20" s="398"/>
      <c r="O20" s="398"/>
      <c r="P20" s="473"/>
      <c r="Q20" s="399"/>
    </row>
    <row r="21" spans="1:17" ht="14.4" customHeight="1" x14ac:dyDescent="0.3">
      <c r="A21" s="394" t="s">
        <v>888</v>
      </c>
      <c r="B21" s="395" t="s">
        <v>817</v>
      </c>
      <c r="C21" s="395" t="s">
        <v>814</v>
      </c>
      <c r="D21" s="395" t="s">
        <v>866</v>
      </c>
      <c r="E21" s="395" t="s">
        <v>825</v>
      </c>
      <c r="F21" s="398">
        <v>3</v>
      </c>
      <c r="G21" s="398">
        <v>2736</v>
      </c>
      <c r="H21" s="398">
        <v>1</v>
      </c>
      <c r="I21" s="398">
        <v>912</v>
      </c>
      <c r="J21" s="398"/>
      <c r="K21" s="398"/>
      <c r="L21" s="398"/>
      <c r="M21" s="398"/>
      <c r="N21" s="398"/>
      <c r="O21" s="398"/>
      <c r="P21" s="473"/>
      <c r="Q21" s="399"/>
    </row>
    <row r="22" spans="1:17" ht="14.4" customHeight="1" x14ac:dyDescent="0.3">
      <c r="A22" s="394" t="s">
        <v>888</v>
      </c>
      <c r="B22" s="395" t="s">
        <v>817</v>
      </c>
      <c r="C22" s="395" t="s">
        <v>814</v>
      </c>
      <c r="D22" s="395" t="s">
        <v>867</v>
      </c>
      <c r="E22" s="395" t="s">
        <v>868</v>
      </c>
      <c r="F22" s="398"/>
      <c r="G22" s="398"/>
      <c r="H22" s="398"/>
      <c r="I22" s="398"/>
      <c r="J22" s="398"/>
      <c r="K22" s="398"/>
      <c r="L22" s="398"/>
      <c r="M22" s="398"/>
      <c r="N22" s="398">
        <v>2</v>
      </c>
      <c r="O22" s="398">
        <v>3214</v>
      </c>
      <c r="P22" s="473"/>
      <c r="Q22" s="399">
        <v>1607</v>
      </c>
    </row>
    <row r="23" spans="1:17" ht="14.4" customHeight="1" x14ac:dyDescent="0.3">
      <c r="A23" s="394" t="s">
        <v>889</v>
      </c>
      <c r="B23" s="395" t="s">
        <v>813</v>
      </c>
      <c r="C23" s="395" t="s">
        <v>814</v>
      </c>
      <c r="D23" s="395" t="s">
        <v>815</v>
      </c>
      <c r="E23" s="395" t="s">
        <v>816</v>
      </c>
      <c r="F23" s="398">
        <v>1</v>
      </c>
      <c r="G23" s="398">
        <v>10545</v>
      </c>
      <c r="H23" s="398">
        <v>1</v>
      </c>
      <c r="I23" s="398">
        <v>10545</v>
      </c>
      <c r="J23" s="398"/>
      <c r="K23" s="398"/>
      <c r="L23" s="398"/>
      <c r="M23" s="398"/>
      <c r="N23" s="398">
        <v>1</v>
      </c>
      <c r="O23" s="398">
        <v>10685</v>
      </c>
      <c r="P23" s="473">
        <v>1.0132764343290659</v>
      </c>
      <c r="Q23" s="399">
        <v>10685</v>
      </c>
    </row>
    <row r="24" spans="1:17" ht="14.4" customHeight="1" x14ac:dyDescent="0.3">
      <c r="A24" s="394" t="s">
        <v>889</v>
      </c>
      <c r="B24" s="395" t="s">
        <v>817</v>
      </c>
      <c r="C24" s="395" t="s">
        <v>814</v>
      </c>
      <c r="D24" s="395" t="s">
        <v>818</v>
      </c>
      <c r="E24" s="395" t="s">
        <v>819</v>
      </c>
      <c r="F24" s="398">
        <v>3</v>
      </c>
      <c r="G24" s="398">
        <v>375</v>
      </c>
      <c r="H24" s="398">
        <v>1</v>
      </c>
      <c r="I24" s="398">
        <v>125</v>
      </c>
      <c r="J24" s="398">
        <v>4</v>
      </c>
      <c r="K24" s="398">
        <v>504</v>
      </c>
      <c r="L24" s="398">
        <v>1.3440000000000001</v>
      </c>
      <c r="M24" s="398">
        <v>126</v>
      </c>
      <c r="N24" s="398">
        <v>1</v>
      </c>
      <c r="O24" s="398">
        <v>127</v>
      </c>
      <c r="P24" s="473">
        <v>0.33866666666666667</v>
      </c>
      <c r="Q24" s="399">
        <v>127</v>
      </c>
    </row>
    <row r="25" spans="1:17" ht="14.4" customHeight="1" x14ac:dyDescent="0.3">
      <c r="A25" s="394" t="s">
        <v>889</v>
      </c>
      <c r="B25" s="395" t="s">
        <v>817</v>
      </c>
      <c r="C25" s="395" t="s">
        <v>814</v>
      </c>
      <c r="D25" s="395" t="s">
        <v>820</v>
      </c>
      <c r="E25" s="395" t="s">
        <v>821</v>
      </c>
      <c r="F25" s="398"/>
      <c r="G25" s="398"/>
      <c r="H25" s="398"/>
      <c r="I25" s="398"/>
      <c r="J25" s="398">
        <v>2</v>
      </c>
      <c r="K25" s="398">
        <v>2440</v>
      </c>
      <c r="L25" s="398"/>
      <c r="M25" s="398">
        <v>1220</v>
      </c>
      <c r="N25" s="398"/>
      <c r="O25" s="398"/>
      <c r="P25" s="473"/>
      <c r="Q25" s="399"/>
    </row>
    <row r="26" spans="1:17" ht="14.4" customHeight="1" x14ac:dyDescent="0.3">
      <c r="A26" s="394" t="s">
        <v>889</v>
      </c>
      <c r="B26" s="395" t="s">
        <v>817</v>
      </c>
      <c r="C26" s="395" t="s">
        <v>814</v>
      </c>
      <c r="D26" s="395" t="s">
        <v>822</v>
      </c>
      <c r="E26" s="395" t="s">
        <v>823</v>
      </c>
      <c r="F26" s="398"/>
      <c r="G26" s="398"/>
      <c r="H26" s="398"/>
      <c r="I26" s="398"/>
      <c r="J26" s="398">
        <v>6</v>
      </c>
      <c r="K26" s="398">
        <v>13278</v>
      </c>
      <c r="L26" s="398"/>
      <c r="M26" s="398">
        <v>2213</v>
      </c>
      <c r="N26" s="398">
        <v>2</v>
      </c>
      <c r="O26" s="398">
        <v>4458</v>
      </c>
      <c r="P26" s="473"/>
      <c r="Q26" s="399">
        <v>2229</v>
      </c>
    </row>
    <row r="27" spans="1:17" ht="14.4" customHeight="1" x14ac:dyDescent="0.3">
      <c r="A27" s="394" t="s">
        <v>889</v>
      </c>
      <c r="B27" s="395" t="s">
        <v>817</v>
      </c>
      <c r="C27" s="395" t="s">
        <v>814</v>
      </c>
      <c r="D27" s="395" t="s">
        <v>824</v>
      </c>
      <c r="E27" s="395" t="s">
        <v>825</v>
      </c>
      <c r="F27" s="398">
        <v>1</v>
      </c>
      <c r="G27" s="398">
        <v>1032</v>
      </c>
      <c r="H27" s="398">
        <v>1</v>
      </c>
      <c r="I27" s="398">
        <v>1032</v>
      </c>
      <c r="J27" s="398">
        <v>1</v>
      </c>
      <c r="K27" s="398">
        <v>1035</v>
      </c>
      <c r="L27" s="398">
        <v>1.0029069767441861</v>
      </c>
      <c r="M27" s="398">
        <v>1035</v>
      </c>
      <c r="N27" s="398">
        <v>2</v>
      </c>
      <c r="O27" s="398">
        <v>2082</v>
      </c>
      <c r="P27" s="473">
        <v>2.0174418604651163</v>
      </c>
      <c r="Q27" s="399">
        <v>1041</v>
      </c>
    </row>
    <row r="28" spans="1:17" ht="14.4" customHeight="1" x14ac:dyDescent="0.3">
      <c r="A28" s="394" t="s">
        <v>889</v>
      </c>
      <c r="B28" s="395" t="s">
        <v>817</v>
      </c>
      <c r="C28" s="395" t="s">
        <v>814</v>
      </c>
      <c r="D28" s="395" t="s">
        <v>826</v>
      </c>
      <c r="E28" s="395" t="s">
        <v>827</v>
      </c>
      <c r="F28" s="398">
        <v>15</v>
      </c>
      <c r="G28" s="398">
        <v>55335</v>
      </c>
      <c r="H28" s="398">
        <v>1</v>
      </c>
      <c r="I28" s="398">
        <v>3689</v>
      </c>
      <c r="J28" s="398">
        <v>20</v>
      </c>
      <c r="K28" s="398">
        <v>73960</v>
      </c>
      <c r="L28" s="398">
        <v>1.3365862474021868</v>
      </c>
      <c r="M28" s="398">
        <v>3698</v>
      </c>
      <c r="N28" s="398">
        <v>15</v>
      </c>
      <c r="O28" s="398">
        <v>55694</v>
      </c>
      <c r="P28" s="473">
        <v>1.0064877563928798</v>
      </c>
      <c r="Q28" s="399">
        <v>3712.9333333333334</v>
      </c>
    </row>
    <row r="29" spans="1:17" ht="14.4" customHeight="1" x14ac:dyDescent="0.3">
      <c r="A29" s="394" t="s">
        <v>889</v>
      </c>
      <c r="B29" s="395" t="s">
        <v>817</v>
      </c>
      <c r="C29" s="395" t="s">
        <v>814</v>
      </c>
      <c r="D29" s="395" t="s">
        <v>828</v>
      </c>
      <c r="E29" s="395" t="s">
        <v>829</v>
      </c>
      <c r="F29" s="398">
        <v>2</v>
      </c>
      <c r="G29" s="398">
        <v>874</v>
      </c>
      <c r="H29" s="398">
        <v>1</v>
      </c>
      <c r="I29" s="398">
        <v>437</v>
      </c>
      <c r="J29" s="398">
        <v>1</v>
      </c>
      <c r="K29" s="398">
        <v>438</v>
      </c>
      <c r="L29" s="398">
        <v>0.50114416475972545</v>
      </c>
      <c r="M29" s="398">
        <v>438</v>
      </c>
      <c r="N29" s="398">
        <v>3</v>
      </c>
      <c r="O29" s="398">
        <v>1314</v>
      </c>
      <c r="P29" s="473">
        <v>1.5034324942791761</v>
      </c>
      <c r="Q29" s="399">
        <v>438</v>
      </c>
    </row>
    <row r="30" spans="1:17" ht="14.4" customHeight="1" x14ac:dyDescent="0.3">
      <c r="A30" s="394" t="s">
        <v>889</v>
      </c>
      <c r="B30" s="395" t="s">
        <v>817</v>
      </c>
      <c r="C30" s="395" t="s">
        <v>814</v>
      </c>
      <c r="D30" s="395" t="s">
        <v>830</v>
      </c>
      <c r="E30" s="395" t="s">
        <v>831</v>
      </c>
      <c r="F30" s="398">
        <v>9</v>
      </c>
      <c r="G30" s="398">
        <v>7479</v>
      </c>
      <c r="H30" s="398">
        <v>1</v>
      </c>
      <c r="I30" s="398">
        <v>831</v>
      </c>
      <c r="J30" s="398"/>
      <c r="K30" s="398"/>
      <c r="L30" s="398"/>
      <c r="M30" s="398"/>
      <c r="N30" s="398">
        <v>6</v>
      </c>
      <c r="O30" s="398">
        <v>5010</v>
      </c>
      <c r="P30" s="473">
        <v>0.66987565182511033</v>
      </c>
      <c r="Q30" s="399">
        <v>835</v>
      </c>
    </row>
    <row r="31" spans="1:17" ht="14.4" customHeight="1" x14ac:dyDescent="0.3">
      <c r="A31" s="394" t="s">
        <v>889</v>
      </c>
      <c r="B31" s="395" t="s">
        <v>817</v>
      </c>
      <c r="C31" s="395" t="s">
        <v>814</v>
      </c>
      <c r="D31" s="395" t="s">
        <v>832</v>
      </c>
      <c r="E31" s="395" t="s">
        <v>833</v>
      </c>
      <c r="F31" s="398"/>
      <c r="G31" s="398"/>
      <c r="H31" s="398"/>
      <c r="I31" s="398"/>
      <c r="J31" s="398"/>
      <c r="K31" s="398"/>
      <c r="L31" s="398"/>
      <c r="M31" s="398"/>
      <c r="N31" s="398">
        <v>6</v>
      </c>
      <c r="O31" s="398">
        <v>9714</v>
      </c>
      <c r="P31" s="473"/>
      <c r="Q31" s="399">
        <v>1619</v>
      </c>
    </row>
    <row r="32" spans="1:17" ht="14.4" customHeight="1" x14ac:dyDescent="0.3">
      <c r="A32" s="394" t="s">
        <v>889</v>
      </c>
      <c r="B32" s="395" t="s">
        <v>817</v>
      </c>
      <c r="C32" s="395" t="s">
        <v>814</v>
      </c>
      <c r="D32" s="395" t="s">
        <v>834</v>
      </c>
      <c r="E32" s="395" t="s">
        <v>835</v>
      </c>
      <c r="F32" s="398"/>
      <c r="G32" s="398"/>
      <c r="H32" s="398"/>
      <c r="I32" s="398"/>
      <c r="J32" s="398"/>
      <c r="K32" s="398"/>
      <c r="L32" s="398"/>
      <c r="M32" s="398"/>
      <c r="N32" s="398">
        <v>2</v>
      </c>
      <c r="O32" s="398">
        <v>3096</v>
      </c>
      <c r="P32" s="473"/>
      <c r="Q32" s="399">
        <v>1548</v>
      </c>
    </row>
    <row r="33" spans="1:17" ht="14.4" customHeight="1" x14ac:dyDescent="0.3">
      <c r="A33" s="394" t="s">
        <v>889</v>
      </c>
      <c r="B33" s="395" t="s">
        <v>817</v>
      </c>
      <c r="C33" s="395" t="s">
        <v>814</v>
      </c>
      <c r="D33" s="395" t="s">
        <v>836</v>
      </c>
      <c r="E33" s="395" t="s">
        <v>837</v>
      </c>
      <c r="F33" s="398"/>
      <c r="G33" s="398"/>
      <c r="H33" s="398"/>
      <c r="I33" s="398"/>
      <c r="J33" s="398">
        <v>4</v>
      </c>
      <c r="K33" s="398">
        <v>3276</v>
      </c>
      <c r="L33" s="398"/>
      <c r="M33" s="398">
        <v>819</v>
      </c>
      <c r="N33" s="398">
        <v>5</v>
      </c>
      <c r="O33" s="398">
        <v>4110</v>
      </c>
      <c r="P33" s="473"/>
      <c r="Q33" s="399">
        <v>822</v>
      </c>
    </row>
    <row r="34" spans="1:17" ht="14.4" customHeight="1" x14ac:dyDescent="0.3">
      <c r="A34" s="394" t="s">
        <v>889</v>
      </c>
      <c r="B34" s="395" t="s">
        <v>817</v>
      </c>
      <c r="C34" s="395" t="s">
        <v>814</v>
      </c>
      <c r="D34" s="395" t="s">
        <v>838</v>
      </c>
      <c r="E34" s="395" t="s">
        <v>839</v>
      </c>
      <c r="F34" s="398">
        <v>1</v>
      </c>
      <c r="G34" s="398">
        <v>1441</v>
      </c>
      <c r="H34" s="398">
        <v>1</v>
      </c>
      <c r="I34" s="398">
        <v>1441</v>
      </c>
      <c r="J34" s="398">
        <v>3</v>
      </c>
      <c r="K34" s="398">
        <v>4341</v>
      </c>
      <c r="L34" s="398">
        <v>3.0124913254684249</v>
      </c>
      <c r="M34" s="398">
        <v>1447</v>
      </c>
      <c r="N34" s="398">
        <v>1</v>
      </c>
      <c r="O34" s="398">
        <v>1457</v>
      </c>
      <c r="P34" s="473">
        <v>1.0111034004163775</v>
      </c>
      <c r="Q34" s="399">
        <v>1457</v>
      </c>
    </row>
    <row r="35" spans="1:17" ht="14.4" customHeight="1" x14ac:dyDescent="0.3">
      <c r="A35" s="394" t="s">
        <v>889</v>
      </c>
      <c r="B35" s="395" t="s">
        <v>817</v>
      </c>
      <c r="C35" s="395" t="s">
        <v>814</v>
      </c>
      <c r="D35" s="395" t="s">
        <v>840</v>
      </c>
      <c r="E35" s="395" t="s">
        <v>841</v>
      </c>
      <c r="F35" s="398">
        <v>1</v>
      </c>
      <c r="G35" s="398">
        <v>3065</v>
      </c>
      <c r="H35" s="398">
        <v>1</v>
      </c>
      <c r="I35" s="398">
        <v>3065</v>
      </c>
      <c r="J35" s="398"/>
      <c r="K35" s="398"/>
      <c r="L35" s="398"/>
      <c r="M35" s="398"/>
      <c r="N35" s="398"/>
      <c r="O35" s="398"/>
      <c r="P35" s="473"/>
      <c r="Q35" s="399"/>
    </row>
    <row r="36" spans="1:17" ht="14.4" customHeight="1" x14ac:dyDescent="0.3">
      <c r="A36" s="394" t="s">
        <v>889</v>
      </c>
      <c r="B36" s="395" t="s">
        <v>817</v>
      </c>
      <c r="C36" s="395" t="s">
        <v>814</v>
      </c>
      <c r="D36" s="395" t="s">
        <v>842</v>
      </c>
      <c r="E36" s="395" t="s">
        <v>843</v>
      </c>
      <c r="F36" s="398">
        <v>9</v>
      </c>
      <c r="G36" s="398">
        <v>144</v>
      </c>
      <c r="H36" s="398">
        <v>1</v>
      </c>
      <c r="I36" s="398">
        <v>16</v>
      </c>
      <c r="J36" s="398">
        <v>16</v>
      </c>
      <c r="K36" s="398">
        <v>256</v>
      </c>
      <c r="L36" s="398">
        <v>1.7777777777777777</v>
      </c>
      <c r="M36" s="398">
        <v>16</v>
      </c>
      <c r="N36" s="398">
        <v>16</v>
      </c>
      <c r="O36" s="398">
        <v>256</v>
      </c>
      <c r="P36" s="473">
        <v>1.7777777777777777</v>
      </c>
      <c r="Q36" s="399">
        <v>16</v>
      </c>
    </row>
    <row r="37" spans="1:17" ht="14.4" customHeight="1" x14ac:dyDescent="0.3">
      <c r="A37" s="394" t="s">
        <v>889</v>
      </c>
      <c r="B37" s="395" t="s">
        <v>817</v>
      </c>
      <c r="C37" s="395" t="s">
        <v>814</v>
      </c>
      <c r="D37" s="395" t="s">
        <v>844</v>
      </c>
      <c r="E37" s="395" t="s">
        <v>829</v>
      </c>
      <c r="F37" s="398">
        <v>16</v>
      </c>
      <c r="G37" s="398">
        <v>10960</v>
      </c>
      <c r="H37" s="398">
        <v>1</v>
      </c>
      <c r="I37" s="398">
        <v>685</v>
      </c>
      <c r="J37" s="398">
        <v>29</v>
      </c>
      <c r="K37" s="398">
        <v>19952</v>
      </c>
      <c r="L37" s="398">
        <v>1.8204379562043795</v>
      </c>
      <c r="M37" s="398">
        <v>688</v>
      </c>
      <c r="N37" s="398">
        <v>21</v>
      </c>
      <c r="O37" s="398">
        <v>14538</v>
      </c>
      <c r="P37" s="473">
        <v>1.3264598540145986</v>
      </c>
      <c r="Q37" s="399">
        <v>692.28571428571433</v>
      </c>
    </row>
    <row r="38" spans="1:17" ht="14.4" customHeight="1" x14ac:dyDescent="0.3">
      <c r="A38" s="394" t="s">
        <v>889</v>
      </c>
      <c r="B38" s="395" t="s">
        <v>817</v>
      </c>
      <c r="C38" s="395" t="s">
        <v>814</v>
      </c>
      <c r="D38" s="395" t="s">
        <v>845</v>
      </c>
      <c r="E38" s="395" t="s">
        <v>831</v>
      </c>
      <c r="F38" s="398">
        <v>26</v>
      </c>
      <c r="G38" s="398">
        <v>35646</v>
      </c>
      <c r="H38" s="398">
        <v>1</v>
      </c>
      <c r="I38" s="398">
        <v>1371</v>
      </c>
      <c r="J38" s="398">
        <v>51</v>
      </c>
      <c r="K38" s="398">
        <v>70125</v>
      </c>
      <c r="L38" s="398">
        <v>1.9672614038040734</v>
      </c>
      <c r="M38" s="398">
        <v>1375</v>
      </c>
      <c r="N38" s="398">
        <v>27</v>
      </c>
      <c r="O38" s="398">
        <v>37309</v>
      </c>
      <c r="P38" s="473">
        <v>1.0466532009201595</v>
      </c>
      <c r="Q38" s="399">
        <v>1381.8148148148148</v>
      </c>
    </row>
    <row r="39" spans="1:17" ht="14.4" customHeight="1" x14ac:dyDescent="0.3">
      <c r="A39" s="394" t="s">
        <v>889</v>
      </c>
      <c r="B39" s="395" t="s">
        <v>817</v>
      </c>
      <c r="C39" s="395" t="s">
        <v>814</v>
      </c>
      <c r="D39" s="395" t="s">
        <v>846</v>
      </c>
      <c r="E39" s="395" t="s">
        <v>847</v>
      </c>
      <c r="F39" s="398">
        <v>9</v>
      </c>
      <c r="G39" s="398">
        <v>20790</v>
      </c>
      <c r="H39" s="398">
        <v>1</v>
      </c>
      <c r="I39" s="398">
        <v>2310</v>
      </c>
      <c r="J39" s="398">
        <v>20</v>
      </c>
      <c r="K39" s="398">
        <v>46380</v>
      </c>
      <c r="L39" s="398">
        <v>2.2308802308802309</v>
      </c>
      <c r="M39" s="398">
        <v>2319</v>
      </c>
      <c r="N39" s="398">
        <v>16</v>
      </c>
      <c r="O39" s="398">
        <v>37284</v>
      </c>
      <c r="P39" s="473">
        <v>1.7933621933621933</v>
      </c>
      <c r="Q39" s="399">
        <v>2330.25</v>
      </c>
    </row>
    <row r="40" spans="1:17" ht="14.4" customHeight="1" x14ac:dyDescent="0.3">
      <c r="A40" s="394" t="s">
        <v>889</v>
      </c>
      <c r="B40" s="395" t="s">
        <v>817</v>
      </c>
      <c r="C40" s="395" t="s">
        <v>814</v>
      </c>
      <c r="D40" s="395" t="s">
        <v>848</v>
      </c>
      <c r="E40" s="395" t="s">
        <v>849</v>
      </c>
      <c r="F40" s="398">
        <v>15</v>
      </c>
      <c r="G40" s="398">
        <v>975</v>
      </c>
      <c r="H40" s="398">
        <v>1</v>
      </c>
      <c r="I40" s="398">
        <v>65</v>
      </c>
      <c r="J40" s="398">
        <v>30</v>
      </c>
      <c r="K40" s="398">
        <v>1950</v>
      </c>
      <c r="L40" s="398">
        <v>2</v>
      </c>
      <c r="M40" s="398">
        <v>65</v>
      </c>
      <c r="N40" s="398">
        <v>24</v>
      </c>
      <c r="O40" s="398">
        <v>1575</v>
      </c>
      <c r="P40" s="473">
        <v>1.6153846153846154</v>
      </c>
      <c r="Q40" s="399">
        <v>65.625</v>
      </c>
    </row>
    <row r="41" spans="1:17" ht="14.4" customHeight="1" x14ac:dyDescent="0.3">
      <c r="A41" s="394" t="s">
        <v>889</v>
      </c>
      <c r="B41" s="395" t="s">
        <v>817</v>
      </c>
      <c r="C41" s="395" t="s">
        <v>814</v>
      </c>
      <c r="D41" s="395" t="s">
        <v>850</v>
      </c>
      <c r="E41" s="395" t="s">
        <v>851</v>
      </c>
      <c r="F41" s="398">
        <v>1</v>
      </c>
      <c r="G41" s="398">
        <v>394</v>
      </c>
      <c r="H41" s="398">
        <v>1</v>
      </c>
      <c r="I41" s="398">
        <v>394</v>
      </c>
      <c r="J41" s="398">
        <v>3</v>
      </c>
      <c r="K41" s="398">
        <v>1188</v>
      </c>
      <c r="L41" s="398">
        <v>3.015228426395939</v>
      </c>
      <c r="M41" s="398">
        <v>396</v>
      </c>
      <c r="N41" s="398">
        <v>1</v>
      </c>
      <c r="O41" s="398">
        <v>399</v>
      </c>
      <c r="P41" s="473">
        <v>1.0126903553299493</v>
      </c>
      <c r="Q41" s="399">
        <v>399</v>
      </c>
    </row>
    <row r="42" spans="1:17" ht="14.4" customHeight="1" x14ac:dyDescent="0.3">
      <c r="A42" s="394" t="s">
        <v>889</v>
      </c>
      <c r="B42" s="395" t="s">
        <v>817</v>
      </c>
      <c r="C42" s="395" t="s">
        <v>814</v>
      </c>
      <c r="D42" s="395" t="s">
        <v>852</v>
      </c>
      <c r="E42" s="395" t="s">
        <v>853</v>
      </c>
      <c r="F42" s="398">
        <v>1</v>
      </c>
      <c r="G42" s="398">
        <v>1597</v>
      </c>
      <c r="H42" s="398">
        <v>1</v>
      </c>
      <c r="I42" s="398">
        <v>1597</v>
      </c>
      <c r="J42" s="398"/>
      <c r="K42" s="398"/>
      <c r="L42" s="398"/>
      <c r="M42" s="398"/>
      <c r="N42" s="398">
        <v>2</v>
      </c>
      <c r="O42" s="398">
        <v>3218</v>
      </c>
      <c r="P42" s="473">
        <v>2.0150281778334378</v>
      </c>
      <c r="Q42" s="399">
        <v>1609</v>
      </c>
    </row>
    <row r="43" spans="1:17" ht="14.4" customHeight="1" x14ac:dyDescent="0.3">
      <c r="A43" s="394" t="s">
        <v>889</v>
      </c>
      <c r="B43" s="395" t="s">
        <v>817</v>
      </c>
      <c r="C43" s="395" t="s">
        <v>814</v>
      </c>
      <c r="D43" s="395" t="s">
        <v>854</v>
      </c>
      <c r="E43" s="395" t="s">
        <v>855</v>
      </c>
      <c r="F43" s="398">
        <v>23</v>
      </c>
      <c r="G43" s="398">
        <v>12627</v>
      </c>
      <c r="H43" s="398">
        <v>1</v>
      </c>
      <c r="I43" s="398">
        <v>549</v>
      </c>
      <c r="J43" s="398">
        <v>55</v>
      </c>
      <c r="K43" s="398">
        <v>30250</v>
      </c>
      <c r="L43" s="398">
        <v>2.3956600934505423</v>
      </c>
      <c r="M43" s="398">
        <v>550</v>
      </c>
      <c r="N43" s="398">
        <v>42</v>
      </c>
      <c r="O43" s="398">
        <v>23132</v>
      </c>
      <c r="P43" s="473">
        <v>1.8319474142710066</v>
      </c>
      <c r="Q43" s="399">
        <v>550.76190476190482</v>
      </c>
    </row>
    <row r="44" spans="1:17" ht="14.4" customHeight="1" x14ac:dyDescent="0.3">
      <c r="A44" s="394" t="s">
        <v>889</v>
      </c>
      <c r="B44" s="395" t="s">
        <v>817</v>
      </c>
      <c r="C44" s="395" t="s">
        <v>814</v>
      </c>
      <c r="D44" s="395" t="s">
        <v>856</v>
      </c>
      <c r="E44" s="395" t="s">
        <v>857</v>
      </c>
      <c r="F44" s="398">
        <v>1</v>
      </c>
      <c r="G44" s="398">
        <v>1228</v>
      </c>
      <c r="H44" s="398">
        <v>1</v>
      </c>
      <c r="I44" s="398">
        <v>1228</v>
      </c>
      <c r="J44" s="398"/>
      <c r="K44" s="398"/>
      <c r="L44" s="398"/>
      <c r="M44" s="398"/>
      <c r="N44" s="398"/>
      <c r="O44" s="398"/>
      <c r="P44" s="473"/>
      <c r="Q44" s="399"/>
    </row>
    <row r="45" spans="1:17" ht="14.4" customHeight="1" x14ac:dyDescent="0.3">
      <c r="A45" s="394" t="s">
        <v>889</v>
      </c>
      <c r="B45" s="395" t="s">
        <v>817</v>
      </c>
      <c r="C45" s="395" t="s">
        <v>814</v>
      </c>
      <c r="D45" s="395" t="s">
        <v>860</v>
      </c>
      <c r="E45" s="395" t="s">
        <v>861</v>
      </c>
      <c r="F45" s="398"/>
      <c r="G45" s="398"/>
      <c r="H45" s="398"/>
      <c r="I45" s="398"/>
      <c r="J45" s="398"/>
      <c r="K45" s="398"/>
      <c r="L45" s="398"/>
      <c r="M45" s="398"/>
      <c r="N45" s="398">
        <v>1</v>
      </c>
      <c r="O45" s="398">
        <v>122</v>
      </c>
      <c r="P45" s="473"/>
      <c r="Q45" s="399">
        <v>122</v>
      </c>
    </row>
    <row r="46" spans="1:17" ht="14.4" customHeight="1" x14ac:dyDescent="0.3">
      <c r="A46" s="394" t="s">
        <v>889</v>
      </c>
      <c r="B46" s="395" t="s">
        <v>817</v>
      </c>
      <c r="C46" s="395" t="s">
        <v>814</v>
      </c>
      <c r="D46" s="395" t="s">
        <v>862</v>
      </c>
      <c r="E46" s="395" t="s">
        <v>863</v>
      </c>
      <c r="F46" s="398">
        <v>2</v>
      </c>
      <c r="G46" s="398">
        <v>850</v>
      </c>
      <c r="H46" s="398">
        <v>1</v>
      </c>
      <c r="I46" s="398">
        <v>425</v>
      </c>
      <c r="J46" s="398"/>
      <c r="K46" s="398"/>
      <c r="L46" s="398"/>
      <c r="M46" s="398"/>
      <c r="N46" s="398">
        <v>8</v>
      </c>
      <c r="O46" s="398">
        <v>3408</v>
      </c>
      <c r="P46" s="473">
        <v>4.0094117647058827</v>
      </c>
      <c r="Q46" s="399">
        <v>426</v>
      </c>
    </row>
    <row r="47" spans="1:17" ht="14.4" customHeight="1" x14ac:dyDescent="0.3">
      <c r="A47" s="394" t="s">
        <v>889</v>
      </c>
      <c r="B47" s="395" t="s">
        <v>817</v>
      </c>
      <c r="C47" s="395" t="s">
        <v>814</v>
      </c>
      <c r="D47" s="395" t="s">
        <v>867</v>
      </c>
      <c r="E47" s="395" t="s">
        <v>868</v>
      </c>
      <c r="F47" s="398"/>
      <c r="G47" s="398"/>
      <c r="H47" s="398"/>
      <c r="I47" s="398"/>
      <c r="J47" s="398">
        <v>1</v>
      </c>
      <c r="K47" s="398">
        <v>1607</v>
      </c>
      <c r="L47" s="398"/>
      <c r="M47" s="398">
        <v>1607</v>
      </c>
      <c r="N47" s="398">
        <v>8</v>
      </c>
      <c r="O47" s="398">
        <v>12904</v>
      </c>
      <c r="P47" s="473"/>
      <c r="Q47" s="399">
        <v>1613</v>
      </c>
    </row>
    <row r="48" spans="1:17" ht="14.4" customHeight="1" x14ac:dyDescent="0.3">
      <c r="A48" s="394" t="s">
        <v>890</v>
      </c>
      <c r="B48" s="395" t="s">
        <v>817</v>
      </c>
      <c r="C48" s="395" t="s">
        <v>814</v>
      </c>
      <c r="D48" s="395" t="s">
        <v>818</v>
      </c>
      <c r="E48" s="395" t="s">
        <v>819</v>
      </c>
      <c r="F48" s="398">
        <v>5</v>
      </c>
      <c r="G48" s="398">
        <v>625</v>
      </c>
      <c r="H48" s="398">
        <v>1</v>
      </c>
      <c r="I48" s="398">
        <v>125</v>
      </c>
      <c r="J48" s="398">
        <v>4</v>
      </c>
      <c r="K48" s="398">
        <v>504</v>
      </c>
      <c r="L48" s="398">
        <v>0.80640000000000001</v>
      </c>
      <c r="M48" s="398">
        <v>126</v>
      </c>
      <c r="N48" s="398">
        <v>3</v>
      </c>
      <c r="O48" s="398">
        <v>379</v>
      </c>
      <c r="P48" s="473">
        <v>0.60640000000000005</v>
      </c>
      <c r="Q48" s="399">
        <v>126.33333333333333</v>
      </c>
    </row>
    <row r="49" spans="1:17" ht="14.4" customHeight="1" x14ac:dyDescent="0.3">
      <c r="A49" s="394" t="s">
        <v>890</v>
      </c>
      <c r="B49" s="395" t="s">
        <v>817</v>
      </c>
      <c r="C49" s="395" t="s">
        <v>814</v>
      </c>
      <c r="D49" s="395" t="s">
        <v>820</v>
      </c>
      <c r="E49" s="395" t="s">
        <v>821</v>
      </c>
      <c r="F49" s="398">
        <v>1</v>
      </c>
      <c r="G49" s="398">
        <v>1217</v>
      </c>
      <c r="H49" s="398">
        <v>1</v>
      </c>
      <c r="I49" s="398">
        <v>1217</v>
      </c>
      <c r="J49" s="398"/>
      <c r="K49" s="398"/>
      <c r="L49" s="398"/>
      <c r="M49" s="398"/>
      <c r="N49" s="398"/>
      <c r="O49" s="398"/>
      <c r="P49" s="473"/>
      <c r="Q49" s="399"/>
    </row>
    <row r="50" spans="1:17" ht="14.4" customHeight="1" x14ac:dyDescent="0.3">
      <c r="A50" s="394" t="s">
        <v>890</v>
      </c>
      <c r="B50" s="395" t="s">
        <v>817</v>
      </c>
      <c r="C50" s="395" t="s">
        <v>814</v>
      </c>
      <c r="D50" s="395" t="s">
        <v>822</v>
      </c>
      <c r="E50" s="395" t="s">
        <v>823</v>
      </c>
      <c r="F50" s="398"/>
      <c r="G50" s="398"/>
      <c r="H50" s="398"/>
      <c r="I50" s="398"/>
      <c r="J50" s="398">
        <v>17</v>
      </c>
      <c r="K50" s="398">
        <v>37621</v>
      </c>
      <c r="L50" s="398"/>
      <c r="M50" s="398">
        <v>2213</v>
      </c>
      <c r="N50" s="398">
        <v>1</v>
      </c>
      <c r="O50" s="398">
        <v>2213</v>
      </c>
      <c r="P50" s="473"/>
      <c r="Q50" s="399">
        <v>2213</v>
      </c>
    </row>
    <row r="51" spans="1:17" ht="14.4" customHeight="1" x14ac:dyDescent="0.3">
      <c r="A51" s="394" t="s">
        <v>890</v>
      </c>
      <c r="B51" s="395" t="s">
        <v>817</v>
      </c>
      <c r="C51" s="395" t="s">
        <v>814</v>
      </c>
      <c r="D51" s="395" t="s">
        <v>824</v>
      </c>
      <c r="E51" s="395" t="s">
        <v>825</v>
      </c>
      <c r="F51" s="398">
        <v>2</v>
      </c>
      <c r="G51" s="398">
        <v>2064</v>
      </c>
      <c r="H51" s="398">
        <v>1</v>
      </c>
      <c r="I51" s="398">
        <v>1032</v>
      </c>
      <c r="J51" s="398">
        <v>1</v>
      </c>
      <c r="K51" s="398">
        <v>1035</v>
      </c>
      <c r="L51" s="398">
        <v>0.50145348837209303</v>
      </c>
      <c r="M51" s="398">
        <v>1035</v>
      </c>
      <c r="N51" s="398">
        <v>1</v>
      </c>
      <c r="O51" s="398">
        <v>1035</v>
      </c>
      <c r="P51" s="473">
        <v>0.50145348837209303</v>
      </c>
      <c r="Q51" s="399">
        <v>1035</v>
      </c>
    </row>
    <row r="52" spans="1:17" ht="14.4" customHeight="1" x14ac:dyDescent="0.3">
      <c r="A52" s="394" t="s">
        <v>890</v>
      </c>
      <c r="B52" s="395" t="s">
        <v>817</v>
      </c>
      <c r="C52" s="395" t="s">
        <v>814</v>
      </c>
      <c r="D52" s="395" t="s">
        <v>826</v>
      </c>
      <c r="E52" s="395" t="s">
        <v>827</v>
      </c>
      <c r="F52" s="398">
        <v>10</v>
      </c>
      <c r="G52" s="398">
        <v>36890</v>
      </c>
      <c r="H52" s="398">
        <v>1</v>
      </c>
      <c r="I52" s="398">
        <v>3689</v>
      </c>
      <c r="J52" s="398">
        <v>12</v>
      </c>
      <c r="K52" s="398">
        <v>44376</v>
      </c>
      <c r="L52" s="398">
        <v>1.2029276226619681</v>
      </c>
      <c r="M52" s="398">
        <v>3698</v>
      </c>
      <c r="N52" s="398">
        <v>39</v>
      </c>
      <c r="O52" s="398">
        <v>144606</v>
      </c>
      <c r="P52" s="473">
        <v>3.9199240986717268</v>
      </c>
      <c r="Q52" s="399">
        <v>3707.8461538461538</v>
      </c>
    </row>
    <row r="53" spans="1:17" ht="14.4" customHeight="1" x14ac:dyDescent="0.3">
      <c r="A53" s="394" t="s">
        <v>890</v>
      </c>
      <c r="B53" s="395" t="s">
        <v>817</v>
      </c>
      <c r="C53" s="395" t="s">
        <v>814</v>
      </c>
      <c r="D53" s="395" t="s">
        <v>828</v>
      </c>
      <c r="E53" s="395" t="s">
        <v>829</v>
      </c>
      <c r="F53" s="398">
        <v>2</v>
      </c>
      <c r="G53" s="398">
        <v>874</v>
      </c>
      <c r="H53" s="398">
        <v>1</v>
      </c>
      <c r="I53" s="398">
        <v>437</v>
      </c>
      <c r="J53" s="398"/>
      <c r="K53" s="398"/>
      <c r="L53" s="398"/>
      <c r="M53" s="398"/>
      <c r="N53" s="398"/>
      <c r="O53" s="398"/>
      <c r="P53" s="473"/>
      <c r="Q53" s="399"/>
    </row>
    <row r="54" spans="1:17" ht="14.4" customHeight="1" x14ac:dyDescent="0.3">
      <c r="A54" s="394" t="s">
        <v>890</v>
      </c>
      <c r="B54" s="395" t="s">
        <v>817</v>
      </c>
      <c r="C54" s="395" t="s">
        <v>814</v>
      </c>
      <c r="D54" s="395" t="s">
        <v>832</v>
      </c>
      <c r="E54" s="395" t="s">
        <v>833</v>
      </c>
      <c r="F54" s="398"/>
      <c r="G54" s="398"/>
      <c r="H54" s="398"/>
      <c r="I54" s="398"/>
      <c r="J54" s="398"/>
      <c r="K54" s="398"/>
      <c r="L54" s="398"/>
      <c r="M54" s="398"/>
      <c r="N54" s="398">
        <v>7</v>
      </c>
      <c r="O54" s="398">
        <v>11315</v>
      </c>
      <c r="P54" s="473"/>
      <c r="Q54" s="399">
        <v>1616.4285714285713</v>
      </c>
    </row>
    <row r="55" spans="1:17" ht="14.4" customHeight="1" x14ac:dyDescent="0.3">
      <c r="A55" s="394" t="s">
        <v>890</v>
      </c>
      <c r="B55" s="395" t="s">
        <v>817</v>
      </c>
      <c r="C55" s="395" t="s">
        <v>814</v>
      </c>
      <c r="D55" s="395" t="s">
        <v>834</v>
      </c>
      <c r="E55" s="395" t="s">
        <v>835</v>
      </c>
      <c r="F55" s="398">
        <v>1</v>
      </c>
      <c r="G55" s="398">
        <v>1531</v>
      </c>
      <c r="H55" s="398">
        <v>1</v>
      </c>
      <c r="I55" s="398">
        <v>1531</v>
      </c>
      <c r="J55" s="398"/>
      <c r="K55" s="398"/>
      <c r="L55" s="398"/>
      <c r="M55" s="398"/>
      <c r="N55" s="398">
        <v>1</v>
      </c>
      <c r="O55" s="398">
        <v>1537</v>
      </c>
      <c r="P55" s="473">
        <v>1.0039190071848465</v>
      </c>
      <c r="Q55" s="399">
        <v>1537</v>
      </c>
    </row>
    <row r="56" spans="1:17" ht="14.4" customHeight="1" x14ac:dyDescent="0.3">
      <c r="A56" s="394" t="s">
        <v>890</v>
      </c>
      <c r="B56" s="395" t="s">
        <v>817</v>
      </c>
      <c r="C56" s="395" t="s">
        <v>814</v>
      </c>
      <c r="D56" s="395" t="s">
        <v>836</v>
      </c>
      <c r="E56" s="395" t="s">
        <v>837</v>
      </c>
      <c r="F56" s="398"/>
      <c r="G56" s="398"/>
      <c r="H56" s="398"/>
      <c r="I56" s="398"/>
      <c r="J56" s="398">
        <v>9</v>
      </c>
      <c r="K56" s="398">
        <v>7371</v>
      </c>
      <c r="L56" s="398"/>
      <c r="M56" s="398">
        <v>819</v>
      </c>
      <c r="N56" s="398"/>
      <c r="O56" s="398"/>
      <c r="P56" s="473"/>
      <c r="Q56" s="399"/>
    </row>
    <row r="57" spans="1:17" ht="14.4" customHeight="1" x14ac:dyDescent="0.3">
      <c r="A57" s="394" t="s">
        <v>890</v>
      </c>
      <c r="B57" s="395" t="s">
        <v>817</v>
      </c>
      <c r="C57" s="395" t="s">
        <v>814</v>
      </c>
      <c r="D57" s="395" t="s">
        <v>838</v>
      </c>
      <c r="E57" s="395" t="s">
        <v>839</v>
      </c>
      <c r="F57" s="398">
        <v>2</v>
      </c>
      <c r="G57" s="398">
        <v>2882</v>
      </c>
      <c r="H57" s="398">
        <v>1</v>
      </c>
      <c r="I57" s="398">
        <v>1441</v>
      </c>
      <c r="J57" s="398">
        <v>4</v>
      </c>
      <c r="K57" s="398">
        <v>5788</v>
      </c>
      <c r="L57" s="398">
        <v>2.0083275503122833</v>
      </c>
      <c r="M57" s="398">
        <v>1447</v>
      </c>
      <c r="N57" s="398">
        <v>4</v>
      </c>
      <c r="O57" s="398">
        <v>5828</v>
      </c>
      <c r="P57" s="473">
        <v>2.0222068008327549</v>
      </c>
      <c r="Q57" s="399">
        <v>1457</v>
      </c>
    </row>
    <row r="58" spans="1:17" ht="14.4" customHeight="1" x14ac:dyDescent="0.3">
      <c r="A58" s="394" t="s">
        <v>890</v>
      </c>
      <c r="B58" s="395" t="s">
        <v>817</v>
      </c>
      <c r="C58" s="395" t="s">
        <v>814</v>
      </c>
      <c r="D58" s="395" t="s">
        <v>840</v>
      </c>
      <c r="E58" s="395" t="s">
        <v>841</v>
      </c>
      <c r="F58" s="398"/>
      <c r="G58" s="398"/>
      <c r="H58" s="398"/>
      <c r="I58" s="398"/>
      <c r="J58" s="398"/>
      <c r="K58" s="398"/>
      <c r="L58" s="398"/>
      <c r="M58" s="398"/>
      <c r="N58" s="398">
        <v>1</v>
      </c>
      <c r="O58" s="398">
        <v>3100</v>
      </c>
      <c r="P58" s="473"/>
      <c r="Q58" s="399">
        <v>3100</v>
      </c>
    </row>
    <row r="59" spans="1:17" ht="14.4" customHeight="1" x14ac:dyDescent="0.3">
      <c r="A59" s="394" t="s">
        <v>890</v>
      </c>
      <c r="B59" s="395" t="s">
        <v>817</v>
      </c>
      <c r="C59" s="395" t="s">
        <v>814</v>
      </c>
      <c r="D59" s="395" t="s">
        <v>842</v>
      </c>
      <c r="E59" s="395" t="s">
        <v>843</v>
      </c>
      <c r="F59" s="398">
        <v>12</v>
      </c>
      <c r="G59" s="398">
        <v>192</v>
      </c>
      <c r="H59" s="398">
        <v>1</v>
      </c>
      <c r="I59" s="398">
        <v>16</v>
      </c>
      <c r="J59" s="398">
        <v>27</v>
      </c>
      <c r="K59" s="398">
        <v>432</v>
      </c>
      <c r="L59" s="398">
        <v>2.25</v>
      </c>
      <c r="M59" s="398">
        <v>16</v>
      </c>
      <c r="N59" s="398">
        <v>25</v>
      </c>
      <c r="O59" s="398">
        <v>400</v>
      </c>
      <c r="P59" s="473">
        <v>2.0833333333333335</v>
      </c>
      <c r="Q59" s="399">
        <v>16</v>
      </c>
    </row>
    <row r="60" spans="1:17" ht="14.4" customHeight="1" x14ac:dyDescent="0.3">
      <c r="A60" s="394" t="s">
        <v>890</v>
      </c>
      <c r="B60" s="395" t="s">
        <v>817</v>
      </c>
      <c r="C60" s="395" t="s">
        <v>814</v>
      </c>
      <c r="D60" s="395" t="s">
        <v>844</v>
      </c>
      <c r="E60" s="395" t="s">
        <v>829</v>
      </c>
      <c r="F60" s="398">
        <v>18</v>
      </c>
      <c r="G60" s="398">
        <v>12330</v>
      </c>
      <c r="H60" s="398">
        <v>1</v>
      </c>
      <c r="I60" s="398">
        <v>685</v>
      </c>
      <c r="J60" s="398">
        <v>39</v>
      </c>
      <c r="K60" s="398">
        <v>26832</v>
      </c>
      <c r="L60" s="398">
        <v>2.1761557177615574</v>
      </c>
      <c r="M60" s="398">
        <v>688</v>
      </c>
      <c r="N60" s="398">
        <v>46</v>
      </c>
      <c r="O60" s="398">
        <v>31804</v>
      </c>
      <c r="P60" s="473">
        <v>2.5793998377939982</v>
      </c>
      <c r="Q60" s="399">
        <v>691.39130434782612</v>
      </c>
    </row>
    <row r="61" spans="1:17" ht="14.4" customHeight="1" x14ac:dyDescent="0.3">
      <c r="A61" s="394" t="s">
        <v>890</v>
      </c>
      <c r="B61" s="395" t="s">
        <v>817</v>
      </c>
      <c r="C61" s="395" t="s">
        <v>814</v>
      </c>
      <c r="D61" s="395" t="s">
        <v>845</v>
      </c>
      <c r="E61" s="395" t="s">
        <v>831</v>
      </c>
      <c r="F61" s="398">
        <v>26</v>
      </c>
      <c r="G61" s="398">
        <v>35646</v>
      </c>
      <c r="H61" s="398">
        <v>1</v>
      </c>
      <c r="I61" s="398">
        <v>1371</v>
      </c>
      <c r="J61" s="398">
        <v>39</v>
      </c>
      <c r="K61" s="398">
        <v>53625</v>
      </c>
      <c r="L61" s="398">
        <v>1.5043763676148796</v>
      </c>
      <c r="M61" s="398">
        <v>1375</v>
      </c>
      <c r="N61" s="398">
        <v>98</v>
      </c>
      <c r="O61" s="398">
        <v>135214</v>
      </c>
      <c r="P61" s="473">
        <v>3.7932446838354936</v>
      </c>
      <c r="Q61" s="399">
        <v>1379.7346938775511</v>
      </c>
    </row>
    <row r="62" spans="1:17" ht="14.4" customHeight="1" x14ac:dyDescent="0.3">
      <c r="A62" s="394" t="s">
        <v>890</v>
      </c>
      <c r="B62" s="395" t="s">
        <v>817</v>
      </c>
      <c r="C62" s="395" t="s">
        <v>814</v>
      </c>
      <c r="D62" s="395" t="s">
        <v>846</v>
      </c>
      <c r="E62" s="395" t="s">
        <v>847</v>
      </c>
      <c r="F62" s="398">
        <v>12</v>
      </c>
      <c r="G62" s="398">
        <v>27720</v>
      </c>
      <c r="H62" s="398">
        <v>1</v>
      </c>
      <c r="I62" s="398">
        <v>2310</v>
      </c>
      <c r="J62" s="398">
        <v>19</v>
      </c>
      <c r="K62" s="398">
        <v>44061</v>
      </c>
      <c r="L62" s="398">
        <v>1.5895021645021645</v>
      </c>
      <c r="M62" s="398">
        <v>2319</v>
      </c>
      <c r="N62" s="398">
        <v>36</v>
      </c>
      <c r="O62" s="398">
        <v>83844</v>
      </c>
      <c r="P62" s="473">
        <v>3.0246753246753246</v>
      </c>
      <c r="Q62" s="399">
        <v>2329</v>
      </c>
    </row>
    <row r="63" spans="1:17" ht="14.4" customHeight="1" x14ac:dyDescent="0.3">
      <c r="A63" s="394" t="s">
        <v>890</v>
      </c>
      <c r="B63" s="395" t="s">
        <v>817</v>
      </c>
      <c r="C63" s="395" t="s">
        <v>814</v>
      </c>
      <c r="D63" s="395" t="s">
        <v>848</v>
      </c>
      <c r="E63" s="395" t="s">
        <v>849</v>
      </c>
      <c r="F63" s="398">
        <v>18</v>
      </c>
      <c r="G63" s="398">
        <v>1170</v>
      </c>
      <c r="H63" s="398">
        <v>1</v>
      </c>
      <c r="I63" s="398">
        <v>65</v>
      </c>
      <c r="J63" s="398">
        <v>39</v>
      </c>
      <c r="K63" s="398">
        <v>2535</v>
      </c>
      <c r="L63" s="398">
        <v>2.1666666666666665</v>
      </c>
      <c r="M63" s="398">
        <v>65</v>
      </c>
      <c r="N63" s="398">
        <v>46</v>
      </c>
      <c r="O63" s="398">
        <v>3016</v>
      </c>
      <c r="P63" s="473">
        <v>2.5777777777777779</v>
      </c>
      <c r="Q63" s="399">
        <v>65.565217391304344</v>
      </c>
    </row>
    <row r="64" spans="1:17" ht="14.4" customHeight="1" x14ac:dyDescent="0.3">
      <c r="A64" s="394" t="s">
        <v>890</v>
      </c>
      <c r="B64" s="395" t="s">
        <v>817</v>
      </c>
      <c r="C64" s="395" t="s">
        <v>814</v>
      </c>
      <c r="D64" s="395" t="s">
        <v>850</v>
      </c>
      <c r="E64" s="395" t="s">
        <v>851</v>
      </c>
      <c r="F64" s="398">
        <v>2</v>
      </c>
      <c r="G64" s="398">
        <v>788</v>
      </c>
      <c r="H64" s="398">
        <v>1</v>
      </c>
      <c r="I64" s="398">
        <v>394</v>
      </c>
      <c r="J64" s="398">
        <v>4</v>
      </c>
      <c r="K64" s="398">
        <v>1584</v>
      </c>
      <c r="L64" s="398">
        <v>2.0101522842639592</v>
      </c>
      <c r="M64" s="398">
        <v>396</v>
      </c>
      <c r="N64" s="398">
        <v>4</v>
      </c>
      <c r="O64" s="398">
        <v>1596</v>
      </c>
      <c r="P64" s="473">
        <v>2.0253807106598987</v>
      </c>
      <c r="Q64" s="399">
        <v>399</v>
      </c>
    </row>
    <row r="65" spans="1:17" ht="14.4" customHeight="1" x14ac:dyDescent="0.3">
      <c r="A65" s="394" t="s">
        <v>890</v>
      </c>
      <c r="B65" s="395" t="s">
        <v>817</v>
      </c>
      <c r="C65" s="395" t="s">
        <v>814</v>
      </c>
      <c r="D65" s="395" t="s">
        <v>854</v>
      </c>
      <c r="E65" s="395" t="s">
        <v>855</v>
      </c>
      <c r="F65" s="398">
        <v>42</v>
      </c>
      <c r="G65" s="398">
        <v>23058</v>
      </c>
      <c r="H65" s="398">
        <v>1</v>
      </c>
      <c r="I65" s="398">
        <v>549</v>
      </c>
      <c r="J65" s="398">
        <v>51</v>
      </c>
      <c r="K65" s="398">
        <v>28050</v>
      </c>
      <c r="L65" s="398">
        <v>1.2164975279729378</v>
      </c>
      <c r="M65" s="398">
        <v>550</v>
      </c>
      <c r="N65" s="398">
        <v>101</v>
      </c>
      <c r="O65" s="398">
        <v>55611</v>
      </c>
      <c r="P65" s="473">
        <v>2.4117876658860267</v>
      </c>
      <c r="Q65" s="399">
        <v>550.60396039603961</v>
      </c>
    </row>
    <row r="66" spans="1:17" ht="14.4" customHeight="1" x14ac:dyDescent="0.3">
      <c r="A66" s="394" t="s">
        <v>890</v>
      </c>
      <c r="B66" s="395" t="s">
        <v>817</v>
      </c>
      <c r="C66" s="395" t="s">
        <v>814</v>
      </c>
      <c r="D66" s="395" t="s">
        <v>856</v>
      </c>
      <c r="E66" s="395" t="s">
        <v>857</v>
      </c>
      <c r="F66" s="398"/>
      <c r="G66" s="398"/>
      <c r="H66" s="398"/>
      <c r="I66" s="398"/>
      <c r="J66" s="398"/>
      <c r="K66" s="398"/>
      <c r="L66" s="398"/>
      <c r="M66" s="398"/>
      <c r="N66" s="398">
        <v>1</v>
      </c>
      <c r="O66" s="398">
        <v>1244</v>
      </c>
      <c r="P66" s="473"/>
      <c r="Q66" s="399">
        <v>1244</v>
      </c>
    </row>
    <row r="67" spans="1:17" ht="14.4" customHeight="1" x14ac:dyDescent="0.3">
      <c r="A67" s="394" t="s">
        <v>890</v>
      </c>
      <c r="B67" s="395" t="s">
        <v>817</v>
      </c>
      <c r="C67" s="395" t="s">
        <v>814</v>
      </c>
      <c r="D67" s="395" t="s">
        <v>860</v>
      </c>
      <c r="E67" s="395" t="s">
        <v>861</v>
      </c>
      <c r="F67" s="398"/>
      <c r="G67" s="398"/>
      <c r="H67" s="398"/>
      <c r="I67" s="398"/>
      <c r="J67" s="398">
        <v>1</v>
      </c>
      <c r="K67" s="398">
        <v>122</v>
      </c>
      <c r="L67" s="398"/>
      <c r="M67" s="398">
        <v>122</v>
      </c>
      <c r="N67" s="398"/>
      <c r="O67" s="398"/>
      <c r="P67" s="473"/>
      <c r="Q67" s="399"/>
    </row>
    <row r="68" spans="1:17" ht="14.4" customHeight="1" x14ac:dyDescent="0.3">
      <c r="A68" s="394" t="s">
        <v>890</v>
      </c>
      <c r="B68" s="395" t="s">
        <v>817</v>
      </c>
      <c r="C68" s="395" t="s">
        <v>814</v>
      </c>
      <c r="D68" s="395" t="s">
        <v>862</v>
      </c>
      <c r="E68" s="395" t="s">
        <v>863</v>
      </c>
      <c r="F68" s="398"/>
      <c r="G68" s="398"/>
      <c r="H68" s="398"/>
      <c r="I68" s="398"/>
      <c r="J68" s="398"/>
      <c r="K68" s="398"/>
      <c r="L68" s="398"/>
      <c r="M68" s="398"/>
      <c r="N68" s="398">
        <v>1</v>
      </c>
      <c r="O68" s="398">
        <v>426</v>
      </c>
      <c r="P68" s="473"/>
      <c r="Q68" s="399">
        <v>426</v>
      </c>
    </row>
    <row r="69" spans="1:17" ht="14.4" customHeight="1" x14ac:dyDescent="0.3">
      <c r="A69" s="394" t="s">
        <v>890</v>
      </c>
      <c r="B69" s="395" t="s">
        <v>817</v>
      </c>
      <c r="C69" s="395" t="s">
        <v>814</v>
      </c>
      <c r="D69" s="395" t="s">
        <v>866</v>
      </c>
      <c r="E69" s="395" t="s">
        <v>825</v>
      </c>
      <c r="F69" s="398"/>
      <c r="G69" s="398"/>
      <c r="H69" s="398"/>
      <c r="I69" s="398"/>
      <c r="J69" s="398"/>
      <c r="K69" s="398"/>
      <c r="L69" s="398"/>
      <c r="M69" s="398"/>
      <c r="N69" s="398">
        <v>1</v>
      </c>
      <c r="O69" s="398">
        <v>915</v>
      </c>
      <c r="P69" s="473"/>
      <c r="Q69" s="399">
        <v>915</v>
      </c>
    </row>
    <row r="70" spans="1:17" ht="14.4" customHeight="1" x14ac:dyDescent="0.3">
      <c r="A70" s="394" t="s">
        <v>890</v>
      </c>
      <c r="B70" s="395" t="s">
        <v>817</v>
      </c>
      <c r="C70" s="395" t="s">
        <v>814</v>
      </c>
      <c r="D70" s="395" t="s">
        <v>867</v>
      </c>
      <c r="E70" s="395" t="s">
        <v>868</v>
      </c>
      <c r="F70" s="398"/>
      <c r="G70" s="398"/>
      <c r="H70" s="398"/>
      <c r="I70" s="398"/>
      <c r="J70" s="398"/>
      <c r="K70" s="398"/>
      <c r="L70" s="398"/>
      <c r="M70" s="398"/>
      <c r="N70" s="398">
        <v>10</v>
      </c>
      <c r="O70" s="398">
        <v>16112</v>
      </c>
      <c r="P70" s="473"/>
      <c r="Q70" s="399">
        <v>1611.2</v>
      </c>
    </row>
    <row r="71" spans="1:17" ht="14.4" customHeight="1" x14ac:dyDescent="0.3">
      <c r="A71" s="394" t="s">
        <v>890</v>
      </c>
      <c r="B71" s="395" t="s">
        <v>817</v>
      </c>
      <c r="C71" s="395" t="s">
        <v>814</v>
      </c>
      <c r="D71" s="395" t="s">
        <v>869</v>
      </c>
      <c r="E71" s="395" t="s">
        <v>861</v>
      </c>
      <c r="F71" s="398"/>
      <c r="G71" s="398"/>
      <c r="H71" s="398"/>
      <c r="I71" s="398"/>
      <c r="J71" s="398">
        <v>2</v>
      </c>
      <c r="K71" s="398">
        <v>452</v>
      </c>
      <c r="L71" s="398"/>
      <c r="M71" s="398">
        <v>226</v>
      </c>
      <c r="N71" s="398"/>
      <c r="O71" s="398"/>
      <c r="P71" s="473"/>
      <c r="Q71" s="399"/>
    </row>
    <row r="72" spans="1:17" ht="14.4" customHeight="1" x14ac:dyDescent="0.3">
      <c r="A72" s="394" t="s">
        <v>891</v>
      </c>
      <c r="B72" s="395" t="s">
        <v>813</v>
      </c>
      <c r="C72" s="395" t="s">
        <v>814</v>
      </c>
      <c r="D72" s="395" t="s">
        <v>815</v>
      </c>
      <c r="E72" s="395" t="s">
        <v>816</v>
      </c>
      <c r="F72" s="398"/>
      <c r="G72" s="398"/>
      <c r="H72" s="398"/>
      <c r="I72" s="398"/>
      <c r="J72" s="398"/>
      <c r="K72" s="398"/>
      <c r="L72" s="398"/>
      <c r="M72" s="398"/>
      <c r="N72" s="398">
        <v>1</v>
      </c>
      <c r="O72" s="398">
        <v>10685</v>
      </c>
      <c r="P72" s="473"/>
      <c r="Q72" s="399">
        <v>10685</v>
      </c>
    </row>
    <row r="73" spans="1:17" ht="14.4" customHeight="1" x14ac:dyDescent="0.3">
      <c r="A73" s="394" t="s">
        <v>892</v>
      </c>
      <c r="B73" s="395" t="s">
        <v>813</v>
      </c>
      <c r="C73" s="395" t="s">
        <v>814</v>
      </c>
      <c r="D73" s="395" t="s">
        <v>815</v>
      </c>
      <c r="E73" s="395" t="s">
        <v>816</v>
      </c>
      <c r="F73" s="398"/>
      <c r="G73" s="398"/>
      <c r="H73" s="398"/>
      <c r="I73" s="398"/>
      <c r="J73" s="398">
        <v>2</v>
      </c>
      <c r="K73" s="398">
        <v>21190</v>
      </c>
      <c r="L73" s="398"/>
      <c r="M73" s="398">
        <v>10595</v>
      </c>
      <c r="N73" s="398">
        <v>1</v>
      </c>
      <c r="O73" s="398">
        <v>10685</v>
      </c>
      <c r="P73" s="473"/>
      <c r="Q73" s="399">
        <v>10685</v>
      </c>
    </row>
    <row r="74" spans="1:17" ht="14.4" customHeight="1" x14ac:dyDescent="0.3">
      <c r="A74" s="394" t="s">
        <v>892</v>
      </c>
      <c r="B74" s="395" t="s">
        <v>817</v>
      </c>
      <c r="C74" s="395" t="s">
        <v>814</v>
      </c>
      <c r="D74" s="395" t="s">
        <v>818</v>
      </c>
      <c r="E74" s="395" t="s">
        <v>819</v>
      </c>
      <c r="F74" s="398"/>
      <c r="G74" s="398"/>
      <c r="H74" s="398"/>
      <c r="I74" s="398"/>
      <c r="J74" s="398">
        <v>1</v>
      </c>
      <c r="K74" s="398">
        <v>126</v>
      </c>
      <c r="L74" s="398"/>
      <c r="M74" s="398">
        <v>126</v>
      </c>
      <c r="N74" s="398"/>
      <c r="O74" s="398"/>
      <c r="P74" s="473"/>
      <c r="Q74" s="399"/>
    </row>
    <row r="75" spans="1:17" ht="14.4" customHeight="1" x14ac:dyDescent="0.3">
      <c r="A75" s="394" t="s">
        <v>892</v>
      </c>
      <c r="B75" s="395" t="s">
        <v>817</v>
      </c>
      <c r="C75" s="395" t="s">
        <v>814</v>
      </c>
      <c r="D75" s="395" t="s">
        <v>822</v>
      </c>
      <c r="E75" s="395" t="s">
        <v>823</v>
      </c>
      <c r="F75" s="398"/>
      <c r="G75" s="398"/>
      <c r="H75" s="398"/>
      <c r="I75" s="398"/>
      <c r="J75" s="398">
        <v>2</v>
      </c>
      <c r="K75" s="398">
        <v>4426</v>
      </c>
      <c r="L75" s="398"/>
      <c r="M75" s="398">
        <v>2213</v>
      </c>
      <c r="N75" s="398">
        <v>2</v>
      </c>
      <c r="O75" s="398">
        <v>4426</v>
      </c>
      <c r="P75" s="473"/>
      <c r="Q75" s="399">
        <v>2213</v>
      </c>
    </row>
    <row r="76" spans="1:17" ht="14.4" customHeight="1" x14ac:dyDescent="0.3">
      <c r="A76" s="394" t="s">
        <v>892</v>
      </c>
      <c r="B76" s="395" t="s">
        <v>817</v>
      </c>
      <c r="C76" s="395" t="s">
        <v>814</v>
      </c>
      <c r="D76" s="395" t="s">
        <v>826</v>
      </c>
      <c r="E76" s="395" t="s">
        <v>827</v>
      </c>
      <c r="F76" s="398">
        <v>1</v>
      </c>
      <c r="G76" s="398">
        <v>3689</v>
      </c>
      <c r="H76" s="398">
        <v>1</v>
      </c>
      <c r="I76" s="398">
        <v>3689</v>
      </c>
      <c r="J76" s="398">
        <v>1</v>
      </c>
      <c r="K76" s="398">
        <v>3698</v>
      </c>
      <c r="L76" s="398">
        <v>1.00243968555164</v>
      </c>
      <c r="M76" s="398">
        <v>3698</v>
      </c>
      <c r="N76" s="398">
        <v>2</v>
      </c>
      <c r="O76" s="398">
        <v>7396</v>
      </c>
      <c r="P76" s="473">
        <v>2.00487937110328</v>
      </c>
      <c r="Q76" s="399">
        <v>3698</v>
      </c>
    </row>
    <row r="77" spans="1:17" ht="14.4" customHeight="1" x14ac:dyDescent="0.3">
      <c r="A77" s="394" t="s">
        <v>892</v>
      </c>
      <c r="B77" s="395" t="s">
        <v>817</v>
      </c>
      <c r="C77" s="395" t="s">
        <v>814</v>
      </c>
      <c r="D77" s="395" t="s">
        <v>828</v>
      </c>
      <c r="E77" s="395" t="s">
        <v>829</v>
      </c>
      <c r="F77" s="398">
        <v>1</v>
      </c>
      <c r="G77" s="398">
        <v>437</v>
      </c>
      <c r="H77" s="398">
        <v>1</v>
      </c>
      <c r="I77" s="398">
        <v>437</v>
      </c>
      <c r="J77" s="398">
        <v>2</v>
      </c>
      <c r="K77" s="398">
        <v>876</v>
      </c>
      <c r="L77" s="398">
        <v>2.0045766590389018</v>
      </c>
      <c r="M77" s="398">
        <v>438</v>
      </c>
      <c r="N77" s="398"/>
      <c r="O77" s="398"/>
      <c r="P77" s="473"/>
      <c r="Q77" s="399"/>
    </row>
    <row r="78" spans="1:17" ht="14.4" customHeight="1" x14ac:dyDescent="0.3">
      <c r="A78" s="394" t="s">
        <v>892</v>
      </c>
      <c r="B78" s="395" t="s">
        <v>817</v>
      </c>
      <c r="C78" s="395" t="s">
        <v>814</v>
      </c>
      <c r="D78" s="395" t="s">
        <v>830</v>
      </c>
      <c r="E78" s="395" t="s">
        <v>831</v>
      </c>
      <c r="F78" s="398">
        <v>1</v>
      </c>
      <c r="G78" s="398">
        <v>831</v>
      </c>
      <c r="H78" s="398">
        <v>1</v>
      </c>
      <c r="I78" s="398">
        <v>831</v>
      </c>
      <c r="J78" s="398"/>
      <c r="K78" s="398"/>
      <c r="L78" s="398"/>
      <c r="M78" s="398"/>
      <c r="N78" s="398"/>
      <c r="O78" s="398"/>
      <c r="P78" s="473"/>
      <c r="Q78" s="399"/>
    </row>
    <row r="79" spans="1:17" ht="14.4" customHeight="1" x14ac:dyDescent="0.3">
      <c r="A79" s="394" t="s">
        <v>892</v>
      </c>
      <c r="B79" s="395" t="s">
        <v>817</v>
      </c>
      <c r="C79" s="395" t="s">
        <v>814</v>
      </c>
      <c r="D79" s="395" t="s">
        <v>838</v>
      </c>
      <c r="E79" s="395" t="s">
        <v>839</v>
      </c>
      <c r="F79" s="398">
        <v>1</v>
      </c>
      <c r="G79" s="398">
        <v>1441</v>
      </c>
      <c r="H79" s="398">
        <v>1</v>
      </c>
      <c r="I79" s="398">
        <v>1441</v>
      </c>
      <c r="J79" s="398">
        <v>2</v>
      </c>
      <c r="K79" s="398">
        <v>2894</v>
      </c>
      <c r="L79" s="398">
        <v>2.0083275503122833</v>
      </c>
      <c r="M79" s="398">
        <v>1447</v>
      </c>
      <c r="N79" s="398">
        <v>2</v>
      </c>
      <c r="O79" s="398">
        <v>2894</v>
      </c>
      <c r="P79" s="473">
        <v>2.0083275503122833</v>
      </c>
      <c r="Q79" s="399">
        <v>1447</v>
      </c>
    </row>
    <row r="80" spans="1:17" ht="14.4" customHeight="1" x14ac:dyDescent="0.3">
      <c r="A80" s="394" t="s">
        <v>892</v>
      </c>
      <c r="B80" s="395" t="s">
        <v>817</v>
      </c>
      <c r="C80" s="395" t="s">
        <v>814</v>
      </c>
      <c r="D80" s="395" t="s">
        <v>842</v>
      </c>
      <c r="E80" s="395" t="s">
        <v>843</v>
      </c>
      <c r="F80" s="398">
        <v>4</v>
      </c>
      <c r="G80" s="398">
        <v>64</v>
      </c>
      <c r="H80" s="398">
        <v>1</v>
      </c>
      <c r="I80" s="398">
        <v>16</v>
      </c>
      <c r="J80" s="398">
        <v>5</v>
      </c>
      <c r="K80" s="398">
        <v>80</v>
      </c>
      <c r="L80" s="398">
        <v>1.25</v>
      </c>
      <c r="M80" s="398">
        <v>16</v>
      </c>
      <c r="N80" s="398">
        <v>5</v>
      </c>
      <c r="O80" s="398">
        <v>80</v>
      </c>
      <c r="P80" s="473">
        <v>1.25</v>
      </c>
      <c r="Q80" s="399">
        <v>16</v>
      </c>
    </row>
    <row r="81" spans="1:17" ht="14.4" customHeight="1" x14ac:dyDescent="0.3">
      <c r="A81" s="394" t="s">
        <v>892</v>
      </c>
      <c r="B81" s="395" t="s">
        <v>817</v>
      </c>
      <c r="C81" s="395" t="s">
        <v>814</v>
      </c>
      <c r="D81" s="395" t="s">
        <v>844</v>
      </c>
      <c r="E81" s="395" t="s">
        <v>829</v>
      </c>
      <c r="F81" s="398">
        <v>6</v>
      </c>
      <c r="G81" s="398">
        <v>4110</v>
      </c>
      <c r="H81" s="398">
        <v>1</v>
      </c>
      <c r="I81" s="398">
        <v>685</v>
      </c>
      <c r="J81" s="398">
        <v>10</v>
      </c>
      <c r="K81" s="398">
        <v>6880</v>
      </c>
      <c r="L81" s="398">
        <v>1.6739659367396593</v>
      </c>
      <c r="M81" s="398">
        <v>688</v>
      </c>
      <c r="N81" s="398">
        <v>10</v>
      </c>
      <c r="O81" s="398">
        <v>6904</v>
      </c>
      <c r="P81" s="473">
        <v>1.6798053527980534</v>
      </c>
      <c r="Q81" s="399">
        <v>690.4</v>
      </c>
    </row>
    <row r="82" spans="1:17" ht="14.4" customHeight="1" x14ac:dyDescent="0.3">
      <c r="A82" s="394" t="s">
        <v>892</v>
      </c>
      <c r="B82" s="395" t="s">
        <v>817</v>
      </c>
      <c r="C82" s="395" t="s">
        <v>814</v>
      </c>
      <c r="D82" s="395" t="s">
        <v>845</v>
      </c>
      <c r="E82" s="395" t="s">
        <v>831</v>
      </c>
      <c r="F82" s="398"/>
      <c r="G82" s="398"/>
      <c r="H82" s="398"/>
      <c r="I82" s="398"/>
      <c r="J82" s="398">
        <v>3</v>
      </c>
      <c r="K82" s="398">
        <v>4125</v>
      </c>
      <c r="L82" s="398"/>
      <c r="M82" s="398">
        <v>1375</v>
      </c>
      <c r="N82" s="398">
        <v>3</v>
      </c>
      <c r="O82" s="398">
        <v>4125</v>
      </c>
      <c r="P82" s="473"/>
      <c r="Q82" s="399">
        <v>1375</v>
      </c>
    </row>
    <row r="83" spans="1:17" ht="14.4" customHeight="1" x14ac:dyDescent="0.3">
      <c r="A83" s="394" t="s">
        <v>892</v>
      </c>
      <c r="B83" s="395" t="s">
        <v>817</v>
      </c>
      <c r="C83" s="395" t="s">
        <v>814</v>
      </c>
      <c r="D83" s="395" t="s">
        <v>846</v>
      </c>
      <c r="E83" s="395" t="s">
        <v>847</v>
      </c>
      <c r="F83" s="398"/>
      <c r="G83" s="398"/>
      <c r="H83" s="398"/>
      <c r="I83" s="398"/>
      <c r="J83" s="398">
        <v>1</v>
      </c>
      <c r="K83" s="398">
        <v>2319</v>
      </c>
      <c r="L83" s="398"/>
      <c r="M83" s="398">
        <v>2319</v>
      </c>
      <c r="N83" s="398">
        <v>2</v>
      </c>
      <c r="O83" s="398">
        <v>4638</v>
      </c>
      <c r="P83" s="473"/>
      <c r="Q83" s="399">
        <v>2319</v>
      </c>
    </row>
    <row r="84" spans="1:17" ht="14.4" customHeight="1" x14ac:dyDescent="0.3">
      <c r="A84" s="394" t="s">
        <v>892</v>
      </c>
      <c r="B84" s="395" t="s">
        <v>817</v>
      </c>
      <c r="C84" s="395" t="s">
        <v>814</v>
      </c>
      <c r="D84" s="395" t="s">
        <v>848</v>
      </c>
      <c r="E84" s="395" t="s">
        <v>849</v>
      </c>
      <c r="F84" s="398">
        <v>7</v>
      </c>
      <c r="G84" s="398">
        <v>455</v>
      </c>
      <c r="H84" s="398">
        <v>1</v>
      </c>
      <c r="I84" s="398">
        <v>65</v>
      </c>
      <c r="J84" s="398">
        <v>10</v>
      </c>
      <c r="K84" s="398">
        <v>650</v>
      </c>
      <c r="L84" s="398">
        <v>1.4285714285714286</v>
      </c>
      <c r="M84" s="398">
        <v>65</v>
      </c>
      <c r="N84" s="398">
        <v>10</v>
      </c>
      <c r="O84" s="398">
        <v>654</v>
      </c>
      <c r="P84" s="473">
        <v>1.4373626373626374</v>
      </c>
      <c r="Q84" s="399">
        <v>65.400000000000006</v>
      </c>
    </row>
    <row r="85" spans="1:17" ht="14.4" customHeight="1" x14ac:dyDescent="0.3">
      <c r="A85" s="394" t="s">
        <v>892</v>
      </c>
      <c r="B85" s="395" t="s">
        <v>817</v>
      </c>
      <c r="C85" s="395" t="s">
        <v>814</v>
      </c>
      <c r="D85" s="395" t="s">
        <v>850</v>
      </c>
      <c r="E85" s="395" t="s">
        <v>851</v>
      </c>
      <c r="F85" s="398">
        <v>1</v>
      </c>
      <c r="G85" s="398">
        <v>394</v>
      </c>
      <c r="H85" s="398">
        <v>1</v>
      </c>
      <c r="I85" s="398">
        <v>394</v>
      </c>
      <c r="J85" s="398">
        <v>2</v>
      </c>
      <c r="K85" s="398">
        <v>792</v>
      </c>
      <c r="L85" s="398">
        <v>2.0101522842639592</v>
      </c>
      <c r="M85" s="398">
        <v>396</v>
      </c>
      <c r="N85" s="398">
        <v>2</v>
      </c>
      <c r="O85" s="398">
        <v>792</v>
      </c>
      <c r="P85" s="473">
        <v>2.0101522842639592</v>
      </c>
      <c r="Q85" s="399">
        <v>396</v>
      </c>
    </row>
    <row r="86" spans="1:17" ht="14.4" customHeight="1" x14ac:dyDescent="0.3">
      <c r="A86" s="394" t="s">
        <v>892</v>
      </c>
      <c r="B86" s="395" t="s">
        <v>817</v>
      </c>
      <c r="C86" s="395" t="s">
        <v>814</v>
      </c>
      <c r="D86" s="395" t="s">
        <v>852</v>
      </c>
      <c r="E86" s="395" t="s">
        <v>853</v>
      </c>
      <c r="F86" s="398">
        <v>1</v>
      </c>
      <c r="G86" s="398">
        <v>1597</v>
      </c>
      <c r="H86" s="398">
        <v>1</v>
      </c>
      <c r="I86" s="398">
        <v>1597</v>
      </c>
      <c r="J86" s="398"/>
      <c r="K86" s="398"/>
      <c r="L86" s="398"/>
      <c r="M86" s="398"/>
      <c r="N86" s="398"/>
      <c r="O86" s="398"/>
      <c r="P86" s="473"/>
      <c r="Q86" s="399"/>
    </row>
    <row r="87" spans="1:17" ht="14.4" customHeight="1" x14ac:dyDescent="0.3">
      <c r="A87" s="394" t="s">
        <v>892</v>
      </c>
      <c r="B87" s="395" t="s">
        <v>817</v>
      </c>
      <c r="C87" s="395" t="s">
        <v>814</v>
      </c>
      <c r="D87" s="395" t="s">
        <v>854</v>
      </c>
      <c r="E87" s="395" t="s">
        <v>855</v>
      </c>
      <c r="F87" s="398">
        <v>10</v>
      </c>
      <c r="G87" s="398">
        <v>5490</v>
      </c>
      <c r="H87" s="398">
        <v>1</v>
      </c>
      <c r="I87" s="398">
        <v>549</v>
      </c>
      <c r="J87" s="398">
        <v>25</v>
      </c>
      <c r="K87" s="398">
        <v>13750</v>
      </c>
      <c r="L87" s="398">
        <v>2.5045537340619308</v>
      </c>
      <c r="M87" s="398">
        <v>550</v>
      </c>
      <c r="N87" s="398">
        <v>15</v>
      </c>
      <c r="O87" s="398">
        <v>8250</v>
      </c>
      <c r="P87" s="473">
        <v>1.5027322404371584</v>
      </c>
      <c r="Q87" s="399">
        <v>550</v>
      </c>
    </row>
    <row r="88" spans="1:17" ht="14.4" customHeight="1" x14ac:dyDescent="0.3">
      <c r="A88" s="394" t="s">
        <v>892</v>
      </c>
      <c r="B88" s="395" t="s">
        <v>817</v>
      </c>
      <c r="C88" s="395" t="s">
        <v>814</v>
      </c>
      <c r="D88" s="395" t="s">
        <v>862</v>
      </c>
      <c r="E88" s="395" t="s">
        <v>863</v>
      </c>
      <c r="F88" s="398">
        <v>10</v>
      </c>
      <c r="G88" s="398">
        <v>4250</v>
      </c>
      <c r="H88" s="398">
        <v>1</v>
      </c>
      <c r="I88" s="398">
        <v>425</v>
      </c>
      <c r="J88" s="398"/>
      <c r="K88" s="398"/>
      <c r="L88" s="398"/>
      <c r="M88" s="398"/>
      <c r="N88" s="398"/>
      <c r="O88" s="398"/>
      <c r="P88" s="473"/>
      <c r="Q88" s="399"/>
    </row>
    <row r="89" spans="1:17" ht="14.4" customHeight="1" x14ac:dyDescent="0.3">
      <c r="A89" s="394" t="s">
        <v>892</v>
      </c>
      <c r="B89" s="395" t="s">
        <v>817</v>
      </c>
      <c r="C89" s="395" t="s">
        <v>814</v>
      </c>
      <c r="D89" s="395" t="s">
        <v>864</v>
      </c>
      <c r="E89" s="395" t="s">
        <v>865</v>
      </c>
      <c r="F89" s="398">
        <v>1</v>
      </c>
      <c r="G89" s="398">
        <v>1200</v>
      </c>
      <c r="H89" s="398">
        <v>1</v>
      </c>
      <c r="I89" s="398">
        <v>1200</v>
      </c>
      <c r="J89" s="398"/>
      <c r="K89" s="398"/>
      <c r="L89" s="398"/>
      <c r="M89" s="398"/>
      <c r="N89" s="398"/>
      <c r="O89" s="398"/>
      <c r="P89" s="473"/>
      <c r="Q89" s="399"/>
    </row>
    <row r="90" spans="1:17" ht="14.4" customHeight="1" x14ac:dyDescent="0.3">
      <c r="A90" s="394" t="s">
        <v>892</v>
      </c>
      <c r="B90" s="395" t="s">
        <v>817</v>
      </c>
      <c r="C90" s="395" t="s">
        <v>814</v>
      </c>
      <c r="D90" s="395" t="s">
        <v>866</v>
      </c>
      <c r="E90" s="395" t="s">
        <v>825</v>
      </c>
      <c r="F90" s="398">
        <v>1</v>
      </c>
      <c r="G90" s="398">
        <v>912</v>
      </c>
      <c r="H90" s="398">
        <v>1</v>
      </c>
      <c r="I90" s="398">
        <v>912</v>
      </c>
      <c r="J90" s="398"/>
      <c r="K90" s="398"/>
      <c r="L90" s="398"/>
      <c r="M90" s="398"/>
      <c r="N90" s="398"/>
      <c r="O90" s="398"/>
      <c r="P90" s="473"/>
      <c r="Q90" s="399"/>
    </row>
    <row r="91" spans="1:17" ht="14.4" customHeight="1" x14ac:dyDescent="0.3">
      <c r="A91" s="394" t="s">
        <v>892</v>
      </c>
      <c r="B91" s="395" t="s">
        <v>817</v>
      </c>
      <c r="C91" s="395" t="s">
        <v>814</v>
      </c>
      <c r="D91" s="395" t="s">
        <v>867</v>
      </c>
      <c r="E91" s="395" t="s">
        <v>868</v>
      </c>
      <c r="F91" s="398"/>
      <c r="G91" s="398"/>
      <c r="H91" s="398"/>
      <c r="I91" s="398"/>
      <c r="J91" s="398"/>
      <c r="K91" s="398"/>
      <c r="L91" s="398"/>
      <c r="M91" s="398"/>
      <c r="N91" s="398">
        <v>3</v>
      </c>
      <c r="O91" s="398">
        <v>4839</v>
      </c>
      <c r="P91" s="473"/>
      <c r="Q91" s="399">
        <v>1613</v>
      </c>
    </row>
    <row r="92" spans="1:17" ht="14.4" customHeight="1" x14ac:dyDescent="0.3">
      <c r="A92" s="394" t="s">
        <v>893</v>
      </c>
      <c r="B92" s="395" t="s">
        <v>813</v>
      </c>
      <c r="C92" s="395" t="s">
        <v>814</v>
      </c>
      <c r="D92" s="395" t="s">
        <v>815</v>
      </c>
      <c r="E92" s="395" t="s">
        <v>816</v>
      </c>
      <c r="F92" s="398">
        <v>7</v>
      </c>
      <c r="G92" s="398">
        <v>73815</v>
      </c>
      <c r="H92" s="398">
        <v>1</v>
      </c>
      <c r="I92" s="398">
        <v>10545</v>
      </c>
      <c r="J92" s="398">
        <v>3</v>
      </c>
      <c r="K92" s="398">
        <v>31785</v>
      </c>
      <c r="L92" s="398">
        <v>0.43060353586669375</v>
      </c>
      <c r="M92" s="398">
        <v>10595</v>
      </c>
      <c r="N92" s="398">
        <v>5</v>
      </c>
      <c r="O92" s="398">
        <v>53425</v>
      </c>
      <c r="P92" s="473">
        <v>0.72376888166361852</v>
      </c>
      <c r="Q92" s="399">
        <v>10685</v>
      </c>
    </row>
    <row r="93" spans="1:17" ht="14.4" customHeight="1" x14ac:dyDescent="0.3">
      <c r="A93" s="394" t="s">
        <v>893</v>
      </c>
      <c r="B93" s="395" t="s">
        <v>817</v>
      </c>
      <c r="C93" s="395" t="s">
        <v>814</v>
      </c>
      <c r="D93" s="395" t="s">
        <v>818</v>
      </c>
      <c r="E93" s="395" t="s">
        <v>819</v>
      </c>
      <c r="F93" s="398"/>
      <c r="G93" s="398"/>
      <c r="H93" s="398"/>
      <c r="I93" s="398"/>
      <c r="J93" s="398">
        <v>4</v>
      </c>
      <c r="K93" s="398">
        <v>504</v>
      </c>
      <c r="L93" s="398"/>
      <c r="M93" s="398">
        <v>126</v>
      </c>
      <c r="N93" s="398">
        <v>5</v>
      </c>
      <c r="O93" s="398">
        <v>631</v>
      </c>
      <c r="P93" s="473"/>
      <c r="Q93" s="399">
        <v>126.2</v>
      </c>
    </row>
    <row r="94" spans="1:17" ht="14.4" customHeight="1" x14ac:dyDescent="0.3">
      <c r="A94" s="394" t="s">
        <v>893</v>
      </c>
      <c r="B94" s="395" t="s">
        <v>817</v>
      </c>
      <c r="C94" s="395" t="s">
        <v>814</v>
      </c>
      <c r="D94" s="395" t="s">
        <v>820</v>
      </c>
      <c r="E94" s="395" t="s">
        <v>821</v>
      </c>
      <c r="F94" s="398">
        <v>2</v>
      </c>
      <c r="G94" s="398">
        <v>2434</v>
      </c>
      <c r="H94" s="398">
        <v>1</v>
      </c>
      <c r="I94" s="398">
        <v>1217</v>
      </c>
      <c r="J94" s="398">
        <v>3</v>
      </c>
      <c r="K94" s="398">
        <v>3660</v>
      </c>
      <c r="L94" s="398">
        <v>1.503697617091208</v>
      </c>
      <c r="M94" s="398">
        <v>1220</v>
      </c>
      <c r="N94" s="398">
        <v>10</v>
      </c>
      <c r="O94" s="398">
        <v>12200</v>
      </c>
      <c r="P94" s="473">
        <v>5.0123253903040261</v>
      </c>
      <c r="Q94" s="399">
        <v>1220</v>
      </c>
    </row>
    <row r="95" spans="1:17" ht="14.4" customHeight="1" x14ac:dyDescent="0.3">
      <c r="A95" s="394" t="s">
        <v>893</v>
      </c>
      <c r="B95" s="395" t="s">
        <v>817</v>
      </c>
      <c r="C95" s="395" t="s">
        <v>814</v>
      </c>
      <c r="D95" s="395" t="s">
        <v>822</v>
      </c>
      <c r="E95" s="395" t="s">
        <v>823</v>
      </c>
      <c r="F95" s="398"/>
      <c r="G95" s="398"/>
      <c r="H95" s="398"/>
      <c r="I95" s="398"/>
      <c r="J95" s="398">
        <v>17</v>
      </c>
      <c r="K95" s="398">
        <v>37621</v>
      </c>
      <c r="L95" s="398"/>
      <c r="M95" s="398">
        <v>2213</v>
      </c>
      <c r="N95" s="398">
        <v>29</v>
      </c>
      <c r="O95" s="398">
        <v>64465</v>
      </c>
      <c r="P95" s="473"/>
      <c r="Q95" s="399">
        <v>2222.9310344827586</v>
      </c>
    </row>
    <row r="96" spans="1:17" ht="14.4" customHeight="1" x14ac:dyDescent="0.3">
      <c r="A96" s="394" t="s">
        <v>893</v>
      </c>
      <c r="B96" s="395" t="s">
        <v>817</v>
      </c>
      <c r="C96" s="395" t="s">
        <v>814</v>
      </c>
      <c r="D96" s="395" t="s">
        <v>824</v>
      </c>
      <c r="E96" s="395" t="s">
        <v>825</v>
      </c>
      <c r="F96" s="398">
        <v>2</v>
      </c>
      <c r="G96" s="398">
        <v>2064</v>
      </c>
      <c r="H96" s="398">
        <v>1</v>
      </c>
      <c r="I96" s="398">
        <v>1032</v>
      </c>
      <c r="J96" s="398">
        <v>4</v>
      </c>
      <c r="K96" s="398">
        <v>4140</v>
      </c>
      <c r="L96" s="398">
        <v>2.0058139534883721</v>
      </c>
      <c r="M96" s="398">
        <v>1035</v>
      </c>
      <c r="N96" s="398">
        <v>4</v>
      </c>
      <c r="O96" s="398">
        <v>4164</v>
      </c>
      <c r="P96" s="473">
        <v>2.0174418604651163</v>
      </c>
      <c r="Q96" s="399">
        <v>1041</v>
      </c>
    </row>
    <row r="97" spans="1:17" ht="14.4" customHeight="1" x14ac:dyDescent="0.3">
      <c r="A97" s="394" t="s">
        <v>893</v>
      </c>
      <c r="B97" s="395" t="s">
        <v>817</v>
      </c>
      <c r="C97" s="395" t="s">
        <v>814</v>
      </c>
      <c r="D97" s="395" t="s">
        <v>826</v>
      </c>
      <c r="E97" s="395" t="s">
        <v>827</v>
      </c>
      <c r="F97" s="398">
        <v>10</v>
      </c>
      <c r="G97" s="398">
        <v>36890</v>
      </c>
      <c r="H97" s="398">
        <v>1</v>
      </c>
      <c r="I97" s="398">
        <v>3689</v>
      </c>
      <c r="J97" s="398">
        <v>20</v>
      </c>
      <c r="K97" s="398">
        <v>73960</v>
      </c>
      <c r="L97" s="398">
        <v>2.00487937110328</v>
      </c>
      <c r="M97" s="398">
        <v>3698</v>
      </c>
      <c r="N97" s="398">
        <v>19</v>
      </c>
      <c r="O97" s="398">
        <v>70390</v>
      </c>
      <c r="P97" s="473">
        <v>1.908105177554893</v>
      </c>
      <c r="Q97" s="399">
        <v>3704.7368421052633</v>
      </c>
    </row>
    <row r="98" spans="1:17" ht="14.4" customHeight="1" x14ac:dyDescent="0.3">
      <c r="A98" s="394" t="s">
        <v>893</v>
      </c>
      <c r="B98" s="395" t="s">
        <v>817</v>
      </c>
      <c r="C98" s="395" t="s">
        <v>814</v>
      </c>
      <c r="D98" s="395" t="s">
        <v>828</v>
      </c>
      <c r="E98" s="395" t="s">
        <v>829</v>
      </c>
      <c r="F98" s="398"/>
      <c r="G98" s="398"/>
      <c r="H98" s="398"/>
      <c r="I98" s="398"/>
      <c r="J98" s="398"/>
      <c r="K98" s="398"/>
      <c r="L98" s="398"/>
      <c r="M98" s="398"/>
      <c r="N98" s="398">
        <v>1</v>
      </c>
      <c r="O98" s="398">
        <v>438</v>
      </c>
      <c r="P98" s="473"/>
      <c r="Q98" s="399">
        <v>438</v>
      </c>
    </row>
    <row r="99" spans="1:17" ht="14.4" customHeight="1" x14ac:dyDescent="0.3">
      <c r="A99" s="394" t="s">
        <v>893</v>
      </c>
      <c r="B99" s="395" t="s">
        <v>817</v>
      </c>
      <c r="C99" s="395" t="s">
        <v>814</v>
      </c>
      <c r="D99" s="395" t="s">
        <v>830</v>
      </c>
      <c r="E99" s="395" t="s">
        <v>831</v>
      </c>
      <c r="F99" s="398"/>
      <c r="G99" s="398"/>
      <c r="H99" s="398"/>
      <c r="I99" s="398"/>
      <c r="J99" s="398">
        <v>1</v>
      </c>
      <c r="K99" s="398">
        <v>832</v>
      </c>
      <c r="L99" s="398"/>
      <c r="M99" s="398">
        <v>832</v>
      </c>
      <c r="N99" s="398"/>
      <c r="O99" s="398"/>
      <c r="P99" s="473"/>
      <c r="Q99" s="399"/>
    </row>
    <row r="100" spans="1:17" ht="14.4" customHeight="1" x14ac:dyDescent="0.3">
      <c r="A100" s="394" t="s">
        <v>893</v>
      </c>
      <c r="B100" s="395" t="s">
        <v>817</v>
      </c>
      <c r="C100" s="395" t="s">
        <v>814</v>
      </c>
      <c r="D100" s="395" t="s">
        <v>832</v>
      </c>
      <c r="E100" s="395" t="s">
        <v>833</v>
      </c>
      <c r="F100" s="398"/>
      <c r="G100" s="398"/>
      <c r="H100" s="398"/>
      <c r="I100" s="398"/>
      <c r="J100" s="398"/>
      <c r="K100" s="398"/>
      <c r="L100" s="398"/>
      <c r="M100" s="398"/>
      <c r="N100" s="398">
        <v>9</v>
      </c>
      <c r="O100" s="398">
        <v>14559</v>
      </c>
      <c r="P100" s="473"/>
      <c r="Q100" s="399">
        <v>1617.6666666666667</v>
      </c>
    </row>
    <row r="101" spans="1:17" ht="14.4" customHeight="1" x14ac:dyDescent="0.3">
      <c r="A101" s="394" t="s">
        <v>893</v>
      </c>
      <c r="B101" s="395" t="s">
        <v>817</v>
      </c>
      <c r="C101" s="395" t="s">
        <v>814</v>
      </c>
      <c r="D101" s="395" t="s">
        <v>836</v>
      </c>
      <c r="E101" s="395" t="s">
        <v>837</v>
      </c>
      <c r="F101" s="398"/>
      <c r="G101" s="398"/>
      <c r="H101" s="398"/>
      <c r="I101" s="398"/>
      <c r="J101" s="398">
        <v>10</v>
      </c>
      <c r="K101" s="398">
        <v>8190</v>
      </c>
      <c r="L101" s="398"/>
      <c r="M101" s="398">
        <v>819</v>
      </c>
      <c r="N101" s="398">
        <v>20</v>
      </c>
      <c r="O101" s="398">
        <v>16431</v>
      </c>
      <c r="P101" s="473"/>
      <c r="Q101" s="399">
        <v>821.55</v>
      </c>
    </row>
    <row r="102" spans="1:17" ht="14.4" customHeight="1" x14ac:dyDescent="0.3">
      <c r="A102" s="394" t="s">
        <v>893</v>
      </c>
      <c r="B102" s="395" t="s">
        <v>817</v>
      </c>
      <c r="C102" s="395" t="s">
        <v>814</v>
      </c>
      <c r="D102" s="395" t="s">
        <v>838</v>
      </c>
      <c r="E102" s="395" t="s">
        <v>839</v>
      </c>
      <c r="F102" s="398"/>
      <c r="G102" s="398"/>
      <c r="H102" s="398"/>
      <c r="I102" s="398"/>
      <c r="J102" s="398">
        <v>2</v>
      </c>
      <c r="K102" s="398">
        <v>2894</v>
      </c>
      <c r="L102" s="398"/>
      <c r="M102" s="398">
        <v>1447</v>
      </c>
      <c r="N102" s="398">
        <v>1</v>
      </c>
      <c r="O102" s="398">
        <v>1447</v>
      </c>
      <c r="P102" s="473"/>
      <c r="Q102" s="399">
        <v>1447</v>
      </c>
    </row>
    <row r="103" spans="1:17" ht="14.4" customHeight="1" x14ac:dyDescent="0.3">
      <c r="A103" s="394" t="s">
        <v>893</v>
      </c>
      <c r="B103" s="395" t="s">
        <v>817</v>
      </c>
      <c r="C103" s="395" t="s">
        <v>814</v>
      </c>
      <c r="D103" s="395" t="s">
        <v>840</v>
      </c>
      <c r="E103" s="395" t="s">
        <v>841</v>
      </c>
      <c r="F103" s="398"/>
      <c r="G103" s="398"/>
      <c r="H103" s="398"/>
      <c r="I103" s="398"/>
      <c r="J103" s="398">
        <v>1</v>
      </c>
      <c r="K103" s="398">
        <v>3078</v>
      </c>
      <c r="L103" s="398"/>
      <c r="M103" s="398">
        <v>3078</v>
      </c>
      <c r="N103" s="398"/>
      <c r="O103" s="398"/>
      <c r="P103" s="473"/>
      <c r="Q103" s="399"/>
    </row>
    <row r="104" spans="1:17" ht="14.4" customHeight="1" x14ac:dyDescent="0.3">
      <c r="A104" s="394" t="s">
        <v>893</v>
      </c>
      <c r="B104" s="395" t="s">
        <v>817</v>
      </c>
      <c r="C104" s="395" t="s">
        <v>814</v>
      </c>
      <c r="D104" s="395" t="s">
        <v>842</v>
      </c>
      <c r="E104" s="395" t="s">
        <v>843</v>
      </c>
      <c r="F104" s="398">
        <v>6</v>
      </c>
      <c r="G104" s="398">
        <v>96</v>
      </c>
      <c r="H104" s="398">
        <v>1</v>
      </c>
      <c r="I104" s="398">
        <v>16</v>
      </c>
      <c r="J104" s="398">
        <v>25</v>
      </c>
      <c r="K104" s="398">
        <v>400</v>
      </c>
      <c r="L104" s="398">
        <v>4.166666666666667</v>
      </c>
      <c r="M104" s="398">
        <v>16</v>
      </c>
      <c r="N104" s="398">
        <v>36</v>
      </c>
      <c r="O104" s="398">
        <v>576</v>
      </c>
      <c r="P104" s="473">
        <v>6</v>
      </c>
      <c r="Q104" s="399">
        <v>16</v>
      </c>
    </row>
    <row r="105" spans="1:17" ht="14.4" customHeight="1" x14ac:dyDescent="0.3">
      <c r="A105" s="394" t="s">
        <v>893</v>
      </c>
      <c r="B105" s="395" t="s">
        <v>817</v>
      </c>
      <c r="C105" s="395" t="s">
        <v>814</v>
      </c>
      <c r="D105" s="395" t="s">
        <v>844</v>
      </c>
      <c r="E105" s="395" t="s">
        <v>829</v>
      </c>
      <c r="F105" s="398">
        <v>11</v>
      </c>
      <c r="G105" s="398">
        <v>7535</v>
      </c>
      <c r="H105" s="398">
        <v>1</v>
      </c>
      <c r="I105" s="398">
        <v>685</v>
      </c>
      <c r="J105" s="398">
        <v>50</v>
      </c>
      <c r="K105" s="398">
        <v>34400</v>
      </c>
      <c r="L105" s="398">
        <v>4.5653616456536161</v>
      </c>
      <c r="M105" s="398">
        <v>688</v>
      </c>
      <c r="N105" s="398">
        <v>43</v>
      </c>
      <c r="O105" s="398">
        <v>29680</v>
      </c>
      <c r="P105" s="473">
        <v>3.9389515593895155</v>
      </c>
      <c r="Q105" s="399">
        <v>690.23255813953483</v>
      </c>
    </row>
    <row r="106" spans="1:17" ht="14.4" customHeight="1" x14ac:dyDescent="0.3">
      <c r="A106" s="394" t="s">
        <v>893</v>
      </c>
      <c r="B106" s="395" t="s">
        <v>817</v>
      </c>
      <c r="C106" s="395" t="s">
        <v>814</v>
      </c>
      <c r="D106" s="395" t="s">
        <v>845</v>
      </c>
      <c r="E106" s="395" t="s">
        <v>831</v>
      </c>
      <c r="F106" s="398">
        <v>20</v>
      </c>
      <c r="G106" s="398">
        <v>27420</v>
      </c>
      <c r="H106" s="398">
        <v>1</v>
      </c>
      <c r="I106" s="398">
        <v>1371</v>
      </c>
      <c r="J106" s="398">
        <v>51</v>
      </c>
      <c r="K106" s="398">
        <v>70125</v>
      </c>
      <c r="L106" s="398">
        <v>2.5574398249452952</v>
      </c>
      <c r="M106" s="398">
        <v>1375</v>
      </c>
      <c r="N106" s="398">
        <v>32</v>
      </c>
      <c r="O106" s="398">
        <v>44088</v>
      </c>
      <c r="P106" s="473">
        <v>1.6078774617067835</v>
      </c>
      <c r="Q106" s="399">
        <v>1377.75</v>
      </c>
    </row>
    <row r="107" spans="1:17" ht="14.4" customHeight="1" x14ac:dyDescent="0.3">
      <c r="A107" s="394" t="s">
        <v>893</v>
      </c>
      <c r="B107" s="395" t="s">
        <v>817</v>
      </c>
      <c r="C107" s="395" t="s">
        <v>814</v>
      </c>
      <c r="D107" s="395" t="s">
        <v>846</v>
      </c>
      <c r="E107" s="395" t="s">
        <v>847</v>
      </c>
      <c r="F107" s="398">
        <v>10</v>
      </c>
      <c r="G107" s="398">
        <v>23100</v>
      </c>
      <c r="H107" s="398">
        <v>1</v>
      </c>
      <c r="I107" s="398">
        <v>2310</v>
      </c>
      <c r="J107" s="398">
        <v>16</v>
      </c>
      <c r="K107" s="398">
        <v>37104</v>
      </c>
      <c r="L107" s="398">
        <v>1.6062337662337662</v>
      </c>
      <c r="M107" s="398">
        <v>2319</v>
      </c>
      <c r="N107" s="398">
        <v>16</v>
      </c>
      <c r="O107" s="398">
        <v>37179</v>
      </c>
      <c r="P107" s="473">
        <v>1.6094805194805195</v>
      </c>
      <c r="Q107" s="399">
        <v>2323.6875</v>
      </c>
    </row>
    <row r="108" spans="1:17" ht="14.4" customHeight="1" x14ac:dyDescent="0.3">
      <c r="A108" s="394" t="s">
        <v>893</v>
      </c>
      <c r="B108" s="395" t="s">
        <v>817</v>
      </c>
      <c r="C108" s="395" t="s">
        <v>814</v>
      </c>
      <c r="D108" s="395" t="s">
        <v>848</v>
      </c>
      <c r="E108" s="395" t="s">
        <v>849</v>
      </c>
      <c r="F108" s="398">
        <v>11</v>
      </c>
      <c r="G108" s="398">
        <v>715</v>
      </c>
      <c r="H108" s="398">
        <v>1</v>
      </c>
      <c r="I108" s="398">
        <v>65</v>
      </c>
      <c r="J108" s="398">
        <v>49</v>
      </c>
      <c r="K108" s="398">
        <v>3185</v>
      </c>
      <c r="L108" s="398">
        <v>4.4545454545454541</v>
      </c>
      <c r="M108" s="398">
        <v>65</v>
      </c>
      <c r="N108" s="398">
        <v>48</v>
      </c>
      <c r="O108" s="398">
        <v>3140</v>
      </c>
      <c r="P108" s="473">
        <v>4.3916083916083917</v>
      </c>
      <c r="Q108" s="399">
        <v>65.416666666666671</v>
      </c>
    </row>
    <row r="109" spans="1:17" ht="14.4" customHeight="1" x14ac:dyDescent="0.3">
      <c r="A109" s="394" t="s">
        <v>893</v>
      </c>
      <c r="B109" s="395" t="s">
        <v>817</v>
      </c>
      <c r="C109" s="395" t="s">
        <v>814</v>
      </c>
      <c r="D109" s="395" t="s">
        <v>850</v>
      </c>
      <c r="E109" s="395" t="s">
        <v>851</v>
      </c>
      <c r="F109" s="398"/>
      <c r="G109" s="398"/>
      <c r="H109" s="398"/>
      <c r="I109" s="398"/>
      <c r="J109" s="398">
        <v>2</v>
      </c>
      <c r="K109" s="398">
        <v>792</v>
      </c>
      <c r="L109" s="398"/>
      <c r="M109" s="398">
        <v>396</v>
      </c>
      <c r="N109" s="398">
        <v>1</v>
      </c>
      <c r="O109" s="398">
        <v>396</v>
      </c>
      <c r="P109" s="473"/>
      <c r="Q109" s="399">
        <v>396</v>
      </c>
    </row>
    <row r="110" spans="1:17" ht="14.4" customHeight="1" x14ac:dyDescent="0.3">
      <c r="A110" s="394" t="s">
        <v>893</v>
      </c>
      <c r="B110" s="395" t="s">
        <v>817</v>
      </c>
      <c r="C110" s="395" t="s">
        <v>814</v>
      </c>
      <c r="D110" s="395" t="s">
        <v>852</v>
      </c>
      <c r="E110" s="395" t="s">
        <v>853</v>
      </c>
      <c r="F110" s="398"/>
      <c r="G110" s="398"/>
      <c r="H110" s="398"/>
      <c r="I110" s="398"/>
      <c r="J110" s="398">
        <v>1</v>
      </c>
      <c r="K110" s="398">
        <v>1601</v>
      </c>
      <c r="L110" s="398"/>
      <c r="M110" s="398">
        <v>1601</v>
      </c>
      <c r="N110" s="398"/>
      <c r="O110" s="398"/>
      <c r="P110" s="473"/>
      <c r="Q110" s="399"/>
    </row>
    <row r="111" spans="1:17" ht="14.4" customHeight="1" x14ac:dyDescent="0.3">
      <c r="A111" s="394" t="s">
        <v>893</v>
      </c>
      <c r="B111" s="395" t="s">
        <v>817</v>
      </c>
      <c r="C111" s="395" t="s">
        <v>814</v>
      </c>
      <c r="D111" s="395" t="s">
        <v>854</v>
      </c>
      <c r="E111" s="395" t="s">
        <v>855</v>
      </c>
      <c r="F111" s="398">
        <v>26</v>
      </c>
      <c r="G111" s="398">
        <v>14274</v>
      </c>
      <c r="H111" s="398">
        <v>1</v>
      </c>
      <c r="I111" s="398">
        <v>549</v>
      </c>
      <c r="J111" s="398">
        <v>58</v>
      </c>
      <c r="K111" s="398">
        <v>31900</v>
      </c>
      <c r="L111" s="398">
        <v>2.2348325627014152</v>
      </c>
      <c r="M111" s="398">
        <v>550</v>
      </c>
      <c r="N111" s="398">
        <v>42</v>
      </c>
      <c r="O111" s="398">
        <v>23109</v>
      </c>
      <c r="P111" s="473">
        <v>1.6189575451870535</v>
      </c>
      <c r="Q111" s="399">
        <v>550.21428571428567</v>
      </c>
    </row>
    <row r="112" spans="1:17" ht="14.4" customHeight="1" x14ac:dyDescent="0.3">
      <c r="A112" s="394" t="s">
        <v>893</v>
      </c>
      <c r="B112" s="395" t="s">
        <v>817</v>
      </c>
      <c r="C112" s="395" t="s">
        <v>814</v>
      </c>
      <c r="D112" s="395" t="s">
        <v>856</v>
      </c>
      <c r="E112" s="395" t="s">
        <v>857</v>
      </c>
      <c r="F112" s="398"/>
      <c r="G112" s="398"/>
      <c r="H112" s="398"/>
      <c r="I112" s="398"/>
      <c r="J112" s="398">
        <v>1</v>
      </c>
      <c r="K112" s="398">
        <v>1234</v>
      </c>
      <c r="L112" s="398"/>
      <c r="M112" s="398">
        <v>1234</v>
      </c>
      <c r="N112" s="398"/>
      <c r="O112" s="398"/>
      <c r="P112" s="473"/>
      <c r="Q112" s="399"/>
    </row>
    <row r="113" spans="1:17" ht="14.4" customHeight="1" x14ac:dyDescent="0.3">
      <c r="A113" s="394" t="s">
        <v>893</v>
      </c>
      <c r="B113" s="395" t="s">
        <v>817</v>
      </c>
      <c r="C113" s="395" t="s">
        <v>814</v>
      </c>
      <c r="D113" s="395" t="s">
        <v>860</v>
      </c>
      <c r="E113" s="395" t="s">
        <v>861</v>
      </c>
      <c r="F113" s="398"/>
      <c r="G113" s="398"/>
      <c r="H113" s="398"/>
      <c r="I113" s="398"/>
      <c r="J113" s="398">
        <v>1</v>
      </c>
      <c r="K113" s="398">
        <v>122</v>
      </c>
      <c r="L113" s="398"/>
      <c r="M113" s="398">
        <v>122</v>
      </c>
      <c r="N113" s="398"/>
      <c r="O113" s="398"/>
      <c r="P113" s="473"/>
      <c r="Q113" s="399"/>
    </row>
    <row r="114" spans="1:17" ht="14.4" customHeight="1" x14ac:dyDescent="0.3">
      <c r="A114" s="394" t="s">
        <v>893</v>
      </c>
      <c r="B114" s="395" t="s">
        <v>817</v>
      </c>
      <c r="C114" s="395" t="s">
        <v>814</v>
      </c>
      <c r="D114" s="395" t="s">
        <v>862</v>
      </c>
      <c r="E114" s="395" t="s">
        <v>863</v>
      </c>
      <c r="F114" s="398"/>
      <c r="G114" s="398"/>
      <c r="H114" s="398"/>
      <c r="I114" s="398"/>
      <c r="J114" s="398">
        <v>5</v>
      </c>
      <c r="K114" s="398">
        <v>2125</v>
      </c>
      <c r="L114" s="398"/>
      <c r="M114" s="398">
        <v>425</v>
      </c>
      <c r="N114" s="398"/>
      <c r="O114" s="398"/>
      <c r="P114" s="473"/>
      <c r="Q114" s="399"/>
    </row>
    <row r="115" spans="1:17" ht="14.4" customHeight="1" x14ac:dyDescent="0.3">
      <c r="A115" s="394" t="s">
        <v>893</v>
      </c>
      <c r="B115" s="395" t="s">
        <v>817</v>
      </c>
      <c r="C115" s="395" t="s">
        <v>814</v>
      </c>
      <c r="D115" s="395" t="s">
        <v>867</v>
      </c>
      <c r="E115" s="395" t="s">
        <v>868</v>
      </c>
      <c r="F115" s="398"/>
      <c r="G115" s="398"/>
      <c r="H115" s="398"/>
      <c r="I115" s="398"/>
      <c r="J115" s="398"/>
      <c r="K115" s="398"/>
      <c r="L115" s="398"/>
      <c r="M115" s="398"/>
      <c r="N115" s="398">
        <v>6</v>
      </c>
      <c r="O115" s="398">
        <v>9666</v>
      </c>
      <c r="P115" s="473"/>
      <c r="Q115" s="399">
        <v>1611</v>
      </c>
    </row>
    <row r="116" spans="1:17" ht="14.4" customHeight="1" x14ac:dyDescent="0.3">
      <c r="A116" s="394" t="s">
        <v>893</v>
      </c>
      <c r="B116" s="395" t="s">
        <v>817</v>
      </c>
      <c r="C116" s="395" t="s">
        <v>814</v>
      </c>
      <c r="D116" s="395" t="s">
        <v>869</v>
      </c>
      <c r="E116" s="395" t="s">
        <v>861</v>
      </c>
      <c r="F116" s="398"/>
      <c r="G116" s="398"/>
      <c r="H116" s="398"/>
      <c r="I116" s="398"/>
      <c r="J116" s="398"/>
      <c r="K116" s="398"/>
      <c r="L116" s="398"/>
      <c r="M116" s="398"/>
      <c r="N116" s="398">
        <v>3</v>
      </c>
      <c r="O116" s="398">
        <v>684</v>
      </c>
      <c r="P116" s="473"/>
      <c r="Q116" s="399">
        <v>228</v>
      </c>
    </row>
    <row r="117" spans="1:17" ht="14.4" customHeight="1" x14ac:dyDescent="0.3">
      <c r="A117" s="394" t="s">
        <v>894</v>
      </c>
      <c r="B117" s="395" t="s">
        <v>817</v>
      </c>
      <c r="C117" s="395" t="s">
        <v>814</v>
      </c>
      <c r="D117" s="395" t="s">
        <v>818</v>
      </c>
      <c r="E117" s="395" t="s">
        <v>819</v>
      </c>
      <c r="F117" s="398"/>
      <c r="G117" s="398"/>
      <c r="H117" s="398"/>
      <c r="I117" s="398"/>
      <c r="J117" s="398"/>
      <c r="K117" s="398"/>
      <c r="L117" s="398"/>
      <c r="M117" s="398"/>
      <c r="N117" s="398">
        <v>2</v>
      </c>
      <c r="O117" s="398">
        <v>252</v>
      </c>
      <c r="P117" s="473"/>
      <c r="Q117" s="399">
        <v>126</v>
      </c>
    </row>
    <row r="118" spans="1:17" ht="14.4" customHeight="1" x14ac:dyDescent="0.3">
      <c r="A118" s="394" t="s">
        <v>894</v>
      </c>
      <c r="B118" s="395" t="s">
        <v>817</v>
      </c>
      <c r="C118" s="395" t="s">
        <v>814</v>
      </c>
      <c r="D118" s="395" t="s">
        <v>838</v>
      </c>
      <c r="E118" s="395" t="s">
        <v>839</v>
      </c>
      <c r="F118" s="398"/>
      <c r="G118" s="398"/>
      <c r="H118" s="398"/>
      <c r="I118" s="398"/>
      <c r="J118" s="398">
        <v>3</v>
      </c>
      <c r="K118" s="398">
        <v>4341</v>
      </c>
      <c r="L118" s="398"/>
      <c r="M118" s="398">
        <v>1447</v>
      </c>
      <c r="N118" s="398">
        <v>4</v>
      </c>
      <c r="O118" s="398">
        <v>5788</v>
      </c>
      <c r="P118" s="473"/>
      <c r="Q118" s="399">
        <v>1447</v>
      </c>
    </row>
    <row r="119" spans="1:17" ht="14.4" customHeight="1" x14ac:dyDescent="0.3">
      <c r="A119" s="394" t="s">
        <v>894</v>
      </c>
      <c r="B119" s="395" t="s">
        <v>817</v>
      </c>
      <c r="C119" s="395" t="s">
        <v>814</v>
      </c>
      <c r="D119" s="395" t="s">
        <v>845</v>
      </c>
      <c r="E119" s="395" t="s">
        <v>831</v>
      </c>
      <c r="F119" s="398"/>
      <c r="G119" s="398"/>
      <c r="H119" s="398"/>
      <c r="I119" s="398"/>
      <c r="J119" s="398"/>
      <c r="K119" s="398"/>
      <c r="L119" s="398"/>
      <c r="M119" s="398"/>
      <c r="N119" s="398">
        <v>1</v>
      </c>
      <c r="O119" s="398">
        <v>1375</v>
      </c>
      <c r="P119" s="473"/>
      <c r="Q119" s="399">
        <v>1375</v>
      </c>
    </row>
    <row r="120" spans="1:17" ht="14.4" customHeight="1" x14ac:dyDescent="0.3">
      <c r="A120" s="394" t="s">
        <v>894</v>
      </c>
      <c r="B120" s="395" t="s">
        <v>817</v>
      </c>
      <c r="C120" s="395" t="s">
        <v>814</v>
      </c>
      <c r="D120" s="395" t="s">
        <v>846</v>
      </c>
      <c r="E120" s="395" t="s">
        <v>847</v>
      </c>
      <c r="F120" s="398"/>
      <c r="G120" s="398"/>
      <c r="H120" s="398"/>
      <c r="I120" s="398"/>
      <c r="J120" s="398"/>
      <c r="K120" s="398"/>
      <c r="L120" s="398"/>
      <c r="M120" s="398"/>
      <c r="N120" s="398">
        <v>2</v>
      </c>
      <c r="O120" s="398">
        <v>4638</v>
      </c>
      <c r="P120" s="473"/>
      <c r="Q120" s="399">
        <v>2319</v>
      </c>
    </row>
    <row r="121" spans="1:17" ht="14.4" customHeight="1" x14ac:dyDescent="0.3">
      <c r="A121" s="394" t="s">
        <v>894</v>
      </c>
      <c r="B121" s="395" t="s">
        <v>817</v>
      </c>
      <c r="C121" s="395" t="s">
        <v>814</v>
      </c>
      <c r="D121" s="395" t="s">
        <v>850</v>
      </c>
      <c r="E121" s="395" t="s">
        <v>851</v>
      </c>
      <c r="F121" s="398"/>
      <c r="G121" s="398"/>
      <c r="H121" s="398"/>
      <c r="I121" s="398"/>
      <c r="J121" s="398">
        <v>3</v>
      </c>
      <c r="K121" s="398">
        <v>1188</v>
      </c>
      <c r="L121" s="398"/>
      <c r="M121" s="398">
        <v>396</v>
      </c>
      <c r="N121" s="398">
        <v>4</v>
      </c>
      <c r="O121" s="398">
        <v>1584</v>
      </c>
      <c r="P121" s="473"/>
      <c r="Q121" s="399">
        <v>396</v>
      </c>
    </row>
    <row r="122" spans="1:17" ht="14.4" customHeight="1" x14ac:dyDescent="0.3">
      <c r="A122" s="394" t="s">
        <v>894</v>
      </c>
      <c r="B122" s="395" t="s">
        <v>817</v>
      </c>
      <c r="C122" s="395" t="s">
        <v>814</v>
      </c>
      <c r="D122" s="395" t="s">
        <v>854</v>
      </c>
      <c r="E122" s="395" t="s">
        <v>855</v>
      </c>
      <c r="F122" s="398"/>
      <c r="G122" s="398"/>
      <c r="H122" s="398"/>
      <c r="I122" s="398"/>
      <c r="J122" s="398">
        <v>9</v>
      </c>
      <c r="K122" s="398">
        <v>4950</v>
      </c>
      <c r="L122" s="398"/>
      <c r="M122" s="398">
        <v>550</v>
      </c>
      <c r="N122" s="398">
        <v>15</v>
      </c>
      <c r="O122" s="398">
        <v>8250</v>
      </c>
      <c r="P122" s="473"/>
      <c r="Q122" s="399">
        <v>550</v>
      </c>
    </row>
    <row r="123" spans="1:17" ht="14.4" customHeight="1" x14ac:dyDescent="0.3">
      <c r="A123" s="394" t="s">
        <v>894</v>
      </c>
      <c r="B123" s="395" t="s">
        <v>817</v>
      </c>
      <c r="C123" s="395" t="s">
        <v>814</v>
      </c>
      <c r="D123" s="395" t="s">
        <v>862</v>
      </c>
      <c r="E123" s="395" t="s">
        <v>863</v>
      </c>
      <c r="F123" s="398">
        <v>5</v>
      </c>
      <c r="G123" s="398">
        <v>2125</v>
      </c>
      <c r="H123" s="398">
        <v>1</v>
      </c>
      <c r="I123" s="398">
        <v>425</v>
      </c>
      <c r="J123" s="398">
        <v>5</v>
      </c>
      <c r="K123" s="398">
        <v>2125</v>
      </c>
      <c r="L123" s="398">
        <v>1</v>
      </c>
      <c r="M123" s="398">
        <v>425</v>
      </c>
      <c r="N123" s="398">
        <v>1</v>
      </c>
      <c r="O123" s="398">
        <v>425</v>
      </c>
      <c r="P123" s="473">
        <v>0.2</v>
      </c>
      <c r="Q123" s="399">
        <v>425</v>
      </c>
    </row>
    <row r="124" spans="1:17" ht="14.4" customHeight="1" x14ac:dyDescent="0.3">
      <c r="A124" s="394" t="s">
        <v>895</v>
      </c>
      <c r="B124" s="395" t="s">
        <v>817</v>
      </c>
      <c r="C124" s="395" t="s">
        <v>814</v>
      </c>
      <c r="D124" s="395" t="s">
        <v>818</v>
      </c>
      <c r="E124" s="395" t="s">
        <v>819</v>
      </c>
      <c r="F124" s="398"/>
      <c r="G124" s="398"/>
      <c r="H124" s="398"/>
      <c r="I124" s="398"/>
      <c r="J124" s="398"/>
      <c r="K124" s="398"/>
      <c r="L124" s="398"/>
      <c r="M124" s="398"/>
      <c r="N124" s="398">
        <v>2</v>
      </c>
      <c r="O124" s="398">
        <v>254</v>
      </c>
      <c r="P124" s="473"/>
      <c r="Q124" s="399">
        <v>127</v>
      </c>
    </row>
    <row r="125" spans="1:17" ht="14.4" customHeight="1" x14ac:dyDescent="0.3">
      <c r="A125" s="394" t="s">
        <v>895</v>
      </c>
      <c r="B125" s="395" t="s">
        <v>817</v>
      </c>
      <c r="C125" s="395" t="s">
        <v>814</v>
      </c>
      <c r="D125" s="395" t="s">
        <v>826</v>
      </c>
      <c r="E125" s="395" t="s">
        <v>827</v>
      </c>
      <c r="F125" s="398"/>
      <c r="G125" s="398"/>
      <c r="H125" s="398"/>
      <c r="I125" s="398"/>
      <c r="J125" s="398">
        <v>1</v>
      </c>
      <c r="K125" s="398">
        <v>3698</v>
      </c>
      <c r="L125" s="398"/>
      <c r="M125" s="398">
        <v>3698</v>
      </c>
      <c r="N125" s="398"/>
      <c r="O125" s="398"/>
      <c r="P125" s="473"/>
      <c r="Q125" s="399"/>
    </row>
    <row r="126" spans="1:17" ht="14.4" customHeight="1" x14ac:dyDescent="0.3">
      <c r="A126" s="394" t="s">
        <v>895</v>
      </c>
      <c r="B126" s="395" t="s">
        <v>817</v>
      </c>
      <c r="C126" s="395" t="s">
        <v>814</v>
      </c>
      <c r="D126" s="395" t="s">
        <v>830</v>
      </c>
      <c r="E126" s="395" t="s">
        <v>831</v>
      </c>
      <c r="F126" s="398"/>
      <c r="G126" s="398"/>
      <c r="H126" s="398"/>
      <c r="I126" s="398"/>
      <c r="J126" s="398">
        <v>1</v>
      </c>
      <c r="K126" s="398">
        <v>832</v>
      </c>
      <c r="L126" s="398"/>
      <c r="M126" s="398">
        <v>832</v>
      </c>
      <c r="N126" s="398"/>
      <c r="O126" s="398"/>
      <c r="P126" s="473"/>
      <c r="Q126" s="399"/>
    </row>
    <row r="127" spans="1:17" ht="14.4" customHeight="1" x14ac:dyDescent="0.3">
      <c r="A127" s="394" t="s">
        <v>895</v>
      </c>
      <c r="B127" s="395" t="s">
        <v>817</v>
      </c>
      <c r="C127" s="395" t="s">
        <v>814</v>
      </c>
      <c r="D127" s="395" t="s">
        <v>838</v>
      </c>
      <c r="E127" s="395" t="s">
        <v>839</v>
      </c>
      <c r="F127" s="398">
        <v>1</v>
      </c>
      <c r="G127" s="398">
        <v>1441</v>
      </c>
      <c r="H127" s="398">
        <v>1</v>
      </c>
      <c r="I127" s="398">
        <v>1441</v>
      </c>
      <c r="J127" s="398">
        <v>4</v>
      </c>
      <c r="K127" s="398">
        <v>5788</v>
      </c>
      <c r="L127" s="398">
        <v>4.0166551006245665</v>
      </c>
      <c r="M127" s="398">
        <v>1447</v>
      </c>
      <c r="N127" s="398">
        <v>4</v>
      </c>
      <c r="O127" s="398">
        <v>5818</v>
      </c>
      <c r="P127" s="473">
        <v>4.0374739764052743</v>
      </c>
      <c r="Q127" s="399">
        <v>1454.5</v>
      </c>
    </row>
    <row r="128" spans="1:17" ht="14.4" customHeight="1" x14ac:dyDescent="0.3">
      <c r="A128" s="394" t="s">
        <v>895</v>
      </c>
      <c r="B128" s="395" t="s">
        <v>817</v>
      </c>
      <c r="C128" s="395" t="s">
        <v>814</v>
      </c>
      <c r="D128" s="395" t="s">
        <v>840</v>
      </c>
      <c r="E128" s="395" t="s">
        <v>841</v>
      </c>
      <c r="F128" s="398">
        <v>1</v>
      </c>
      <c r="G128" s="398">
        <v>3065</v>
      </c>
      <c r="H128" s="398">
        <v>1</v>
      </c>
      <c r="I128" s="398">
        <v>3065</v>
      </c>
      <c r="J128" s="398"/>
      <c r="K128" s="398"/>
      <c r="L128" s="398"/>
      <c r="M128" s="398"/>
      <c r="N128" s="398"/>
      <c r="O128" s="398"/>
      <c r="P128" s="473"/>
      <c r="Q128" s="399"/>
    </row>
    <row r="129" spans="1:17" ht="14.4" customHeight="1" x14ac:dyDescent="0.3">
      <c r="A129" s="394" t="s">
        <v>895</v>
      </c>
      <c r="B129" s="395" t="s">
        <v>817</v>
      </c>
      <c r="C129" s="395" t="s">
        <v>814</v>
      </c>
      <c r="D129" s="395" t="s">
        <v>850</v>
      </c>
      <c r="E129" s="395" t="s">
        <v>851</v>
      </c>
      <c r="F129" s="398">
        <v>1</v>
      </c>
      <c r="G129" s="398">
        <v>394</v>
      </c>
      <c r="H129" s="398">
        <v>1</v>
      </c>
      <c r="I129" s="398">
        <v>394</v>
      </c>
      <c r="J129" s="398">
        <v>4</v>
      </c>
      <c r="K129" s="398">
        <v>1584</v>
      </c>
      <c r="L129" s="398">
        <v>4.0203045685279184</v>
      </c>
      <c r="M129" s="398">
        <v>396</v>
      </c>
      <c r="N129" s="398">
        <v>4</v>
      </c>
      <c r="O129" s="398">
        <v>1593</v>
      </c>
      <c r="P129" s="473">
        <v>4.0431472081218276</v>
      </c>
      <c r="Q129" s="399">
        <v>398.25</v>
      </c>
    </row>
    <row r="130" spans="1:17" ht="14.4" customHeight="1" x14ac:dyDescent="0.3">
      <c r="A130" s="394" t="s">
        <v>895</v>
      </c>
      <c r="B130" s="395" t="s">
        <v>817</v>
      </c>
      <c r="C130" s="395" t="s">
        <v>814</v>
      </c>
      <c r="D130" s="395" t="s">
        <v>852</v>
      </c>
      <c r="E130" s="395" t="s">
        <v>853</v>
      </c>
      <c r="F130" s="398"/>
      <c r="G130" s="398"/>
      <c r="H130" s="398"/>
      <c r="I130" s="398"/>
      <c r="J130" s="398">
        <v>1</v>
      </c>
      <c r="K130" s="398">
        <v>1601</v>
      </c>
      <c r="L130" s="398"/>
      <c r="M130" s="398">
        <v>1601</v>
      </c>
      <c r="N130" s="398"/>
      <c r="O130" s="398"/>
      <c r="P130" s="473"/>
      <c r="Q130" s="399"/>
    </row>
    <row r="131" spans="1:17" ht="14.4" customHeight="1" x14ac:dyDescent="0.3">
      <c r="A131" s="394" t="s">
        <v>895</v>
      </c>
      <c r="B131" s="395" t="s">
        <v>817</v>
      </c>
      <c r="C131" s="395" t="s">
        <v>814</v>
      </c>
      <c r="D131" s="395" t="s">
        <v>854</v>
      </c>
      <c r="E131" s="395" t="s">
        <v>855</v>
      </c>
      <c r="F131" s="398">
        <v>1</v>
      </c>
      <c r="G131" s="398">
        <v>549</v>
      </c>
      <c r="H131" s="398">
        <v>1</v>
      </c>
      <c r="I131" s="398">
        <v>549</v>
      </c>
      <c r="J131" s="398">
        <v>14</v>
      </c>
      <c r="K131" s="398">
        <v>7700</v>
      </c>
      <c r="L131" s="398">
        <v>14.025500910746812</v>
      </c>
      <c r="M131" s="398">
        <v>550</v>
      </c>
      <c r="N131" s="398">
        <v>11</v>
      </c>
      <c r="O131" s="398">
        <v>6061</v>
      </c>
      <c r="P131" s="473">
        <v>11.04007285974499</v>
      </c>
      <c r="Q131" s="399">
        <v>551</v>
      </c>
    </row>
    <row r="132" spans="1:17" ht="14.4" customHeight="1" x14ac:dyDescent="0.3">
      <c r="A132" s="394" t="s">
        <v>895</v>
      </c>
      <c r="B132" s="395" t="s">
        <v>817</v>
      </c>
      <c r="C132" s="395" t="s">
        <v>814</v>
      </c>
      <c r="D132" s="395" t="s">
        <v>856</v>
      </c>
      <c r="E132" s="395" t="s">
        <v>857</v>
      </c>
      <c r="F132" s="398">
        <v>1</v>
      </c>
      <c r="G132" s="398">
        <v>1228</v>
      </c>
      <c r="H132" s="398">
        <v>1</v>
      </c>
      <c r="I132" s="398">
        <v>1228</v>
      </c>
      <c r="J132" s="398"/>
      <c r="K132" s="398"/>
      <c r="L132" s="398"/>
      <c r="M132" s="398"/>
      <c r="N132" s="398"/>
      <c r="O132" s="398"/>
      <c r="P132" s="473"/>
      <c r="Q132" s="399"/>
    </row>
    <row r="133" spans="1:17" ht="14.4" customHeight="1" x14ac:dyDescent="0.3">
      <c r="A133" s="394" t="s">
        <v>895</v>
      </c>
      <c r="B133" s="395" t="s">
        <v>817</v>
      </c>
      <c r="C133" s="395" t="s">
        <v>814</v>
      </c>
      <c r="D133" s="395" t="s">
        <v>862</v>
      </c>
      <c r="E133" s="395" t="s">
        <v>863</v>
      </c>
      <c r="F133" s="398">
        <v>13</v>
      </c>
      <c r="G133" s="398">
        <v>5525</v>
      </c>
      <c r="H133" s="398">
        <v>1</v>
      </c>
      <c r="I133" s="398">
        <v>425</v>
      </c>
      <c r="J133" s="398">
        <v>15</v>
      </c>
      <c r="K133" s="398">
        <v>6375</v>
      </c>
      <c r="L133" s="398">
        <v>1.1538461538461537</v>
      </c>
      <c r="M133" s="398">
        <v>425</v>
      </c>
      <c r="N133" s="398">
        <v>9</v>
      </c>
      <c r="O133" s="398">
        <v>3831</v>
      </c>
      <c r="P133" s="473">
        <v>0.69339366515837109</v>
      </c>
      <c r="Q133" s="399">
        <v>425.66666666666669</v>
      </c>
    </row>
    <row r="134" spans="1:17" ht="14.4" customHeight="1" x14ac:dyDescent="0.3">
      <c r="A134" s="394" t="s">
        <v>896</v>
      </c>
      <c r="B134" s="395" t="s">
        <v>817</v>
      </c>
      <c r="C134" s="395" t="s">
        <v>814</v>
      </c>
      <c r="D134" s="395" t="s">
        <v>818</v>
      </c>
      <c r="E134" s="395" t="s">
        <v>819</v>
      </c>
      <c r="F134" s="398">
        <v>2</v>
      </c>
      <c r="G134" s="398">
        <v>250</v>
      </c>
      <c r="H134" s="398">
        <v>1</v>
      </c>
      <c r="I134" s="398">
        <v>125</v>
      </c>
      <c r="J134" s="398">
        <v>8</v>
      </c>
      <c r="K134" s="398">
        <v>1008</v>
      </c>
      <c r="L134" s="398">
        <v>4.032</v>
      </c>
      <c r="M134" s="398">
        <v>126</v>
      </c>
      <c r="N134" s="398">
        <v>12</v>
      </c>
      <c r="O134" s="398">
        <v>1520</v>
      </c>
      <c r="P134" s="473">
        <v>6.08</v>
      </c>
      <c r="Q134" s="399">
        <v>126.66666666666667</v>
      </c>
    </row>
    <row r="135" spans="1:17" ht="14.4" customHeight="1" x14ac:dyDescent="0.3">
      <c r="A135" s="394" t="s">
        <v>896</v>
      </c>
      <c r="B135" s="395" t="s">
        <v>817</v>
      </c>
      <c r="C135" s="395" t="s">
        <v>814</v>
      </c>
      <c r="D135" s="395" t="s">
        <v>824</v>
      </c>
      <c r="E135" s="395" t="s">
        <v>825</v>
      </c>
      <c r="F135" s="398"/>
      <c r="G135" s="398"/>
      <c r="H135" s="398"/>
      <c r="I135" s="398"/>
      <c r="J135" s="398">
        <v>2</v>
      </c>
      <c r="K135" s="398">
        <v>2070</v>
      </c>
      <c r="L135" s="398"/>
      <c r="M135" s="398">
        <v>1035</v>
      </c>
      <c r="N135" s="398"/>
      <c r="O135" s="398"/>
      <c r="P135" s="473"/>
      <c r="Q135" s="399"/>
    </row>
    <row r="136" spans="1:17" ht="14.4" customHeight="1" x14ac:dyDescent="0.3">
      <c r="A136" s="394" t="s">
        <v>896</v>
      </c>
      <c r="B136" s="395" t="s">
        <v>817</v>
      </c>
      <c r="C136" s="395" t="s">
        <v>814</v>
      </c>
      <c r="D136" s="395" t="s">
        <v>826</v>
      </c>
      <c r="E136" s="395" t="s">
        <v>827</v>
      </c>
      <c r="F136" s="398">
        <v>21</v>
      </c>
      <c r="G136" s="398">
        <v>77469</v>
      </c>
      <c r="H136" s="398">
        <v>1</v>
      </c>
      <c r="I136" s="398">
        <v>3689</v>
      </c>
      <c r="J136" s="398">
        <v>31</v>
      </c>
      <c r="K136" s="398">
        <v>114638</v>
      </c>
      <c r="L136" s="398">
        <v>1.4797919167667066</v>
      </c>
      <c r="M136" s="398">
        <v>3698</v>
      </c>
      <c r="N136" s="398">
        <v>21</v>
      </c>
      <c r="O136" s="398">
        <v>77882</v>
      </c>
      <c r="P136" s="473">
        <v>1.005331164723954</v>
      </c>
      <c r="Q136" s="399">
        <v>3708.6666666666665</v>
      </c>
    </row>
    <row r="137" spans="1:17" ht="14.4" customHeight="1" x14ac:dyDescent="0.3">
      <c r="A137" s="394" t="s">
        <v>896</v>
      </c>
      <c r="B137" s="395" t="s">
        <v>817</v>
      </c>
      <c r="C137" s="395" t="s">
        <v>814</v>
      </c>
      <c r="D137" s="395" t="s">
        <v>828</v>
      </c>
      <c r="E137" s="395" t="s">
        <v>829</v>
      </c>
      <c r="F137" s="398">
        <v>6</v>
      </c>
      <c r="G137" s="398">
        <v>2622</v>
      </c>
      <c r="H137" s="398">
        <v>1</v>
      </c>
      <c r="I137" s="398">
        <v>437</v>
      </c>
      <c r="J137" s="398">
        <v>5</v>
      </c>
      <c r="K137" s="398">
        <v>2190</v>
      </c>
      <c r="L137" s="398">
        <v>0.83524027459954231</v>
      </c>
      <c r="M137" s="398">
        <v>438</v>
      </c>
      <c r="N137" s="398">
        <v>5</v>
      </c>
      <c r="O137" s="398">
        <v>2194</v>
      </c>
      <c r="P137" s="473">
        <v>0.83676582761250951</v>
      </c>
      <c r="Q137" s="399">
        <v>438.8</v>
      </c>
    </row>
    <row r="138" spans="1:17" ht="14.4" customHeight="1" x14ac:dyDescent="0.3">
      <c r="A138" s="394" t="s">
        <v>896</v>
      </c>
      <c r="B138" s="395" t="s">
        <v>817</v>
      </c>
      <c r="C138" s="395" t="s">
        <v>814</v>
      </c>
      <c r="D138" s="395" t="s">
        <v>830</v>
      </c>
      <c r="E138" s="395" t="s">
        <v>831</v>
      </c>
      <c r="F138" s="398">
        <v>12</v>
      </c>
      <c r="G138" s="398">
        <v>9972</v>
      </c>
      <c r="H138" s="398">
        <v>1</v>
      </c>
      <c r="I138" s="398">
        <v>831</v>
      </c>
      <c r="J138" s="398">
        <v>10</v>
      </c>
      <c r="K138" s="398">
        <v>8320</v>
      </c>
      <c r="L138" s="398">
        <v>0.83433614119534694</v>
      </c>
      <c r="M138" s="398">
        <v>832</v>
      </c>
      <c r="N138" s="398"/>
      <c r="O138" s="398"/>
      <c r="P138" s="473"/>
      <c r="Q138" s="399"/>
    </row>
    <row r="139" spans="1:17" ht="14.4" customHeight="1" x14ac:dyDescent="0.3">
      <c r="A139" s="394" t="s">
        <v>896</v>
      </c>
      <c r="B139" s="395" t="s">
        <v>817</v>
      </c>
      <c r="C139" s="395" t="s">
        <v>814</v>
      </c>
      <c r="D139" s="395" t="s">
        <v>832</v>
      </c>
      <c r="E139" s="395" t="s">
        <v>833</v>
      </c>
      <c r="F139" s="398"/>
      <c r="G139" s="398"/>
      <c r="H139" s="398"/>
      <c r="I139" s="398"/>
      <c r="J139" s="398"/>
      <c r="K139" s="398"/>
      <c r="L139" s="398"/>
      <c r="M139" s="398"/>
      <c r="N139" s="398">
        <v>6</v>
      </c>
      <c r="O139" s="398">
        <v>9696</v>
      </c>
      <c r="P139" s="473"/>
      <c r="Q139" s="399">
        <v>1616</v>
      </c>
    </row>
    <row r="140" spans="1:17" ht="14.4" customHeight="1" x14ac:dyDescent="0.3">
      <c r="A140" s="394" t="s">
        <v>896</v>
      </c>
      <c r="B140" s="395" t="s">
        <v>817</v>
      </c>
      <c r="C140" s="395" t="s">
        <v>814</v>
      </c>
      <c r="D140" s="395" t="s">
        <v>838</v>
      </c>
      <c r="E140" s="395" t="s">
        <v>839</v>
      </c>
      <c r="F140" s="398">
        <v>2</v>
      </c>
      <c r="G140" s="398">
        <v>2882</v>
      </c>
      <c r="H140" s="398">
        <v>1</v>
      </c>
      <c r="I140" s="398">
        <v>1441</v>
      </c>
      <c r="J140" s="398">
        <v>8</v>
      </c>
      <c r="K140" s="398">
        <v>11576</v>
      </c>
      <c r="L140" s="398">
        <v>4.0166551006245665</v>
      </c>
      <c r="M140" s="398">
        <v>1447</v>
      </c>
      <c r="N140" s="398">
        <v>3</v>
      </c>
      <c r="O140" s="398">
        <v>4351</v>
      </c>
      <c r="P140" s="473">
        <v>1.5097154753643303</v>
      </c>
      <c r="Q140" s="399">
        <v>1450.3333333333333</v>
      </c>
    </row>
    <row r="141" spans="1:17" ht="14.4" customHeight="1" x14ac:dyDescent="0.3">
      <c r="A141" s="394" t="s">
        <v>896</v>
      </c>
      <c r="B141" s="395" t="s">
        <v>817</v>
      </c>
      <c r="C141" s="395" t="s">
        <v>814</v>
      </c>
      <c r="D141" s="395" t="s">
        <v>840</v>
      </c>
      <c r="E141" s="395" t="s">
        <v>841</v>
      </c>
      <c r="F141" s="398">
        <v>1</v>
      </c>
      <c r="G141" s="398">
        <v>3065</v>
      </c>
      <c r="H141" s="398">
        <v>1</v>
      </c>
      <c r="I141" s="398">
        <v>3065</v>
      </c>
      <c r="J141" s="398"/>
      <c r="K141" s="398"/>
      <c r="L141" s="398"/>
      <c r="M141" s="398"/>
      <c r="N141" s="398"/>
      <c r="O141" s="398"/>
      <c r="P141" s="473"/>
      <c r="Q141" s="399"/>
    </row>
    <row r="142" spans="1:17" ht="14.4" customHeight="1" x14ac:dyDescent="0.3">
      <c r="A142" s="394" t="s">
        <v>896</v>
      </c>
      <c r="B142" s="395" t="s">
        <v>817</v>
      </c>
      <c r="C142" s="395" t="s">
        <v>814</v>
      </c>
      <c r="D142" s="395" t="s">
        <v>842</v>
      </c>
      <c r="E142" s="395" t="s">
        <v>843</v>
      </c>
      <c r="F142" s="398">
        <v>7</v>
      </c>
      <c r="G142" s="398">
        <v>112</v>
      </c>
      <c r="H142" s="398">
        <v>1</v>
      </c>
      <c r="I142" s="398">
        <v>16</v>
      </c>
      <c r="J142" s="398">
        <v>7</v>
      </c>
      <c r="K142" s="398">
        <v>112</v>
      </c>
      <c r="L142" s="398">
        <v>1</v>
      </c>
      <c r="M142" s="398">
        <v>16</v>
      </c>
      <c r="N142" s="398">
        <v>11</v>
      </c>
      <c r="O142" s="398">
        <v>176</v>
      </c>
      <c r="P142" s="473">
        <v>1.5714285714285714</v>
      </c>
      <c r="Q142" s="399">
        <v>16</v>
      </c>
    </row>
    <row r="143" spans="1:17" ht="14.4" customHeight="1" x14ac:dyDescent="0.3">
      <c r="A143" s="394" t="s">
        <v>896</v>
      </c>
      <c r="B143" s="395" t="s">
        <v>817</v>
      </c>
      <c r="C143" s="395" t="s">
        <v>814</v>
      </c>
      <c r="D143" s="395" t="s">
        <v>844</v>
      </c>
      <c r="E143" s="395" t="s">
        <v>829</v>
      </c>
      <c r="F143" s="398">
        <v>8</v>
      </c>
      <c r="G143" s="398">
        <v>5480</v>
      </c>
      <c r="H143" s="398">
        <v>1</v>
      </c>
      <c r="I143" s="398">
        <v>685</v>
      </c>
      <c r="J143" s="398">
        <v>13</v>
      </c>
      <c r="K143" s="398">
        <v>8944</v>
      </c>
      <c r="L143" s="398">
        <v>1.6321167883211678</v>
      </c>
      <c r="M143" s="398">
        <v>688</v>
      </c>
      <c r="N143" s="398">
        <v>17</v>
      </c>
      <c r="O143" s="398">
        <v>11756</v>
      </c>
      <c r="P143" s="473">
        <v>2.1452554744525547</v>
      </c>
      <c r="Q143" s="399">
        <v>691.52941176470586</v>
      </c>
    </row>
    <row r="144" spans="1:17" ht="14.4" customHeight="1" x14ac:dyDescent="0.3">
      <c r="A144" s="394" t="s">
        <v>896</v>
      </c>
      <c r="B144" s="395" t="s">
        <v>817</v>
      </c>
      <c r="C144" s="395" t="s">
        <v>814</v>
      </c>
      <c r="D144" s="395" t="s">
        <v>845</v>
      </c>
      <c r="E144" s="395" t="s">
        <v>831</v>
      </c>
      <c r="F144" s="398">
        <v>28</v>
      </c>
      <c r="G144" s="398">
        <v>38388</v>
      </c>
      <c r="H144" s="398">
        <v>1</v>
      </c>
      <c r="I144" s="398">
        <v>1371</v>
      </c>
      <c r="J144" s="398">
        <v>33</v>
      </c>
      <c r="K144" s="398">
        <v>45375</v>
      </c>
      <c r="L144" s="398">
        <v>1.1820100031259768</v>
      </c>
      <c r="M144" s="398">
        <v>1375</v>
      </c>
      <c r="N144" s="398">
        <v>34</v>
      </c>
      <c r="O144" s="398">
        <v>46902</v>
      </c>
      <c r="P144" s="473">
        <v>1.2217880587683652</v>
      </c>
      <c r="Q144" s="399">
        <v>1379.4705882352941</v>
      </c>
    </row>
    <row r="145" spans="1:17" ht="14.4" customHeight="1" x14ac:dyDescent="0.3">
      <c r="A145" s="394" t="s">
        <v>896</v>
      </c>
      <c r="B145" s="395" t="s">
        <v>817</v>
      </c>
      <c r="C145" s="395" t="s">
        <v>814</v>
      </c>
      <c r="D145" s="395" t="s">
        <v>846</v>
      </c>
      <c r="E145" s="395" t="s">
        <v>847</v>
      </c>
      <c r="F145" s="398">
        <v>14</v>
      </c>
      <c r="G145" s="398">
        <v>32340</v>
      </c>
      <c r="H145" s="398">
        <v>1</v>
      </c>
      <c r="I145" s="398">
        <v>2310</v>
      </c>
      <c r="J145" s="398">
        <v>24</v>
      </c>
      <c r="K145" s="398">
        <v>55656</v>
      </c>
      <c r="L145" s="398">
        <v>1.7209647495361782</v>
      </c>
      <c r="M145" s="398">
        <v>2319</v>
      </c>
      <c r="N145" s="398">
        <v>26</v>
      </c>
      <c r="O145" s="398">
        <v>60549</v>
      </c>
      <c r="P145" s="473">
        <v>1.8722634508348794</v>
      </c>
      <c r="Q145" s="399">
        <v>2328.8076923076924</v>
      </c>
    </row>
    <row r="146" spans="1:17" ht="14.4" customHeight="1" x14ac:dyDescent="0.3">
      <c r="A146" s="394" t="s">
        <v>896</v>
      </c>
      <c r="B146" s="395" t="s">
        <v>817</v>
      </c>
      <c r="C146" s="395" t="s">
        <v>814</v>
      </c>
      <c r="D146" s="395" t="s">
        <v>848</v>
      </c>
      <c r="E146" s="395" t="s">
        <v>849</v>
      </c>
      <c r="F146" s="398">
        <v>13</v>
      </c>
      <c r="G146" s="398">
        <v>845</v>
      </c>
      <c r="H146" s="398">
        <v>1</v>
      </c>
      <c r="I146" s="398">
        <v>65</v>
      </c>
      <c r="J146" s="398">
        <v>15</v>
      </c>
      <c r="K146" s="398">
        <v>975</v>
      </c>
      <c r="L146" s="398">
        <v>1.1538461538461537</v>
      </c>
      <c r="M146" s="398">
        <v>65</v>
      </c>
      <c r="N146" s="398">
        <v>22</v>
      </c>
      <c r="O146" s="398">
        <v>1444</v>
      </c>
      <c r="P146" s="473">
        <v>1.7088757396449703</v>
      </c>
      <c r="Q146" s="399">
        <v>65.63636363636364</v>
      </c>
    </row>
    <row r="147" spans="1:17" ht="14.4" customHeight="1" x14ac:dyDescent="0.3">
      <c r="A147" s="394" t="s">
        <v>896</v>
      </c>
      <c r="B147" s="395" t="s">
        <v>817</v>
      </c>
      <c r="C147" s="395" t="s">
        <v>814</v>
      </c>
      <c r="D147" s="395" t="s">
        <v>850</v>
      </c>
      <c r="E147" s="395" t="s">
        <v>851</v>
      </c>
      <c r="F147" s="398">
        <v>2</v>
      </c>
      <c r="G147" s="398">
        <v>788</v>
      </c>
      <c r="H147" s="398">
        <v>1</v>
      </c>
      <c r="I147" s="398">
        <v>394</v>
      </c>
      <c r="J147" s="398">
        <v>8</v>
      </c>
      <c r="K147" s="398">
        <v>3168</v>
      </c>
      <c r="L147" s="398">
        <v>4.0203045685279184</v>
      </c>
      <c r="M147" s="398">
        <v>396</v>
      </c>
      <c r="N147" s="398">
        <v>3</v>
      </c>
      <c r="O147" s="398">
        <v>1191</v>
      </c>
      <c r="P147" s="473">
        <v>1.5114213197969544</v>
      </c>
      <c r="Q147" s="399">
        <v>397</v>
      </c>
    </row>
    <row r="148" spans="1:17" ht="14.4" customHeight="1" x14ac:dyDescent="0.3">
      <c r="A148" s="394" t="s">
        <v>896</v>
      </c>
      <c r="B148" s="395" t="s">
        <v>817</v>
      </c>
      <c r="C148" s="395" t="s">
        <v>814</v>
      </c>
      <c r="D148" s="395" t="s">
        <v>852</v>
      </c>
      <c r="E148" s="395" t="s">
        <v>853</v>
      </c>
      <c r="F148" s="398">
        <v>9</v>
      </c>
      <c r="G148" s="398">
        <v>14373</v>
      </c>
      <c r="H148" s="398">
        <v>1</v>
      </c>
      <c r="I148" s="398">
        <v>1597</v>
      </c>
      <c r="J148" s="398">
        <v>9</v>
      </c>
      <c r="K148" s="398">
        <v>14409</v>
      </c>
      <c r="L148" s="398">
        <v>1.002504696305573</v>
      </c>
      <c r="M148" s="398">
        <v>1601</v>
      </c>
      <c r="N148" s="398">
        <v>2</v>
      </c>
      <c r="O148" s="398">
        <v>3210</v>
      </c>
      <c r="P148" s="473">
        <v>0.22333542058025466</v>
      </c>
      <c r="Q148" s="399">
        <v>1605</v>
      </c>
    </row>
    <row r="149" spans="1:17" ht="14.4" customHeight="1" x14ac:dyDescent="0.3">
      <c r="A149" s="394" t="s">
        <v>896</v>
      </c>
      <c r="B149" s="395" t="s">
        <v>817</v>
      </c>
      <c r="C149" s="395" t="s">
        <v>814</v>
      </c>
      <c r="D149" s="395" t="s">
        <v>854</v>
      </c>
      <c r="E149" s="395" t="s">
        <v>855</v>
      </c>
      <c r="F149" s="398">
        <v>40</v>
      </c>
      <c r="G149" s="398">
        <v>21960</v>
      </c>
      <c r="H149" s="398">
        <v>1</v>
      </c>
      <c r="I149" s="398">
        <v>549</v>
      </c>
      <c r="J149" s="398">
        <v>102</v>
      </c>
      <c r="K149" s="398">
        <v>56100</v>
      </c>
      <c r="L149" s="398">
        <v>2.5546448087431695</v>
      </c>
      <c r="M149" s="398">
        <v>550</v>
      </c>
      <c r="N149" s="398">
        <v>91</v>
      </c>
      <c r="O149" s="398">
        <v>50100</v>
      </c>
      <c r="P149" s="473">
        <v>2.2814207650273226</v>
      </c>
      <c r="Q149" s="399">
        <v>550.54945054945051</v>
      </c>
    </row>
    <row r="150" spans="1:17" ht="14.4" customHeight="1" x14ac:dyDescent="0.3">
      <c r="A150" s="394" t="s">
        <v>896</v>
      </c>
      <c r="B150" s="395" t="s">
        <v>817</v>
      </c>
      <c r="C150" s="395" t="s">
        <v>814</v>
      </c>
      <c r="D150" s="395" t="s">
        <v>856</v>
      </c>
      <c r="E150" s="395" t="s">
        <v>857</v>
      </c>
      <c r="F150" s="398">
        <v>1</v>
      </c>
      <c r="G150" s="398">
        <v>1228</v>
      </c>
      <c r="H150" s="398">
        <v>1</v>
      </c>
      <c r="I150" s="398">
        <v>1228</v>
      </c>
      <c r="J150" s="398"/>
      <c r="K150" s="398"/>
      <c r="L150" s="398"/>
      <c r="M150" s="398"/>
      <c r="N150" s="398"/>
      <c r="O150" s="398"/>
      <c r="P150" s="473"/>
      <c r="Q150" s="399"/>
    </row>
    <row r="151" spans="1:17" ht="14.4" customHeight="1" x14ac:dyDescent="0.3">
      <c r="A151" s="394" t="s">
        <v>896</v>
      </c>
      <c r="B151" s="395" t="s">
        <v>817</v>
      </c>
      <c r="C151" s="395" t="s">
        <v>814</v>
      </c>
      <c r="D151" s="395" t="s">
        <v>862</v>
      </c>
      <c r="E151" s="395" t="s">
        <v>863</v>
      </c>
      <c r="F151" s="398">
        <v>48</v>
      </c>
      <c r="G151" s="398">
        <v>20400</v>
      </c>
      <c r="H151" s="398">
        <v>1</v>
      </c>
      <c r="I151" s="398">
        <v>425</v>
      </c>
      <c r="J151" s="398">
        <v>75</v>
      </c>
      <c r="K151" s="398">
        <v>31875</v>
      </c>
      <c r="L151" s="398">
        <v>1.5625</v>
      </c>
      <c r="M151" s="398">
        <v>425</v>
      </c>
      <c r="N151" s="398">
        <v>35</v>
      </c>
      <c r="O151" s="398">
        <v>14895</v>
      </c>
      <c r="P151" s="473">
        <v>0.73014705882352937</v>
      </c>
      <c r="Q151" s="399">
        <v>425.57142857142856</v>
      </c>
    </row>
    <row r="152" spans="1:17" ht="14.4" customHeight="1" x14ac:dyDescent="0.3">
      <c r="A152" s="394" t="s">
        <v>896</v>
      </c>
      <c r="B152" s="395" t="s">
        <v>817</v>
      </c>
      <c r="C152" s="395" t="s">
        <v>814</v>
      </c>
      <c r="D152" s="395" t="s">
        <v>867</v>
      </c>
      <c r="E152" s="395" t="s">
        <v>868</v>
      </c>
      <c r="F152" s="398"/>
      <c r="G152" s="398"/>
      <c r="H152" s="398"/>
      <c r="I152" s="398"/>
      <c r="J152" s="398"/>
      <c r="K152" s="398"/>
      <c r="L152" s="398"/>
      <c r="M152" s="398"/>
      <c r="N152" s="398">
        <v>10</v>
      </c>
      <c r="O152" s="398">
        <v>16112</v>
      </c>
      <c r="P152" s="473"/>
      <c r="Q152" s="399">
        <v>1611.2</v>
      </c>
    </row>
    <row r="153" spans="1:17" ht="14.4" customHeight="1" x14ac:dyDescent="0.3">
      <c r="A153" s="394" t="s">
        <v>897</v>
      </c>
      <c r="B153" s="395" t="s">
        <v>817</v>
      </c>
      <c r="C153" s="395" t="s">
        <v>814</v>
      </c>
      <c r="D153" s="395" t="s">
        <v>822</v>
      </c>
      <c r="E153" s="395" t="s">
        <v>823</v>
      </c>
      <c r="F153" s="398"/>
      <c r="G153" s="398"/>
      <c r="H153" s="398"/>
      <c r="I153" s="398"/>
      <c r="J153" s="398"/>
      <c r="K153" s="398"/>
      <c r="L153" s="398"/>
      <c r="M153" s="398"/>
      <c r="N153" s="398">
        <v>2</v>
      </c>
      <c r="O153" s="398">
        <v>4458</v>
      </c>
      <c r="P153" s="473"/>
      <c r="Q153" s="399">
        <v>2229</v>
      </c>
    </row>
    <row r="154" spans="1:17" ht="14.4" customHeight="1" x14ac:dyDescent="0.3">
      <c r="A154" s="394" t="s">
        <v>897</v>
      </c>
      <c r="B154" s="395" t="s">
        <v>817</v>
      </c>
      <c r="C154" s="395" t="s">
        <v>814</v>
      </c>
      <c r="D154" s="395" t="s">
        <v>826</v>
      </c>
      <c r="E154" s="395" t="s">
        <v>827</v>
      </c>
      <c r="F154" s="398">
        <v>4</v>
      </c>
      <c r="G154" s="398">
        <v>14756</v>
      </c>
      <c r="H154" s="398">
        <v>1</v>
      </c>
      <c r="I154" s="398">
        <v>3689</v>
      </c>
      <c r="J154" s="398"/>
      <c r="K154" s="398"/>
      <c r="L154" s="398"/>
      <c r="M154" s="398"/>
      <c r="N154" s="398"/>
      <c r="O154" s="398"/>
      <c r="P154" s="473"/>
      <c r="Q154" s="399"/>
    </row>
    <row r="155" spans="1:17" ht="14.4" customHeight="1" x14ac:dyDescent="0.3">
      <c r="A155" s="394" t="s">
        <v>897</v>
      </c>
      <c r="B155" s="395" t="s">
        <v>817</v>
      </c>
      <c r="C155" s="395" t="s">
        <v>814</v>
      </c>
      <c r="D155" s="395" t="s">
        <v>838</v>
      </c>
      <c r="E155" s="395" t="s">
        <v>839</v>
      </c>
      <c r="F155" s="398">
        <v>1</v>
      </c>
      <c r="G155" s="398">
        <v>1441</v>
      </c>
      <c r="H155" s="398">
        <v>1</v>
      </c>
      <c r="I155" s="398">
        <v>1441</v>
      </c>
      <c r="J155" s="398"/>
      <c r="K155" s="398"/>
      <c r="L155" s="398"/>
      <c r="M155" s="398"/>
      <c r="N155" s="398"/>
      <c r="O155" s="398"/>
      <c r="P155" s="473"/>
      <c r="Q155" s="399"/>
    </row>
    <row r="156" spans="1:17" ht="14.4" customHeight="1" x14ac:dyDescent="0.3">
      <c r="A156" s="394" t="s">
        <v>897</v>
      </c>
      <c r="B156" s="395" t="s">
        <v>817</v>
      </c>
      <c r="C156" s="395" t="s">
        <v>814</v>
      </c>
      <c r="D156" s="395" t="s">
        <v>842</v>
      </c>
      <c r="E156" s="395" t="s">
        <v>843</v>
      </c>
      <c r="F156" s="398">
        <v>1</v>
      </c>
      <c r="G156" s="398">
        <v>16</v>
      </c>
      <c r="H156" s="398">
        <v>1</v>
      </c>
      <c r="I156" s="398">
        <v>16</v>
      </c>
      <c r="J156" s="398"/>
      <c r="K156" s="398"/>
      <c r="L156" s="398"/>
      <c r="M156" s="398"/>
      <c r="N156" s="398">
        <v>1</v>
      </c>
      <c r="O156" s="398">
        <v>16</v>
      </c>
      <c r="P156" s="473">
        <v>1</v>
      </c>
      <c r="Q156" s="399">
        <v>16</v>
      </c>
    </row>
    <row r="157" spans="1:17" ht="14.4" customHeight="1" x14ac:dyDescent="0.3">
      <c r="A157" s="394" t="s">
        <v>897</v>
      </c>
      <c r="B157" s="395" t="s">
        <v>817</v>
      </c>
      <c r="C157" s="395" t="s">
        <v>814</v>
      </c>
      <c r="D157" s="395" t="s">
        <v>844</v>
      </c>
      <c r="E157" s="395" t="s">
        <v>829</v>
      </c>
      <c r="F157" s="398">
        <v>2</v>
      </c>
      <c r="G157" s="398">
        <v>1370</v>
      </c>
      <c r="H157" s="398">
        <v>1</v>
      </c>
      <c r="I157" s="398">
        <v>685</v>
      </c>
      <c r="J157" s="398"/>
      <c r="K157" s="398"/>
      <c r="L157" s="398"/>
      <c r="M157" s="398"/>
      <c r="N157" s="398">
        <v>2</v>
      </c>
      <c r="O157" s="398">
        <v>1388</v>
      </c>
      <c r="P157" s="473">
        <v>1.0131386861313869</v>
      </c>
      <c r="Q157" s="399">
        <v>694</v>
      </c>
    </row>
    <row r="158" spans="1:17" ht="14.4" customHeight="1" x14ac:dyDescent="0.3">
      <c r="A158" s="394" t="s">
        <v>897</v>
      </c>
      <c r="B158" s="395" t="s">
        <v>817</v>
      </c>
      <c r="C158" s="395" t="s">
        <v>814</v>
      </c>
      <c r="D158" s="395" t="s">
        <v>845</v>
      </c>
      <c r="E158" s="395" t="s">
        <v>831</v>
      </c>
      <c r="F158" s="398">
        <v>5</v>
      </c>
      <c r="G158" s="398">
        <v>6855</v>
      </c>
      <c r="H158" s="398">
        <v>1</v>
      </c>
      <c r="I158" s="398">
        <v>1371</v>
      </c>
      <c r="J158" s="398"/>
      <c r="K158" s="398"/>
      <c r="L158" s="398"/>
      <c r="M158" s="398"/>
      <c r="N158" s="398"/>
      <c r="O158" s="398"/>
      <c r="P158" s="473"/>
      <c r="Q158" s="399"/>
    </row>
    <row r="159" spans="1:17" ht="14.4" customHeight="1" x14ac:dyDescent="0.3">
      <c r="A159" s="394" t="s">
        <v>897</v>
      </c>
      <c r="B159" s="395" t="s">
        <v>817</v>
      </c>
      <c r="C159" s="395" t="s">
        <v>814</v>
      </c>
      <c r="D159" s="395" t="s">
        <v>846</v>
      </c>
      <c r="E159" s="395" t="s">
        <v>847</v>
      </c>
      <c r="F159" s="398">
        <v>1</v>
      </c>
      <c r="G159" s="398">
        <v>2310</v>
      </c>
      <c r="H159" s="398">
        <v>1</v>
      </c>
      <c r="I159" s="398">
        <v>2310</v>
      </c>
      <c r="J159" s="398"/>
      <c r="K159" s="398"/>
      <c r="L159" s="398"/>
      <c r="M159" s="398"/>
      <c r="N159" s="398"/>
      <c r="O159" s="398"/>
      <c r="P159" s="473"/>
      <c r="Q159" s="399"/>
    </row>
    <row r="160" spans="1:17" ht="14.4" customHeight="1" x14ac:dyDescent="0.3">
      <c r="A160" s="394" t="s">
        <v>897</v>
      </c>
      <c r="B160" s="395" t="s">
        <v>817</v>
      </c>
      <c r="C160" s="395" t="s">
        <v>814</v>
      </c>
      <c r="D160" s="395" t="s">
        <v>848</v>
      </c>
      <c r="E160" s="395" t="s">
        <v>849</v>
      </c>
      <c r="F160" s="398">
        <v>2</v>
      </c>
      <c r="G160" s="398">
        <v>130</v>
      </c>
      <c r="H160" s="398">
        <v>1</v>
      </c>
      <c r="I160" s="398">
        <v>65</v>
      </c>
      <c r="J160" s="398"/>
      <c r="K160" s="398"/>
      <c r="L160" s="398"/>
      <c r="M160" s="398"/>
      <c r="N160" s="398">
        <v>2</v>
      </c>
      <c r="O160" s="398">
        <v>132</v>
      </c>
      <c r="P160" s="473">
        <v>1.0153846153846153</v>
      </c>
      <c r="Q160" s="399">
        <v>66</v>
      </c>
    </row>
    <row r="161" spans="1:17" ht="14.4" customHeight="1" x14ac:dyDescent="0.3">
      <c r="A161" s="394" t="s">
        <v>897</v>
      </c>
      <c r="B161" s="395" t="s">
        <v>817</v>
      </c>
      <c r="C161" s="395" t="s">
        <v>814</v>
      </c>
      <c r="D161" s="395" t="s">
        <v>850</v>
      </c>
      <c r="E161" s="395" t="s">
        <v>851</v>
      </c>
      <c r="F161" s="398">
        <v>1</v>
      </c>
      <c r="G161" s="398">
        <v>394</v>
      </c>
      <c r="H161" s="398">
        <v>1</v>
      </c>
      <c r="I161" s="398">
        <v>394</v>
      </c>
      <c r="J161" s="398"/>
      <c r="K161" s="398"/>
      <c r="L161" s="398"/>
      <c r="M161" s="398"/>
      <c r="N161" s="398"/>
      <c r="O161" s="398"/>
      <c r="P161" s="473"/>
      <c r="Q161" s="399"/>
    </row>
    <row r="162" spans="1:17" ht="14.4" customHeight="1" x14ac:dyDescent="0.3">
      <c r="A162" s="394" t="s">
        <v>897</v>
      </c>
      <c r="B162" s="395" t="s">
        <v>817</v>
      </c>
      <c r="C162" s="395" t="s">
        <v>814</v>
      </c>
      <c r="D162" s="395" t="s">
        <v>854</v>
      </c>
      <c r="E162" s="395" t="s">
        <v>855</v>
      </c>
      <c r="F162" s="398">
        <v>8</v>
      </c>
      <c r="G162" s="398">
        <v>4392</v>
      </c>
      <c r="H162" s="398">
        <v>1</v>
      </c>
      <c r="I162" s="398">
        <v>549</v>
      </c>
      <c r="J162" s="398"/>
      <c r="K162" s="398"/>
      <c r="L162" s="398"/>
      <c r="M162" s="398"/>
      <c r="N162" s="398"/>
      <c r="O162" s="398"/>
      <c r="P162" s="473"/>
      <c r="Q162" s="399"/>
    </row>
    <row r="163" spans="1:17" ht="14.4" customHeight="1" x14ac:dyDescent="0.3">
      <c r="A163" s="394" t="s">
        <v>898</v>
      </c>
      <c r="B163" s="395" t="s">
        <v>817</v>
      </c>
      <c r="C163" s="395" t="s">
        <v>814</v>
      </c>
      <c r="D163" s="395" t="s">
        <v>818</v>
      </c>
      <c r="E163" s="395" t="s">
        <v>819</v>
      </c>
      <c r="F163" s="398"/>
      <c r="G163" s="398"/>
      <c r="H163" s="398"/>
      <c r="I163" s="398"/>
      <c r="J163" s="398">
        <v>3</v>
      </c>
      <c r="K163" s="398">
        <v>378</v>
      </c>
      <c r="L163" s="398"/>
      <c r="M163" s="398">
        <v>126</v>
      </c>
      <c r="N163" s="398">
        <v>3</v>
      </c>
      <c r="O163" s="398">
        <v>380</v>
      </c>
      <c r="P163" s="473"/>
      <c r="Q163" s="399">
        <v>126.66666666666667</v>
      </c>
    </row>
    <row r="164" spans="1:17" ht="14.4" customHeight="1" x14ac:dyDescent="0.3">
      <c r="A164" s="394" t="s">
        <v>898</v>
      </c>
      <c r="B164" s="395" t="s">
        <v>817</v>
      </c>
      <c r="C164" s="395" t="s">
        <v>814</v>
      </c>
      <c r="D164" s="395" t="s">
        <v>820</v>
      </c>
      <c r="E164" s="395" t="s">
        <v>821</v>
      </c>
      <c r="F164" s="398">
        <v>1</v>
      </c>
      <c r="G164" s="398">
        <v>1217</v>
      </c>
      <c r="H164" s="398">
        <v>1</v>
      </c>
      <c r="I164" s="398">
        <v>1217</v>
      </c>
      <c r="J164" s="398"/>
      <c r="K164" s="398"/>
      <c r="L164" s="398"/>
      <c r="M164" s="398"/>
      <c r="N164" s="398"/>
      <c r="O164" s="398"/>
      <c r="P164" s="473"/>
      <c r="Q164" s="399"/>
    </row>
    <row r="165" spans="1:17" ht="14.4" customHeight="1" x14ac:dyDescent="0.3">
      <c r="A165" s="394" t="s">
        <v>898</v>
      </c>
      <c r="B165" s="395" t="s">
        <v>817</v>
      </c>
      <c r="C165" s="395" t="s">
        <v>814</v>
      </c>
      <c r="D165" s="395" t="s">
        <v>822</v>
      </c>
      <c r="E165" s="395" t="s">
        <v>823</v>
      </c>
      <c r="F165" s="398"/>
      <c r="G165" s="398"/>
      <c r="H165" s="398"/>
      <c r="I165" s="398"/>
      <c r="J165" s="398">
        <v>3</v>
      </c>
      <c r="K165" s="398">
        <v>6639</v>
      </c>
      <c r="L165" s="398"/>
      <c r="M165" s="398">
        <v>2213</v>
      </c>
      <c r="N165" s="398">
        <v>7</v>
      </c>
      <c r="O165" s="398">
        <v>15539</v>
      </c>
      <c r="P165" s="473"/>
      <c r="Q165" s="399">
        <v>2219.8571428571427</v>
      </c>
    </row>
    <row r="166" spans="1:17" ht="14.4" customHeight="1" x14ac:dyDescent="0.3">
      <c r="A166" s="394" t="s">
        <v>898</v>
      </c>
      <c r="B166" s="395" t="s">
        <v>817</v>
      </c>
      <c r="C166" s="395" t="s">
        <v>814</v>
      </c>
      <c r="D166" s="395" t="s">
        <v>824</v>
      </c>
      <c r="E166" s="395" t="s">
        <v>825</v>
      </c>
      <c r="F166" s="398">
        <v>1</v>
      </c>
      <c r="G166" s="398">
        <v>1032</v>
      </c>
      <c r="H166" s="398">
        <v>1</v>
      </c>
      <c r="I166" s="398">
        <v>1032</v>
      </c>
      <c r="J166" s="398"/>
      <c r="K166" s="398"/>
      <c r="L166" s="398"/>
      <c r="M166" s="398"/>
      <c r="N166" s="398"/>
      <c r="O166" s="398"/>
      <c r="P166" s="473"/>
      <c r="Q166" s="399"/>
    </row>
    <row r="167" spans="1:17" ht="14.4" customHeight="1" x14ac:dyDescent="0.3">
      <c r="A167" s="394" t="s">
        <v>898</v>
      </c>
      <c r="B167" s="395" t="s">
        <v>817</v>
      </c>
      <c r="C167" s="395" t="s">
        <v>814</v>
      </c>
      <c r="D167" s="395" t="s">
        <v>826</v>
      </c>
      <c r="E167" s="395" t="s">
        <v>827</v>
      </c>
      <c r="F167" s="398">
        <v>2</v>
      </c>
      <c r="G167" s="398">
        <v>7378</v>
      </c>
      <c r="H167" s="398">
        <v>1</v>
      </c>
      <c r="I167" s="398">
        <v>3689</v>
      </c>
      <c r="J167" s="398">
        <v>2</v>
      </c>
      <c r="K167" s="398">
        <v>7396</v>
      </c>
      <c r="L167" s="398">
        <v>1.00243968555164</v>
      </c>
      <c r="M167" s="398">
        <v>3698</v>
      </c>
      <c r="N167" s="398">
        <v>6</v>
      </c>
      <c r="O167" s="398">
        <v>22220</v>
      </c>
      <c r="P167" s="473">
        <v>3.0116562754133911</v>
      </c>
      <c r="Q167" s="399">
        <v>3703.3333333333335</v>
      </c>
    </row>
    <row r="168" spans="1:17" ht="14.4" customHeight="1" x14ac:dyDescent="0.3">
      <c r="A168" s="394" t="s">
        <v>898</v>
      </c>
      <c r="B168" s="395" t="s">
        <v>817</v>
      </c>
      <c r="C168" s="395" t="s">
        <v>814</v>
      </c>
      <c r="D168" s="395" t="s">
        <v>828</v>
      </c>
      <c r="E168" s="395" t="s">
        <v>829</v>
      </c>
      <c r="F168" s="398">
        <v>1</v>
      </c>
      <c r="G168" s="398">
        <v>437</v>
      </c>
      <c r="H168" s="398">
        <v>1</v>
      </c>
      <c r="I168" s="398">
        <v>437</v>
      </c>
      <c r="J168" s="398"/>
      <c r="K168" s="398"/>
      <c r="L168" s="398"/>
      <c r="M168" s="398"/>
      <c r="N168" s="398"/>
      <c r="O168" s="398"/>
      <c r="P168" s="473"/>
      <c r="Q168" s="399"/>
    </row>
    <row r="169" spans="1:17" ht="14.4" customHeight="1" x14ac:dyDescent="0.3">
      <c r="A169" s="394" t="s">
        <v>898</v>
      </c>
      <c r="B169" s="395" t="s">
        <v>817</v>
      </c>
      <c r="C169" s="395" t="s">
        <v>814</v>
      </c>
      <c r="D169" s="395" t="s">
        <v>830</v>
      </c>
      <c r="E169" s="395" t="s">
        <v>831</v>
      </c>
      <c r="F169" s="398">
        <v>4</v>
      </c>
      <c r="G169" s="398">
        <v>3324</v>
      </c>
      <c r="H169" s="398">
        <v>1</v>
      </c>
      <c r="I169" s="398">
        <v>831</v>
      </c>
      <c r="J169" s="398"/>
      <c r="K169" s="398"/>
      <c r="L169" s="398"/>
      <c r="M169" s="398"/>
      <c r="N169" s="398"/>
      <c r="O169" s="398"/>
      <c r="P169" s="473"/>
      <c r="Q169" s="399"/>
    </row>
    <row r="170" spans="1:17" ht="14.4" customHeight="1" x14ac:dyDescent="0.3">
      <c r="A170" s="394" t="s">
        <v>898</v>
      </c>
      <c r="B170" s="395" t="s">
        <v>817</v>
      </c>
      <c r="C170" s="395" t="s">
        <v>814</v>
      </c>
      <c r="D170" s="395" t="s">
        <v>832</v>
      </c>
      <c r="E170" s="395" t="s">
        <v>833</v>
      </c>
      <c r="F170" s="398"/>
      <c r="G170" s="398"/>
      <c r="H170" s="398"/>
      <c r="I170" s="398"/>
      <c r="J170" s="398"/>
      <c r="K170" s="398"/>
      <c r="L170" s="398"/>
      <c r="M170" s="398"/>
      <c r="N170" s="398">
        <v>2</v>
      </c>
      <c r="O170" s="398">
        <v>3226</v>
      </c>
      <c r="P170" s="473"/>
      <c r="Q170" s="399">
        <v>1613</v>
      </c>
    </row>
    <row r="171" spans="1:17" ht="14.4" customHeight="1" x14ac:dyDescent="0.3">
      <c r="A171" s="394" t="s">
        <v>898</v>
      </c>
      <c r="B171" s="395" t="s">
        <v>817</v>
      </c>
      <c r="C171" s="395" t="s">
        <v>814</v>
      </c>
      <c r="D171" s="395" t="s">
        <v>836</v>
      </c>
      <c r="E171" s="395" t="s">
        <v>837</v>
      </c>
      <c r="F171" s="398"/>
      <c r="G171" s="398"/>
      <c r="H171" s="398"/>
      <c r="I171" s="398"/>
      <c r="J171" s="398">
        <v>2</v>
      </c>
      <c r="K171" s="398">
        <v>1638</v>
      </c>
      <c r="L171" s="398"/>
      <c r="M171" s="398">
        <v>819</v>
      </c>
      <c r="N171" s="398">
        <v>3</v>
      </c>
      <c r="O171" s="398">
        <v>2463</v>
      </c>
      <c r="P171" s="473"/>
      <c r="Q171" s="399">
        <v>821</v>
      </c>
    </row>
    <row r="172" spans="1:17" ht="14.4" customHeight="1" x14ac:dyDescent="0.3">
      <c r="A172" s="394" t="s">
        <v>898</v>
      </c>
      <c r="B172" s="395" t="s">
        <v>817</v>
      </c>
      <c r="C172" s="395" t="s">
        <v>814</v>
      </c>
      <c r="D172" s="395" t="s">
        <v>838</v>
      </c>
      <c r="E172" s="395" t="s">
        <v>839</v>
      </c>
      <c r="F172" s="398">
        <v>1</v>
      </c>
      <c r="G172" s="398">
        <v>1441</v>
      </c>
      <c r="H172" s="398">
        <v>1</v>
      </c>
      <c r="I172" s="398">
        <v>1441</v>
      </c>
      <c r="J172" s="398">
        <v>1</v>
      </c>
      <c r="K172" s="398">
        <v>1447</v>
      </c>
      <c r="L172" s="398">
        <v>1.0041637751561416</v>
      </c>
      <c r="M172" s="398">
        <v>1447</v>
      </c>
      <c r="N172" s="398">
        <v>2</v>
      </c>
      <c r="O172" s="398">
        <v>2894</v>
      </c>
      <c r="P172" s="473">
        <v>2.0083275503122833</v>
      </c>
      <c r="Q172" s="399">
        <v>1447</v>
      </c>
    </row>
    <row r="173" spans="1:17" ht="14.4" customHeight="1" x14ac:dyDescent="0.3">
      <c r="A173" s="394" t="s">
        <v>898</v>
      </c>
      <c r="B173" s="395" t="s">
        <v>817</v>
      </c>
      <c r="C173" s="395" t="s">
        <v>814</v>
      </c>
      <c r="D173" s="395" t="s">
        <v>842</v>
      </c>
      <c r="E173" s="395" t="s">
        <v>843</v>
      </c>
      <c r="F173" s="398">
        <v>2</v>
      </c>
      <c r="G173" s="398">
        <v>32</v>
      </c>
      <c r="H173" s="398">
        <v>1</v>
      </c>
      <c r="I173" s="398">
        <v>16</v>
      </c>
      <c r="J173" s="398">
        <v>6</v>
      </c>
      <c r="K173" s="398">
        <v>96</v>
      </c>
      <c r="L173" s="398">
        <v>3</v>
      </c>
      <c r="M173" s="398">
        <v>16</v>
      </c>
      <c r="N173" s="398">
        <v>9</v>
      </c>
      <c r="O173" s="398">
        <v>144</v>
      </c>
      <c r="P173" s="473">
        <v>4.5</v>
      </c>
      <c r="Q173" s="399">
        <v>16</v>
      </c>
    </row>
    <row r="174" spans="1:17" ht="14.4" customHeight="1" x14ac:dyDescent="0.3">
      <c r="A174" s="394" t="s">
        <v>898</v>
      </c>
      <c r="B174" s="395" t="s">
        <v>817</v>
      </c>
      <c r="C174" s="395" t="s">
        <v>814</v>
      </c>
      <c r="D174" s="395" t="s">
        <v>844</v>
      </c>
      <c r="E174" s="395" t="s">
        <v>829</v>
      </c>
      <c r="F174" s="398">
        <v>4</v>
      </c>
      <c r="G174" s="398">
        <v>2740</v>
      </c>
      <c r="H174" s="398">
        <v>1</v>
      </c>
      <c r="I174" s="398">
        <v>685</v>
      </c>
      <c r="J174" s="398">
        <v>10</v>
      </c>
      <c r="K174" s="398">
        <v>6880</v>
      </c>
      <c r="L174" s="398">
        <v>2.5109489051094891</v>
      </c>
      <c r="M174" s="398">
        <v>688</v>
      </c>
      <c r="N174" s="398">
        <v>15</v>
      </c>
      <c r="O174" s="398">
        <v>10362</v>
      </c>
      <c r="P174" s="473">
        <v>3.7817518248175181</v>
      </c>
      <c r="Q174" s="399">
        <v>690.8</v>
      </c>
    </row>
    <row r="175" spans="1:17" ht="14.4" customHeight="1" x14ac:dyDescent="0.3">
      <c r="A175" s="394" t="s">
        <v>898</v>
      </c>
      <c r="B175" s="395" t="s">
        <v>817</v>
      </c>
      <c r="C175" s="395" t="s">
        <v>814</v>
      </c>
      <c r="D175" s="395" t="s">
        <v>845</v>
      </c>
      <c r="E175" s="395" t="s">
        <v>831</v>
      </c>
      <c r="F175" s="398">
        <v>4</v>
      </c>
      <c r="G175" s="398">
        <v>5484</v>
      </c>
      <c r="H175" s="398">
        <v>1</v>
      </c>
      <c r="I175" s="398">
        <v>1371</v>
      </c>
      <c r="J175" s="398">
        <v>1</v>
      </c>
      <c r="K175" s="398">
        <v>1375</v>
      </c>
      <c r="L175" s="398">
        <v>0.25072939460247995</v>
      </c>
      <c r="M175" s="398">
        <v>1375</v>
      </c>
      <c r="N175" s="398">
        <v>11</v>
      </c>
      <c r="O175" s="398">
        <v>15157</v>
      </c>
      <c r="P175" s="473">
        <v>2.763858497447119</v>
      </c>
      <c r="Q175" s="399">
        <v>1377.909090909091</v>
      </c>
    </row>
    <row r="176" spans="1:17" ht="14.4" customHeight="1" x14ac:dyDescent="0.3">
      <c r="A176" s="394" t="s">
        <v>898</v>
      </c>
      <c r="B176" s="395" t="s">
        <v>817</v>
      </c>
      <c r="C176" s="395" t="s">
        <v>814</v>
      </c>
      <c r="D176" s="395" t="s">
        <v>846</v>
      </c>
      <c r="E176" s="395" t="s">
        <v>847</v>
      </c>
      <c r="F176" s="398">
        <v>1</v>
      </c>
      <c r="G176" s="398">
        <v>2310</v>
      </c>
      <c r="H176" s="398">
        <v>1</v>
      </c>
      <c r="I176" s="398">
        <v>2310</v>
      </c>
      <c r="J176" s="398">
        <v>3</v>
      </c>
      <c r="K176" s="398">
        <v>6957</v>
      </c>
      <c r="L176" s="398">
        <v>3.0116883116883115</v>
      </c>
      <c r="M176" s="398">
        <v>2319</v>
      </c>
      <c r="N176" s="398">
        <v>8</v>
      </c>
      <c r="O176" s="398">
        <v>18582</v>
      </c>
      <c r="P176" s="473">
        <v>8.0441558441558438</v>
      </c>
      <c r="Q176" s="399">
        <v>2322.75</v>
      </c>
    </row>
    <row r="177" spans="1:17" ht="14.4" customHeight="1" x14ac:dyDescent="0.3">
      <c r="A177" s="394" t="s">
        <v>898</v>
      </c>
      <c r="B177" s="395" t="s">
        <v>817</v>
      </c>
      <c r="C177" s="395" t="s">
        <v>814</v>
      </c>
      <c r="D177" s="395" t="s">
        <v>848</v>
      </c>
      <c r="E177" s="395" t="s">
        <v>849</v>
      </c>
      <c r="F177" s="398">
        <v>5</v>
      </c>
      <c r="G177" s="398">
        <v>325</v>
      </c>
      <c r="H177" s="398">
        <v>1</v>
      </c>
      <c r="I177" s="398">
        <v>65</v>
      </c>
      <c r="J177" s="398">
        <v>10</v>
      </c>
      <c r="K177" s="398">
        <v>650</v>
      </c>
      <c r="L177" s="398">
        <v>2</v>
      </c>
      <c r="M177" s="398">
        <v>65</v>
      </c>
      <c r="N177" s="398">
        <v>15</v>
      </c>
      <c r="O177" s="398">
        <v>982</v>
      </c>
      <c r="P177" s="473">
        <v>3.0215384615384617</v>
      </c>
      <c r="Q177" s="399">
        <v>65.466666666666669</v>
      </c>
    </row>
    <row r="178" spans="1:17" ht="14.4" customHeight="1" x14ac:dyDescent="0.3">
      <c r="A178" s="394" t="s">
        <v>898</v>
      </c>
      <c r="B178" s="395" t="s">
        <v>817</v>
      </c>
      <c r="C178" s="395" t="s">
        <v>814</v>
      </c>
      <c r="D178" s="395" t="s">
        <v>850</v>
      </c>
      <c r="E178" s="395" t="s">
        <v>851</v>
      </c>
      <c r="F178" s="398">
        <v>1</v>
      </c>
      <c r="G178" s="398">
        <v>394</v>
      </c>
      <c r="H178" s="398">
        <v>1</v>
      </c>
      <c r="I178" s="398">
        <v>394</v>
      </c>
      <c r="J178" s="398">
        <v>1</v>
      </c>
      <c r="K178" s="398">
        <v>396</v>
      </c>
      <c r="L178" s="398">
        <v>1.0050761421319796</v>
      </c>
      <c r="M178" s="398">
        <v>396</v>
      </c>
      <c r="N178" s="398">
        <v>2</v>
      </c>
      <c r="O178" s="398">
        <v>792</v>
      </c>
      <c r="P178" s="473">
        <v>2.0101522842639592</v>
      </c>
      <c r="Q178" s="399">
        <v>396</v>
      </c>
    </row>
    <row r="179" spans="1:17" ht="14.4" customHeight="1" x14ac:dyDescent="0.3">
      <c r="A179" s="394" t="s">
        <v>898</v>
      </c>
      <c r="B179" s="395" t="s">
        <v>817</v>
      </c>
      <c r="C179" s="395" t="s">
        <v>814</v>
      </c>
      <c r="D179" s="395" t="s">
        <v>852</v>
      </c>
      <c r="E179" s="395" t="s">
        <v>853</v>
      </c>
      <c r="F179" s="398">
        <v>2</v>
      </c>
      <c r="G179" s="398">
        <v>3194</v>
      </c>
      <c r="H179" s="398">
        <v>1</v>
      </c>
      <c r="I179" s="398">
        <v>1597</v>
      </c>
      <c r="J179" s="398"/>
      <c r="K179" s="398"/>
      <c r="L179" s="398"/>
      <c r="M179" s="398"/>
      <c r="N179" s="398"/>
      <c r="O179" s="398"/>
      <c r="P179" s="473"/>
      <c r="Q179" s="399"/>
    </row>
    <row r="180" spans="1:17" ht="14.4" customHeight="1" x14ac:dyDescent="0.3">
      <c r="A180" s="394" t="s">
        <v>898</v>
      </c>
      <c r="B180" s="395" t="s">
        <v>817</v>
      </c>
      <c r="C180" s="395" t="s">
        <v>814</v>
      </c>
      <c r="D180" s="395" t="s">
        <v>854</v>
      </c>
      <c r="E180" s="395" t="s">
        <v>855</v>
      </c>
      <c r="F180" s="398">
        <v>6</v>
      </c>
      <c r="G180" s="398">
        <v>3294</v>
      </c>
      <c r="H180" s="398">
        <v>1</v>
      </c>
      <c r="I180" s="398">
        <v>549</v>
      </c>
      <c r="J180" s="398">
        <v>20</v>
      </c>
      <c r="K180" s="398">
        <v>11000</v>
      </c>
      <c r="L180" s="398">
        <v>3.3394049787492412</v>
      </c>
      <c r="M180" s="398">
        <v>550</v>
      </c>
      <c r="N180" s="398">
        <v>33</v>
      </c>
      <c r="O180" s="398">
        <v>18159</v>
      </c>
      <c r="P180" s="473">
        <v>5.5127504553734061</v>
      </c>
      <c r="Q180" s="399">
        <v>550.27272727272725</v>
      </c>
    </row>
    <row r="181" spans="1:17" ht="14.4" customHeight="1" x14ac:dyDescent="0.3">
      <c r="A181" s="394" t="s">
        <v>898</v>
      </c>
      <c r="B181" s="395" t="s">
        <v>817</v>
      </c>
      <c r="C181" s="395" t="s">
        <v>814</v>
      </c>
      <c r="D181" s="395" t="s">
        <v>862</v>
      </c>
      <c r="E181" s="395" t="s">
        <v>863</v>
      </c>
      <c r="F181" s="398">
        <v>10</v>
      </c>
      <c r="G181" s="398">
        <v>4250</v>
      </c>
      <c r="H181" s="398">
        <v>1</v>
      </c>
      <c r="I181" s="398">
        <v>425</v>
      </c>
      <c r="J181" s="398"/>
      <c r="K181" s="398"/>
      <c r="L181" s="398"/>
      <c r="M181" s="398"/>
      <c r="N181" s="398"/>
      <c r="O181" s="398"/>
      <c r="P181" s="473"/>
      <c r="Q181" s="399"/>
    </row>
    <row r="182" spans="1:17" ht="14.4" customHeight="1" x14ac:dyDescent="0.3">
      <c r="A182" s="394" t="s">
        <v>898</v>
      </c>
      <c r="B182" s="395" t="s">
        <v>817</v>
      </c>
      <c r="C182" s="395" t="s">
        <v>814</v>
      </c>
      <c r="D182" s="395" t="s">
        <v>864</v>
      </c>
      <c r="E182" s="395" t="s">
        <v>865</v>
      </c>
      <c r="F182" s="398">
        <v>1</v>
      </c>
      <c r="G182" s="398">
        <v>1200</v>
      </c>
      <c r="H182" s="398">
        <v>1</v>
      </c>
      <c r="I182" s="398">
        <v>1200</v>
      </c>
      <c r="J182" s="398"/>
      <c r="K182" s="398"/>
      <c r="L182" s="398"/>
      <c r="M182" s="398"/>
      <c r="N182" s="398"/>
      <c r="O182" s="398"/>
      <c r="P182" s="473"/>
      <c r="Q182" s="399"/>
    </row>
    <row r="183" spans="1:17" ht="14.4" customHeight="1" x14ac:dyDescent="0.3">
      <c r="A183" s="394" t="s">
        <v>898</v>
      </c>
      <c r="B183" s="395" t="s">
        <v>817</v>
      </c>
      <c r="C183" s="395" t="s">
        <v>814</v>
      </c>
      <c r="D183" s="395" t="s">
        <v>866</v>
      </c>
      <c r="E183" s="395" t="s">
        <v>825</v>
      </c>
      <c r="F183" s="398">
        <v>1</v>
      </c>
      <c r="G183" s="398">
        <v>912</v>
      </c>
      <c r="H183" s="398">
        <v>1</v>
      </c>
      <c r="I183" s="398">
        <v>912</v>
      </c>
      <c r="J183" s="398"/>
      <c r="K183" s="398"/>
      <c r="L183" s="398"/>
      <c r="M183" s="398"/>
      <c r="N183" s="398"/>
      <c r="O183" s="398"/>
      <c r="P183" s="473"/>
      <c r="Q183" s="399"/>
    </row>
    <row r="184" spans="1:17" ht="14.4" customHeight="1" x14ac:dyDescent="0.3">
      <c r="A184" s="394" t="s">
        <v>898</v>
      </c>
      <c r="B184" s="395" t="s">
        <v>817</v>
      </c>
      <c r="C184" s="395" t="s">
        <v>814</v>
      </c>
      <c r="D184" s="395" t="s">
        <v>867</v>
      </c>
      <c r="E184" s="395" t="s">
        <v>868</v>
      </c>
      <c r="F184" s="398"/>
      <c r="G184" s="398"/>
      <c r="H184" s="398"/>
      <c r="I184" s="398"/>
      <c r="J184" s="398"/>
      <c r="K184" s="398"/>
      <c r="L184" s="398"/>
      <c r="M184" s="398"/>
      <c r="N184" s="398">
        <v>1</v>
      </c>
      <c r="O184" s="398">
        <v>1607</v>
      </c>
      <c r="P184" s="473"/>
      <c r="Q184" s="399">
        <v>1607</v>
      </c>
    </row>
    <row r="185" spans="1:17" ht="14.4" customHeight="1" x14ac:dyDescent="0.3">
      <c r="A185" s="394" t="s">
        <v>899</v>
      </c>
      <c r="B185" s="395" t="s">
        <v>817</v>
      </c>
      <c r="C185" s="395" t="s">
        <v>814</v>
      </c>
      <c r="D185" s="395" t="s">
        <v>818</v>
      </c>
      <c r="E185" s="395" t="s">
        <v>819</v>
      </c>
      <c r="F185" s="398">
        <v>2</v>
      </c>
      <c r="G185" s="398">
        <v>250</v>
      </c>
      <c r="H185" s="398">
        <v>1</v>
      </c>
      <c r="I185" s="398">
        <v>125</v>
      </c>
      <c r="J185" s="398">
        <v>2</v>
      </c>
      <c r="K185" s="398">
        <v>252</v>
      </c>
      <c r="L185" s="398">
        <v>1.008</v>
      </c>
      <c r="M185" s="398">
        <v>126</v>
      </c>
      <c r="N185" s="398">
        <v>6</v>
      </c>
      <c r="O185" s="398">
        <v>759</v>
      </c>
      <c r="P185" s="473">
        <v>3.036</v>
      </c>
      <c r="Q185" s="399">
        <v>126.5</v>
      </c>
    </row>
    <row r="186" spans="1:17" ht="14.4" customHeight="1" x14ac:dyDescent="0.3">
      <c r="A186" s="394" t="s">
        <v>899</v>
      </c>
      <c r="B186" s="395" t="s">
        <v>817</v>
      </c>
      <c r="C186" s="395" t="s">
        <v>814</v>
      </c>
      <c r="D186" s="395" t="s">
        <v>820</v>
      </c>
      <c r="E186" s="395" t="s">
        <v>821</v>
      </c>
      <c r="F186" s="398"/>
      <c r="G186" s="398"/>
      <c r="H186" s="398"/>
      <c r="I186" s="398"/>
      <c r="J186" s="398">
        <v>1</v>
      </c>
      <c r="K186" s="398">
        <v>1220</v>
      </c>
      <c r="L186" s="398"/>
      <c r="M186" s="398">
        <v>1220</v>
      </c>
      <c r="N186" s="398"/>
      <c r="O186" s="398"/>
      <c r="P186" s="473"/>
      <c r="Q186" s="399"/>
    </row>
    <row r="187" spans="1:17" ht="14.4" customHeight="1" x14ac:dyDescent="0.3">
      <c r="A187" s="394" t="s">
        <v>899</v>
      </c>
      <c r="B187" s="395" t="s">
        <v>817</v>
      </c>
      <c r="C187" s="395" t="s">
        <v>814</v>
      </c>
      <c r="D187" s="395" t="s">
        <v>824</v>
      </c>
      <c r="E187" s="395" t="s">
        <v>825</v>
      </c>
      <c r="F187" s="398"/>
      <c r="G187" s="398"/>
      <c r="H187" s="398"/>
      <c r="I187" s="398"/>
      <c r="J187" s="398">
        <v>1</v>
      </c>
      <c r="K187" s="398">
        <v>1035</v>
      </c>
      <c r="L187" s="398"/>
      <c r="M187" s="398">
        <v>1035</v>
      </c>
      <c r="N187" s="398"/>
      <c r="O187" s="398"/>
      <c r="P187" s="473"/>
      <c r="Q187" s="399"/>
    </row>
    <row r="188" spans="1:17" ht="14.4" customHeight="1" x14ac:dyDescent="0.3">
      <c r="A188" s="394" t="s">
        <v>899</v>
      </c>
      <c r="B188" s="395" t="s">
        <v>817</v>
      </c>
      <c r="C188" s="395" t="s">
        <v>814</v>
      </c>
      <c r="D188" s="395" t="s">
        <v>826</v>
      </c>
      <c r="E188" s="395" t="s">
        <v>827</v>
      </c>
      <c r="F188" s="398">
        <v>7</v>
      </c>
      <c r="G188" s="398">
        <v>25823</v>
      </c>
      <c r="H188" s="398">
        <v>1</v>
      </c>
      <c r="I188" s="398">
        <v>3689</v>
      </c>
      <c r="J188" s="398">
        <v>5</v>
      </c>
      <c r="K188" s="398">
        <v>18490</v>
      </c>
      <c r="L188" s="398">
        <v>0.71602834682259997</v>
      </c>
      <c r="M188" s="398">
        <v>3698</v>
      </c>
      <c r="N188" s="398">
        <v>12</v>
      </c>
      <c r="O188" s="398">
        <v>44440</v>
      </c>
      <c r="P188" s="473">
        <v>1.7209464430933663</v>
      </c>
      <c r="Q188" s="399">
        <v>3703.3333333333335</v>
      </c>
    </row>
    <row r="189" spans="1:17" ht="14.4" customHeight="1" x14ac:dyDescent="0.3">
      <c r="A189" s="394" t="s">
        <v>899</v>
      </c>
      <c r="B189" s="395" t="s">
        <v>817</v>
      </c>
      <c r="C189" s="395" t="s">
        <v>814</v>
      </c>
      <c r="D189" s="395" t="s">
        <v>828</v>
      </c>
      <c r="E189" s="395" t="s">
        <v>829</v>
      </c>
      <c r="F189" s="398">
        <v>1</v>
      </c>
      <c r="G189" s="398">
        <v>437</v>
      </c>
      <c r="H189" s="398">
        <v>1</v>
      </c>
      <c r="I189" s="398">
        <v>437</v>
      </c>
      <c r="J189" s="398">
        <v>2</v>
      </c>
      <c r="K189" s="398">
        <v>876</v>
      </c>
      <c r="L189" s="398">
        <v>2.0045766590389018</v>
      </c>
      <c r="M189" s="398">
        <v>438</v>
      </c>
      <c r="N189" s="398">
        <v>13</v>
      </c>
      <c r="O189" s="398">
        <v>5697</v>
      </c>
      <c r="P189" s="473">
        <v>13.036613272311213</v>
      </c>
      <c r="Q189" s="399">
        <v>438.23076923076923</v>
      </c>
    </row>
    <row r="190" spans="1:17" ht="14.4" customHeight="1" x14ac:dyDescent="0.3">
      <c r="A190" s="394" t="s">
        <v>899</v>
      </c>
      <c r="B190" s="395" t="s">
        <v>817</v>
      </c>
      <c r="C190" s="395" t="s">
        <v>814</v>
      </c>
      <c r="D190" s="395" t="s">
        <v>830</v>
      </c>
      <c r="E190" s="395" t="s">
        <v>831</v>
      </c>
      <c r="F190" s="398">
        <v>9</v>
      </c>
      <c r="G190" s="398">
        <v>7479</v>
      </c>
      <c r="H190" s="398">
        <v>1</v>
      </c>
      <c r="I190" s="398">
        <v>831</v>
      </c>
      <c r="J190" s="398">
        <v>2</v>
      </c>
      <c r="K190" s="398">
        <v>1664</v>
      </c>
      <c r="L190" s="398">
        <v>0.22248963765209254</v>
      </c>
      <c r="M190" s="398">
        <v>832</v>
      </c>
      <c r="N190" s="398">
        <v>4</v>
      </c>
      <c r="O190" s="398">
        <v>3328</v>
      </c>
      <c r="P190" s="473">
        <v>0.44497927530418507</v>
      </c>
      <c r="Q190" s="399">
        <v>832</v>
      </c>
    </row>
    <row r="191" spans="1:17" ht="14.4" customHeight="1" x14ac:dyDescent="0.3">
      <c r="A191" s="394" t="s">
        <v>899</v>
      </c>
      <c r="B191" s="395" t="s">
        <v>817</v>
      </c>
      <c r="C191" s="395" t="s">
        <v>814</v>
      </c>
      <c r="D191" s="395" t="s">
        <v>832</v>
      </c>
      <c r="E191" s="395" t="s">
        <v>833</v>
      </c>
      <c r="F191" s="398"/>
      <c r="G191" s="398"/>
      <c r="H191" s="398"/>
      <c r="I191" s="398"/>
      <c r="J191" s="398"/>
      <c r="K191" s="398"/>
      <c r="L191" s="398"/>
      <c r="M191" s="398"/>
      <c r="N191" s="398">
        <v>1</v>
      </c>
      <c r="O191" s="398">
        <v>1619</v>
      </c>
      <c r="P191" s="473"/>
      <c r="Q191" s="399">
        <v>1619</v>
      </c>
    </row>
    <row r="192" spans="1:17" ht="14.4" customHeight="1" x14ac:dyDescent="0.3">
      <c r="A192" s="394" t="s">
        <v>899</v>
      </c>
      <c r="B192" s="395" t="s">
        <v>817</v>
      </c>
      <c r="C192" s="395" t="s">
        <v>814</v>
      </c>
      <c r="D192" s="395" t="s">
        <v>838</v>
      </c>
      <c r="E192" s="395" t="s">
        <v>839</v>
      </c>
      <c r="F192" s="398">
        <v>11</v>
      </c>
      <c r="G192" s="398">
        <v>15851</v>
      </c>
      <c r="H192" s="398">
        <v>1</v>
      </c>
      <c r="I192" s="398">
        <v>1441</v>
      </c>
      <c r="J192" s="398">
        <v>22</v>
      </c>
      <c r="K192" s="398">
        <v>31834</v>
      </c>
      <c r="L192" s="398">
        <v>2.0083275503122833</v>
      </c>
      <c r="M192" s="398">
        <v>1447</v>
      </c>
      <c r="N192" s="398">
        <v>23</v>
      </c>
      <c r="O192" s="398">
        <v>33361</v>
      </c>
      <c r="P192" s="473">
        <v>2.1046621664248311</v>
      </c>
      <c r="Q192" s="399">
        <v>1450.4782608695652</v>
      </c>
    </row>
    <row r="193" spans="1:17" ht="14.4" customHeight="1" x14ac:dyDescent="0.3">
      <c r="A193" s="394" t="s">
        <v>899</v>
      </c>
      <c r="B193" s="395" t="s">
        <v>817</v>
      </c>
      <c r="C193" s="395" t="s">
        <v>814</v>
      </c>
      <c r="D193" s="395" t="s">
        <v>842</v>
      </c>
      <c r="E193" s="395" t="s">
        <v>843</v>
      </c>
      <c r="F193" s="398">
        <v>2</v>
      </c>
      <c r="G193" s="398">
        <v>32</v>
      </c>
      <c r="H193" s="398">
        <v>1</v>
      </c>
      <c r="I193" s="398">
        <v>16</v>
      </c>
      <c r="J193" s="398">
        <v>4</v>
      </c>
      <c r="K193" s="398">
        <v>64</v>
      </c>
      <c r="L193" s="398">
        <v>2</v>
      </c>
      <c r="M193" s="398">
        <v>16</v>
      </c>
      <c r="N193" s="398">
        <v>8</v>
      </c>
      <c r="O193" s="398">
        <v>128</v>
      </c>
      <c r="P193" s="473">
        <v>4</v>
      </c>
      <c r="Q193" s="399">
        <v>16</v>
      </c>
    </row>
    <row r="194" spans="1:17" ht="14.4" customHeight="1" x14ac:dyDescent="0.3">
      <c r="A194" s="394" t="s">
        <v>899</v>
      </c>
      <c r="B194" s="395" t="s">
        <v>817</v>
      </c>
      <c r="C194" s="395" t="s">
        <v>814</v>
      </c>
      <c r="D194" s="395" t="s">
        <v>844</v>
      </c>
      <c r="E194" s="395" t="s">
        <v>829</v>
      </c>
      <c r="F194" s="398">
        <v>5</v>
      </c>
      <c r="G194" s="398">
        <v>3425</v>
      </c>
      <c r="H194" s="398">
        <v>1</v>
      </c>
      <c r="I194" s="398">
        <v>685</v>
      </c>
      <c r="J194" s="398">
        <v>10</v>
      </c>
      <c r="K194" s="398">
        <v>6880</v>
      </c>
      <c r="L194" s="398">
        <v>2.0087591240875913</v>
      </c>
      <c r="M194" s="398">
        <v>688</v>
      </c>
      <c r="N194" s="398">
        <v>16</v>
      </c>
      <c r="O194" s="398">
        <v>11062</v>
      </c>
      <c r="P194" s="473">
        <v>3.2297810218978102</v>
      </c>
      <c r="Q194" s="399">
        <v>691.375</v>
      </c>
    </row>
    <row r="195" spans="1:17" ht="14.4" customHeight="1" x14ac:dyDescent="0.3">
      <c r="A195" s="394" t="s">
        <v>899</v>
      </c>
      <c r="B195" s="395" t="s">
        <v>817</v>
      </c>
      <c r="C195" s="395" t="s">
        <v>814</v>
      </c>
      <c r="D195" s="395" t="s">
        <v>845</v>
      </c>
      <c r="E195" s="395" t="s">
        <v>831</v>
      </c>
      <c r="F195" s="398">
        <v>9</v>
      </c>
      <c r="G195" s="398">
        <v>12339</v>
      </c>
      <c r="H195" s="398">
        <v>1</v>
      </c>
      <c r="I195" s="398">
        <v>1371</v>
      </c>
      <c r="J195" s="398">
        <v>10</v>
      </c>
      <c r="K195" s="398">
        <v>13750</v>
      </c>
      <c r="L195" s="398">
        <v>1.1143528648999108</v>
      </c>
      <c r="M195" s="398">
        <v>1375</v>
      </c>
      <c r="N195" s="398">
        <v>18</v>
      </c>
      <c r="O195" s="398">
        <v>24830</v>
      </c>
      <c r="P195" s="473">
        <v>2.0123186643974389</v>
      </c>
      <c r="Q195" s="399">
        <v>1379.4444444444443</v>
      </c>
    </row>
    <row r="196" spans="1:17" ht="14.4" customHeight="1" x14ac:dyDescent="0.3">
      <c r="A196" s="394" t="s">
        <v>899</v>
      </c>
      <c r="B196" s="395" t="s">
        <v>817</v>
      </c>
      <c r="C196" s="395" t="s">
        <v>814</v>
      </c>
      <c r="D196" s="395" t="s">
        <v>846</v>
      </c>
      <c r="E196" s="395" t="s">
        <v>847</v>
      </c>
      <c r="F196" s="398">
        <v>6</v>
      </c>
      <c r="G196" s="398">
        <v>13860</v>
      </c>
      <c r="H196" s="398">
        <v>1</v>
      </c>
      <c r="I196" s="398">
        <v>2310</v>
      </c>
      <c r="J196" s="398">
        <v>7</v>
      </c>
      <c r="K196" s="398">
        <v>16233</v>
      </c>
      <c r="L196" s="398">
        <v>1.1712121212121211</v>
      </c>
      <c r="M196" s="398">
        <v>2319</v>
      </c>
      <c r="N196" s="398">
        <v>13</v>
      </c>
      <c r="O196" s="398">
        <v>30267</v>
      </c>
      <c r="P196" s="473">
        <v>2.1837662337662338</v>
      </c>
      <c r="Q196" s="399">
        <v>2328.2307692307691</v>
      </c>
    </row>
    <row r="197" spans="1:17" ht="14.4" customHeight="1" x14ac:dyDescent="0.3">
      <c r="A197" s="394" t="s">
        <v>899</v>
      </c>
      <c r="B197" s="395" t="s">
        <v>817</v>
      </c>
      <c r="C197" s="395" t="s">
        <v>814</v>
      </c>
      <c r="D197" s="395" t="s">
        <v>848</v>
      </c>
      <c r="E197" s="395" t="s">
        <v>849</v>
      </c>
      <c r="F197" s="398">
        <v>6</v>
      </c>
      <c r="G197" s="398">
        <v>390</v>
      </c>
      <c r="H197" s="398">
        <v>1</v>
      </c>
      <c r="I197" s="398">
        <v>65</v>
      </c>
      <c r="J197" s="398">
        <v>10</v>
      </c>
      <c r="K197" s="398">
        <v>650</v>
      </c>
      <c r="L197" s="398">
        <v>1.6666666666666667</v>
      </c>
      <c r="M197" s="398">
        <v>65</v>
      </c>
      <c r="N197" s="398">
        <v>18</v>
      </c>
      <c r="O197" s="398">
        <v>1181</v>
      </c>
      <c r="P197" s="473">
        <v>3.0282051282051281</v>
      </c>
      <c r="Q197" s="399">
        <v>65.611111111111114</v>
      </c>
    </row>
    <row r="198" spans="1:17" ht="14.4" customHeight="1" x14ac:dyDescent="0.3">
      <c r="A198" s="394" t="s">
        <v>899</v>
      </c>
      <c r="B198" s="395" t="s">
        <v>817</v>
      </c>
      <c r="C198" s="395" t="s">
        <v>814</v>
      </c>
      <c r="D198" s="395" t="s">
        <v>850</v>
      </c>
      <c r="E198" s="395" t="s">
        <v>851</v>
      </c>
      <c r="F198" s="398">
        <v>11</v>
      </c>
      <c r="G198" s="398">
        <v>4334</v>
      </c>
      <c r="H198" s="398">
        <v>1</v>
      </c>
      <c r="I198" s="398">
        <v>394</v>
      </c>
      <c r="J198" s="398">
        <v>22</v>
      </c>
      <c r="K198" s="398">
        <v>8712</v>
      </c>
      <c r="L198" s="398">
        <v>2.0101522842639592</v>
      </c>
      <c r="M198" s="398">
        <v>396</v>
      </c>
      <c r="N198" s="398">
        <v>24</v>
      </c>
      <c r="O198" s="398">
        <v>9531</v>
      </c>
      <c r="P198" s="473">
        <v>2.1991232118135673</v>
      </c>
      <c r="Q198" s="399">
        <v>397.125</v>
      </c>
    </row>
    <row r="199" spans="1:17" ht="14.4" customHeight="1" x14ac:dyDescent="0.3">
      <c r="A199" s="394" t="s">
        <v>899</v>
      </c>
      <c r="B199" s="395" t="s">
        <v>817</v>
      </c>
      <c r="C199" s="395" t="s">
        <v>814</v>
      </c>
      <c r="D199" s="395" t="s">
        <v>852</v>
      </c>
      <c r="E199" s="395" t="s">
        <v>853</v>
      </c>
      <c r="F199" s="398">
        <v>4</v>
      </c>
      <c r="G199" s="398">
        <v>6388</v>
      </c>
      <c r="H199" s="398">
        <v>1</v>
      </c>
      <c r="I199" s="398">
        <v>1597</v>
      </c>
      <c r="J199" s="398"/>
      <c r="K199" s="398"/>
      <c r="L199" s="398"/>
      <c r="M199" s="398"/>
      <c r="N199" s="398">
        <v>3</v>
      </c>
      <c r="O199" s="398">
        <v>4803</v>
      </c>
      <c r="P199" s="473">
        <v>0.75187852222917972</v>
      </c>
      <c r="Q199" s="399">
        <v>1601</v>
      </c>
    </row>
    <row r="200" spans="1:17" ht="14.4" customHeight="1" x14ac:dyDescent="0.3">
      <c r="A200" s="394" t="s">
        <v>899</v>
      </c>
      <c r="B200" s="395" t="s">
        <v>817</v>
      </c>
      <c r="C200" s="395" t="s">
        <v>814</v>
      </c>
      <c r="D200" s="395" t="s">
        <v>854</v>
      </c>
      <c r="E200" s="395" t="s">
        <v>855</v>
      </c>
      <c r="F200" s="398">
        <v>39</v>
      </c>
      <c r="G200" s="398">
        <v>21411</v>
      </c>
      <c r="H200" s="398">
        <v>1</v>
      </c>
      <c r="I200" s="398">
        <v>549</v>
      </c>
      <c r="J200" s="398">
        <v>45</v>
      </c>
      <c r="K200" s="398">
        <v>24750</v>
      </c>
      <c r="L200" s="398">
        <v>1.1559478772593528</v>
      </c>
      <c r="M200" s="398">
        <v>550</v>
      </c>
      <c r="N200" s="398">
        <v>78</v>
      </c>
      <c r="O200" s="398">
        <v>42939</v>
      </c>
      <c r="P200" s="473">
        <v>2.0054644808743167</v>
      </c>
      <c r="Q200" s="399">
        <v>550.5</v>
      </c>
    </row>
    <row r="201" spans="1:17" ht="14.4" customHeight="1" x14ac:dyDescent="0.3">
      <c r="A201" s="394" t="s">
        <v>899</v>
      </c>
      <c r="B201" s="395" t="s">
        <v>817</v>
      </c>
      <c r="C201" s="395" t="s">
        <v>814</v>
      </c>
      <c r="D201" s="395" t="s">
        <v>860</v>
      </c>
      <c r="E201" s="395" t="s">
        <v>861</v>
      </c>
      <c r="F201" s="398"/>
      <c r="G201" s="398"/>
      <c r="H201" s="398"/>
      <c r="I201" s="398"/>
      <c r="J201" s="398">
        <v>1</v>
      </c>
      <c r="K201" s="398">
        <v>122</v>
      </c>
      <c r="L201" s="398"/>
      <c r="M201" s="398">
        <v>122</v>
      </c>
      <c r="N201" s="398">
        <v>1</v>
      </c>
      <c r="O201" s="398">
        <v>122</v>
      </c>
      <c r="P201" s="473"/>
      <c r="Q201" s="399">
        <v>122</v>
      </c>
    </row>
    <row r="202" spans="1:17" ht="14.4" customHeight="1" x14ac:dyDescent="0.3">
      <c r="A202" s="394" t="s">
        <v>899</v>
      </c>
      <c r="B202" s="395" t="s">
        <v>817</v>
      </c>
      <c r="C202" s="395" t="s">
        <v>814</v>
      </c>
      <c r="D202" s="395" t="s">
        <v>862</v>
      </c>
      <c r="E202" s="395" t="s">
        <v>863</v>
      </c>
      <c r="F202" s="398">
        <v>47</v>
      </c>
      <c r="G202" s="398">
        <v>19975</v>
      </c>
      <c r="H202" s="398">
        <v>1</v>
      </c>
      <c r="I202" s="398">
        <v>425</v>
      </c>
      <c r="J202" s="398">
        <v>56</v>
      </c>
      <c r="K202" s="398">
        <v>23800</v>
      </c>
      <c r="L202" s="398">
        <v>1.1914893617021276</v>
      </c>
      <c r="M202" s="398">
        <v>425</v>
      </c>
      <c r="N202" s="398">
        <v>55</v>
      </c>
      <c r="O202" s="398">
        <v>23392</v>
      </c>
      <c r="P202" s="473">
        <v>1.171063829787234</v>
      </c>
      <c r="Q202" s="399">
        <v>425.30909090909091</v>
      </c>
    </row>
    <row r="203" spans="1:17" ht="14.4" customHeight="1" x14ac:dyDescent="0.3">
      <c r="A203" s="394" t="s">
        <v>899</v>
      </c>
      <c r="B203" s="395" t="s">
        <v>817</v>
      </c>
      <c r="C203" s="395" t="s">
        <v>814</v>
      </c>
      <c r="D203" s="395" t="s">
        <v>866</v>
      </c>
      <c r="E203" s="395" t="s">
        <v>825</v>
      </c>
      <c r="F203" s="398"/>
      <c r="G203" s="398"/>
      <c r="H203" s="398"/>
      <c r="I203" s="398"/>
      <c r="J203" s="398"/>
      <c r="K203" s="398"/>
      <c r="L203" s="398"/>
      <c r="M203" s="398"/>
      <c r="N203" s="398">
        <v>1</v>
      </c>
      <c r="O203" s="398">
        <v>915</v>
      </c>
      <c r="P203" s="473"/>
      <c r="Q203" s="399">
        <v>915</v>
      </c>
    </row>
    <row r="204" spans="1:17" ht="14.4" customHeight="1" x14ac:dyDescent="0.3">
      <c r="A204" s="394" t="s">
        <v>899</v>
      </c>
      <c r="B204" s="395" t="s">
        <v>817</v>
      </c>
      <c r="C204" s="395" t="s">
        <v>814</v>
      </c>
      <c r="D204" s="395" t="s">
        <v>867</v>
      </c>
      <c r="E204" s="395" t="s">
        <v>868</v>
      </c>
      <c r="F204" s="398"/>
      <c r="G204" s="398"/>
      <c r="H204" s="398"/>
      <c r="I204" s="398"/>
      <c r="J204" s="398"/>
      <c r="K204" s="398"/>
      <c r="L204" s="398"/>
      <c r="M204" s="398"/>
      <c r="N204" s="398">
        <v>1</v>
      </c>
      <c r="O204" s="398">
        <v>1613</v>
      </c>
      <c r="P204" s="473"/>
      <c r="Q204" s="399">
        <v>1613</v>
      </c>
    </row>
    <row r="205" spans="1:17" ht="14.4" customHeight="1" x14ac:dyDescent="0.3">
      <c r="A205" s="394" t="s">
        <v>900</v>
      </c>
      <c r="B205" s="395" t="s">
        <v>817</v>
      </c>
      <c r="C205" s="395" t="s">
        <v>814</v>
      </c>
      <c r="D205" s="395" t="s">
        <v>822</v>
      </c>
      <c r="E205" s="395" t="s">
        <v>823</v>
      </c>
      <c r="F205" s="398"/>
      <c r="G205" s="398"/>
      <c r="H205" s="398"/>
      <c r="I205" s="398"/>
      <c r="J205" s="398">
        <v>2</v>
      </c>
      <c r="K205" s="398">
        <v>4426</v>
      </c>
      <c r="L205" s="398"/>
      <c r="M205" s="398">
        <v>2213</v>
      </c>
      <c r="N205" s="398"/>
      <c r="O205" s="398"/>
      <c r="P205" s="473"/>
      <c r="Q205" s="399"/>
    </row>
    <row r="206" spans="1:17" ht="14.4" customHeight="1" x14ac:dyDescent="0.3">
      <c r="A206" s="394" t="s">
        <v>900</v>
      </c>
      <c r="B206" s="395" t="s">
        <v>817</v>
      </c>
      <c r="C206" s="395" t="s">
        <v>814</v>
      </c>
      <c r="D206" s="395" t="s">
        <v>826</v>
      </c>
      <c r="E206" s="395" t="s">
        <v>827</v>
      </c>
      <c r="F206" s="398"/>
      <c r="G206" s="398"/>
      <c r="H206" s="398"/>
      <c r="I206" s="398"/>
      <c r="J206" s="398">
        <v>1</v>
      </c>
      <c r="K206" s="398">
        <v>3698</v>
      </c>
      <c r="L206" s="398"/>
      <c r="M206" s="398">
        <v>3698</v>
      </c>
      <c r="N206" s="398"/>
      <c r="O206" s="398"/>
      <c r="P206" s="473"/>
      <c r="Q206" s="399"/>
    </row>
    <row r="207" spans="1:17" ht="14.4" customHeight="1" x14ac:dyDescent="0.3">
      <c r="A207" s="394" t="s">
        <v>900</v>
      </c>
      <c r="B207" s="395" t="s">
        <v>817</v>
      </c>
      <c r="C207" s="395" t="s">
        <v>814</v>
      </c>
      <c r="D207" s="395" t="s">
        <v>838</v>
      </c>
      <c r="E207" s="395" t="s">
        <v>839</v>
      </c>
      <c r="F207" s="398"/>
      <c r="G207" s="398"/>
      <c r="H207" s="398"/>
      <c r="I207" s="398"/>
      <c r="J207" s="398">
        <v>2</v>
      </c>
      <c r="K207" s="398">
        <v>2894</v>
      </c>
      <c r="L207" s="398"/>
      <c r="M207" s="398">
        <v>1447</v>
      </c>
      <c r="N207" s="398"/>
      <c r="O207" s="398"/>
      <c r="P207" s="473"/>
      <c r="Q207" s="399"/>
    </row>
    <row r="208" spans="1:17" ht="14.4" customHeight="1" x14ac:dyDescent="0.3">
      <c r="A208" s="394" t="s">
        <v>900</v>
      </c>
      <c r="B208" s="395" t="s">
        <v>817</v>
      </c>
      <c r="C208" s="395" t="s">
        <v>814</v>
      </c>
      <c r="D208" s="395" t="s">
        <v>842</v>
      </c>
      <c r="E208" s="395" t="s">
        <v>843</v>
      </c>
      <c r="F208" s="398"/>
      <c r="G208" s="398"/>
      <c r="H208" s="398"/>
      <c r="I208" s="398"/>
      <c r="J208" s="398">
        <v>1</v>
      </c>
      <c r="K208" s="398">
        <v>16</v>
      </c>
      <c r="L208" s="398"/>
      <c r="M208" s="398">
        <v>16</v>
      </c>
      <c r="N208" s="398"/>
      <c r="O208" s="398"/>
      <c r="P208" s="473"/>
      <c r="Q208" s="399"/>
    </row>
    <row r="209" spans="1:17" ht="14.4" customHeight="1" x14ac:dyDescent="0.3">
      <c r="A209" s="394" t="s">
        <v>900</v>
      </c>
      <c r="B209" s="395" t="s">
        <v>817</v>
      </c>
      <c r="C209" s="395" t="s">
        <v>814</v>
      </c>
      <c r="D209" s="395" t="s">
        <v>844</v>
      </c>
      <c r="E209" s="395" t="s">
        <v>829</v>
      </c>
      <c r="F209" s="398"/>
      <c r="G209" s="398"/>
      <c r="H209" s="398"/>
      <c r="I209" s="398"/>
      <c r="J209" s="398">
        <v>2</v>
      </c>
      <c r="K209" s="398">
        <v>1376</v>
      </c>
      <c r="L209" s="398"/>
      <c r="M209" s="398">
        <v>688</v>
      </c>
      <c r="N209" s="398"/>
      <c r="O209" s="398"/>
      <c r="P209" s="473"/>
      <c r="Q209" s="399"/>
    </row>
    <row r="210" spans="1:17" ht="14.4" customHeight="1" x14ac:dyDescent="0.3">
      <c r="A210" s="394" t="s">
        <v>900</v>
      </c>
      <c r="B210" s="395" t="s">
        <v>817</v>
      </c>
      <c r="C210" s="395" t="s">
        <v>814</v>
      </c>
      <c r="D210" s="395" t="s">
        <v>845</v>
      </c>
      <c r="E210" s="395" t="s">
        <v>831</v>
      </c>
      <c r="F210" s="398"/>
      <c r="G210" s="398"/>
      <c r="H210" s="398"/>
      <c r="I210" s="398"/>
      <c r="J210" s="398">
        <v>1</v>
      </c>
      <c r="K210" s="398">
        <v>1375</v>
      </c>
      <c r="L210" s="398"/>
      <c r="M210" s="398">
        <v>1375</v>
      </c>
      <c r="N210" s="398"/>
      <c r="O210" s="398"/>
      <c r="P210" s="473"/>
      <c r="Q210" s="399"/>
    </row>
    <row r="211" spans="1:17" ht="14.4" customHeight="1" x14ac:dyDescent="0.3">
      <c r="A211" s="394" t="s">
        <v>900</v>
      </c>
      <c r="B211" s="395" t="s">
        <v>817</v>
      </c>
      <c r="C211" s="395" t="s">
        <v>814</v>
      </c>
      <c r="D211" s="395" t="s">
        <v>846</v>
      </c>
      <c r="E211" s="395" t="s">
        <v>847</v>
      </c>
      <c r="F211" s="398"/>
      <c r="G211" s="398"/>
      <c r="H211" s="398"/>
      <c r="I211" s="398"/>
      <c r="J211" s="398">
        <v>1</v>
      </c>
      <c r="K211" s="398">
        <v>2319</v>
      </c>
      <c r="L211" s="398"/>
      <c r="M211" s="398">
        <v>2319</v>
      </c>
      <c r="N211" s="398"/>
      <c r="O211" s="398"/>
      <c r="P211" s="473"/>
      <c r="Q211" s="399"/>
    </row>
    <row r="212" spans="1:17" ht="14.4" customHeight="1" x14ac:dyDescent="0.3">
      <c r="A212" s="394" t="s">
        <v>900</v>
      </c>
      <c r="B212" s="395" t="s">
        <v>817</v>
      </c>
      <c r="C212" s="395" t="s">
        <v>814</v>
      </c>
      <c r="D212" s="395" t="s">
        <v>848</v>
      </c>
      <c r="E212" s="395" t="s">
        <v>849</v>
      </c>
      <c r="F212" s="398"/>
      <c r="G212" s="398"/>
      <c r="H212" s="398"/>
      <c r="I212" s="398"/>
      <c r="J212" s="398">
        <v>2</v>
      </c>
      <c r="K212" s="398">
        <v>130</v>
      </c>
      <c r="L212" s="398"/>
      <c r="M212" s="398">
        <v>65</v>
      </c>
      <c r="N212" s="398"/>
      <c r="O212" s="398"/>
      <c r="P212" s="473"/>
      <c r="Q212" s="399"/>
    </row>
    <row r="213" spans="1:17" ht="14.4" customHeight="1" x14ac:dyDescent="0.3">
      <c r="A213" s="394" t="s">
        <v>900</v>
      </c>
      <c r="B213" s="395" t="s">
        <v>817</v>
      </c>
      <c r="C213" s="395" t="s">
        <v>814</v>
      </c>
      <c r="D213" s="395" t="s">
        <v>850</v>
      </c>
      <c r="E213" s="395" t="s">
        <v>851</v>
      </c>
      <c r="F213" s="398"/>
      <c r="G213" s="398"/>
      <c r="H213" s="398"/>
      <c r="I213" s="398"/>
      <c r="J213" s="398">
        <v>2</v>
      </c>
      <c r="K213" s="398">
        <v>792</v>
      </c>
      <c r="L213" s="398"/>
      <c r="M213" s="398">
        <v>396</v>
      </c>
      <c r="N213" s="398"/>
      <c r="O213" s="398"/>
      <c r="P213" s="473"/>
      <c r="Q213" s="399"/>
    </row>
    <row r="214" spans="1:17" ht="14.4" customHeight="1" x14ac:dyDescent="0.3">
      <c r="A214" s="394" t="s">
        <v>900</v>
      </c>
      <c r="B214" s="395" t="s">
        <v>817</v>
      </c>
      <c r="C214" s="395" t="s">
        <v>814</v>
      </c>
      <c r="D214" s="395" t="s">
        <v>854</v>
      </c>
      <c r="E214" s="395" t="s">
        <v>855</v>
      </c>
      <c r="F214" s="398"/>
      <c r="G214" s="398"/>
      <c r="H214" s="398"/>
      <c r="I214" s="398"/>
      <c r="J214" s="398">
        <v>5</v>
      </c>
      <c r="K214" s="398">
        <v>2750</v>
      </c>
      <c r="L214" s="398"/>
      <c r="M214" s="398">
        <v>550</v>
      </c>
      <c r="N214" s="398"/>
      <c r="O214" s="398"/>
      <c r="P214" s="473"/>
      <c r="Q214" s="399"/>
    </row>
    <row r="215" spans="1:17" ht="14.4" customHeight="1" x14ac:dyDescent="0.3">
      <c r="A215" s="394" t="s">
        <v>901</v>
      </c>
      <c r="B215" s="395" t="s">
        <v>817</v>
      </c>
      <c r="C215" s="395" t="s">
        <v>814</v>
      </c>
      <c r="D215" s="395" t="s">
        <v>820</v>
      </c>
      <c r="E215" s="395" t="s">
        <v>821</v>
      </c>
      <c r="F215" s="398"/>
      <c r="G215" s="398"/>
      <c r="H215" s="398"/>
      <c r="I215" s="398"/>
      <c r="J215" s="398">
        <v>1</v>
      </c>
      <c r="K215" s="398">
        <v>1220</v>
      </c>
      <c r="L215" s="398"/>
      <c r="M215" s="398">
        <v>1220</v>
      </c>
      <c r="N215" s="398"/>
      <c r="O215" s="398"/>
      <c r="P215" s="473"/>
      <c r="Q215" s="399"/>
    </row>
    <row r="216" spans="1:17" ht="14.4" customHeight="1" x14ac:dyDescent="0.3">
      <c r="A216" s="394" t="s">
        <v>901</v>
      </c>
      <c r="B216" s="395" t="s">
        <v>817</v>
      </c>
      <c r="C216" s="395" t="s">
        <v>814</v>
      </c>
      <c r="D216" s="395" t="s">
        <v>824</v>
      </c>
      <c r="E216" s="395" t="s">
        <v>825</v>
      </c>
      <c r="F216" s="398"/>
      <c r="G216" s="398"/>
      <c r="H216" s="398"/>
      <c r="I216" s="398"/>
      <c r="J216" s="398">
        <v>1</v>
      </c>
      <c r="K216" s="398">
        <v>1035</v>
      </c>
      <c r="L216" s="398"/>
      <c r="M216" s="398">
        <v>1035</v>
      </c>
      <c r="N216" s="398"/>
      <c r="O216" s="398"/>
      <c r="P216" s="473"/>
      <c r="Q216" s="399"/>
    </row>
    <row r="217" spans="1:17" ht="14.4" customHeight="1" x14ac:dyDescent="0.3">
      <c r="A217" s="394" t="s">
        <v>901</v>
      </c>
      <c r="B217" s="395" t="s">
        <v>817</v>
      </c>
      <c r="C217" s="395" t="s">
        <v>814</v>
      </c>
      <c r="D217" s="395" t="s">
        <v>826</v>
      </c>
      <c r="E217" s="395" t="s">
        <v>827</v>
      </c>
      <c r="F217" s="398"/>
      <c r="G217" s="398"/>
      <c r="H217" s="398"/>
      <c r="I217" s="398"/>
      <c r="J217" s="398"/>
      <c r="K217" s="398"/>
      <c r="L217" s="398"/>
      <c r="M217" s="398"/>
      <c r="N217" s="398">
        <v>1</v>
      </c>
      <c r="O217" s="398">
        <v>3714</v>
      </c>
      <c r="P217" s="473"/>
      <c r="Q217" s="399">
        <v>3714</v>
      </c>
    </row>
    <row r="218" spans="1:17" ht="14.4" customHeight="1" x14ac:dyDescent="0.3">
      <c r="A218" s="394" t="s">
        <v>901</v>
      </c>
      <c r="B218" s="395" t="s">
        <v>817</v>
      </c>
      <c r="C218" s="395" t="s">
        <v>814</v>
      </c>
      <c r="D218" s="395" t="s">
        <v>838</v>
      </c>
      <c r="E218" s="395" t="s">
        <v>839</v>
      </c>
      <c r="F218" s="398">
        <v>1</v>
      </c>
      <c r="G218" s="398">
        <v>1441</v>
      </c>
      <c r="H218" s="398">
        <v>1</v>
      </c>
      <c r="I218" s="398">
        <v>1441</v>
      </c>
      <c r="J218" s="398">
        <v>2</v>
      </c>
      <c r="K218" s="398">
        <v>2894</v>
      </c>
      <c r="L218" s="398">
        <v>2.0083275503122833</v>
      </c>
      <c r="M218" s="398">
        <v>1447</v>
      </c>
      <c r="N218" s="398"/>
      <c r="O218" s="398"/>
      <c r="P218" s="473"/>
      <c r="Q218" s="399"/>
    </row>
    <row r="219" spans="1:17" ht="14.4" customHeight="1" x14ac:dyDescent="0.3">
      <c r="A219" s="394" t="s">
        <v>901</v>
      </c>
      <c r="B219" s="395" t="s">
        <v>817</v>
      </c>
      <c r="C219" s="395" t="s">
        <v>814</v>
      </c>
      <c r="D219" s="395" t="s">
        <v>842</v>
      </c>
      <c r="E219" s="395" t="s">
        <v>843</v>
      </c>
      <c r="F219" s="398">
        <v>1</v>
      </c>
      <c r="G219" s="398">
        <v>16</v>
      </c>
      <c r="H219" s="398">
        <v>1</v>
      </c>
      <c r="I219" s="398">
        <v>16</v>
      </c>
      <c r="J219" s="398">
        <v>5</v>
      </c>
      <c r="K219" s="398">
        <v>80</v>
      </c>
      <c r="L219" s="398">
        <v>5</v>
      </c>
      <c r="M219" s="398">
        <v>16</v>
      </c>
      <c r="N219" s="398">
        <v>1</v>
      </c>
      <c r="O219" s="398">
        <v>16</v>
      </c>
      <c r="P219" s="473">
        <v>1</v>
      </c>
      <c r="Q219" s="399">
        <v>16</v>
      </c>
    </row>
    <row r="220" spans="1:17" ht="14.4" customHeight="1" x14ac:dyDescent="0.3">
      <c r="A220" s="394" t="s">
        <v>901</v>
      </c>
      <c r="B220" s="395" t="s">
        <v>817</v>
      </c>
      <c r="C220" s="395" t="s">
        <v>814</v>
      </c>
      <c r="D220" s="395" t="s">
        <v>844</v>
      </c>
      <c r="E220" s="395" t="s">
        <v>829</v>
      </c>
      <c r="F220" s="398">
        <v>2</v>
      </c>
      <c r="G220" s="398">
        <v>1370</v>
      </c>
      <c r="H220" s="398">
        <v>1</v>
      </c>
      <c r="I220" s="398">
        <v>685</v>
      </c>
      <c r="J220" s="398">
        <v>8</v>
      </c>
      <c r="K220" s="398">
        <v>5504</v>
      </c>
      <c r="L220" s="398">
        <v>4.0175182481751825</v>
      </c>
      <c r="M220" s="398">
        <v>688</v>
      </c>
      <c r="N220" s="398">
        <v>1</v>
      </c>
      <c r="O220" s="398">
        <v>694</v>
      </c>
      <c r="P220" s="473">
        <v>0.50656934306569346</v>
      </c>
      <c r="Q220" s="399">
        <v>694</v>
      </c>
    </row>
    <row r="221" spans="1:17" ht="14.4" customHeight="1" x14ac:dyDescent="0.3">
      <c r="A221" s="394" t="s">
        <v>901</v>
      </c>
      <c r="B221" s="395" t="s">
        <v>817</v>
      </c>
      <c r="C221" s="395" t="s">
        <v>814</v>
      </c>
      <c r="D221" s="395" t="s">
        <v>845</v>
      </c>
      <c r="E221" s="395" t="s">
        <v>831</v>
      </c>
      <c r="F221" s="398"/>
      <c r="G221" s="398"/>
      <c r="H221" s="398"/>
      <c r="I221" s="398"/>
      <c r="J221" s="398">
        <v>1</v>
      </c>
      <c r="K221" s="398">
        <v>1375</v>
      </c>
      <c r="L221" s="398"/>
      <c r="M221" s="398">
        <v>1375</v>
      </c>
      <c r="N221" s="398">
        <v>3</v>
      </c>
      <c r="O221" s="398">
        <v>4149</v>
      </c>
      <c r="P221" s="473"/>
      <c r="Q221" s="399">
        <v>1383</v>
      </c>
    </row>
    <row r="222" spans="1:17" ht="14.4" customHeight="1" x14ac:dyDescent="0.3">
      <c r="A222" s="394" t="s">
        <v>901</v>
      </c>
      <c r="B222" s="395" t="s">
        <v>817</v>
      </c>
      <c r="C222" s="395" t="s">
        <v>814</v>
      </c>
      <c r="D222" s="395" t="s">
        <v>846</v>
      </c>
      <c r="E222" s="395" t="s">
        <v>847</v>
      </c>
      <c r="F222" s="398"/>
      <c r="G222" s="398"/>
      <c r="H222" s="398"/>
      <c r="I222" s="398"/>
      <c r="J222" s="398">
        <v>1</v>
      </c>
      <c r="K222" s="398">
        <v>2319</v>
      </c>
      <c r="L222" s="398"/>
      <c r="M222" s="398">
        <v>2319</v>
      </c>
      <c r="N222" s="398">
        <v>2</v>
      </c>
      <c r="O222" s="398">
        <v>4668</v>
      </c>
      <c r="P222" s="473"/>
      <c r="Q222" s="399">
        <v>2334</v>
      </c>
    </row>
    <row r="223" spans="1:17" ht="14.4" customHeight="1" x14ac:dyDescent="0.3">
      <c r="A223" s="394" t="s">
        <v>901</v>
      </c>
      <c r="B223" s="395" t="s">
        <v>817</v>
      </c>
      <c r="C223" s="395" t="s">
        <v>814</v>
      </c>
      <c r="D223" s="395" t="s">
        <v>848</v>
      </c>
      <c r="E223" s="395" t="s">
        <v>849</v>
      </c>
      <c r="F223" s="398">
        <v>2</v>
      </c>
      <c r="G223" s="398">
        <v>130</v>
      </c>
      <c r="H223" s="398">
        <v>1</v>
      </c>
      <c r="I223" s="398">
        <v>65</v>
      </c>
      <c r="J223" s="398">
        <v>8</v>
      </c>
      <c r="K223" s="398">
        <v>520</v>
      </c>
      <c r="L223" s="398">
        <v>4</v>
      </c>
      <c r="M223" s="398">
        <v>65</v>
      </c>
      <c r="N223" s="398">
        <v>1</v>
      </c>
      <c r="O223" s="398">
        <v>66</v>
      </c>
      <c r="P223" s="473">
        <v>0.50769230769230766</v>
      </c>
      <c r="Q223" s="399">
        <v>66</v>
      </c>
    </row>
    <row r="224" spans="1:17" ht="14.4" customHeight="1" x14ac:dyDescent="0.3">
      <c r="A224" s="394" t="s">
        <v>901</v>
      </c>
      <c r="B224" s="395" t="s">
        <v>817</v>
      </c>
      <c r="C224" s="395" t="s">
        <v>814</v>
      </c>
      <c r="D224" s="395" t="s">
        <v>850</v>
      </c>
      <c r="E224" s="395" t="s">
        <v>851</v>
      </c>
      <c r="F224" s="398">
        <v>1</v>
      </c>
      <c r="G224" s="398">
        <v>394</v>
      </c>
      <c r="H224" s="398">
        <v>1</v>
      </c>
      <c r="I224" s="398">
        <v>394</v>
      </c>
      <c r="J224" s="398">
        <v>2</v>
      </c>
      <c r="K224" s="398">
        <v>792</v>
      </c>
      <c r="L224" s="398">
        <v>2.0101522842639592</v>
      </c>
      <c r="M224" s="398">
        <v>396</v>
      </c>
      <c r="N224" s="398"/>
      <c r="O224" s="398"/>
      <c r="P224" s="473"/>
      <c r="Q224" s="399"/>
    </row>
    <row r="225" spans="1:17" ht="14.4" customHeight="1" x14ac:dyDescent="0.3">
      <c r="A225" s="394" t="s">
        <v>901</v>
      </c>
      <c r="B225" s="395" t="s">
        <v>817</v>
      </c>
      <c r="C225" s="395" t="s">
        <v>814</v>
      </c>
      <c r="D225" s="395" t="s">
        <v>854</v>
      </c>
      <c r="E225" s="395" t="s">
        <v>855</v>
      </c>
      <c r="F225" s="398">
        <v>6</v>
      </c>
      <c r="G225" s="398">
        <v>3294</v>
      </c>
      <c r="H225" s="398">
        <v>1</v>
      </c>
      <c r="I225" s="398">
        <v>549</v>
      </c>
      <c r="J225" s="398">
        <v>22</v>
      </c>
      <c r="K225" s="398">
        <v>12100</v>
      </c>
      <c r="L225" s="398">
        <v>3.6733454766241653</v>
      </c>
      <c r="M225" s="398">
        <v>550</v>
      </c>
      <c r="N225" s="398">
        <v>7</v>
      </c>
      <c r="O225" s="398">
        <v>3857</v>
      </c>
      <c r="P225" s="473">
        <v>1.170916818457802</v>
      </c>
      <c r="Q225" s="399">
        <v>551</v>
      </c>
    </row>
    <row r="226" spans="1:17" ht="14.4" customHeight="1" x14ac:dyDescent="0.3">
      <c r="A226" s="394" t="s">
        <v>902</v>
      </c>
      <c r="B226" s="395" t="s">
        <v>817</v>
      </c>
      <c r="C226" s="395" t="s">
        <v>814</v>
      </c>
      <c r="D226" s="395" t="s">
        <v>822</v>
      </c>
      <c r="E226" s="395" t="s">
        <v>823</v>
      </c>
      <c r="F226" s="398"/>
      <c r="G226" s="398"/>
      <c r="H226" s="398"/>
      <c r="I226" s="398"/>
      <c r="J226" s="398"/>
      <c r="K226" s="398"/>
      <c r="L226" s="398"/>
      <c r="M226" s="398"/>
      <c r="N226" s="398">
        <v>1</v>
      </c>
      <c r="O226" s="398">
        <v>2213</v>
      </c>
      <c r="P226" s="473"/>
      <c r="Q226" s="399">
        <v>2213</v>
      </c>
    </row>
    <row r="227" spans="1:17" ht="14.4" customHeight="1" x14ac:dyDescent="0.3">
      <c r="A227" s="394" t="s">
        <v>902</v>
      </c>
      <c r="B227" s="395" t="s">
        <v>817</v>
      </c>
      <c r="C227" s="395" t="s">
        <v>814</v>
      </c>
      <c r="D227" s="395" t="s">
        <v>838</v>
      </c>
      <c r="E227" s="395" t="s">
        <v>839</v>
      </c>
      <c r="F227" s="398">
        <v>1</v>
      </c>
      <c r="G227" s="398">
        <v>1441</v>
      </c>
      <c r="H227" s="398">
        <v>1</v>
      </c>
      <c r="I227" s="398">
        <v>1441</v>
      </c>
      <c r="J227" s="398"/>
      <c r="K227" s="398"/>
      <c r="L227" s="398"/>
      <c r="M227" s="398"/>
      <c r="N227" s="398">
        <v>1</v>
      </c>
      <c r="O227" s="398">
        <v>1447</v>
      </c>
      <c r="P227" s="473">
        <v>1.0041637751561416</v>
      </c>
      <c r="Q227" s="399">
        <v>1447</v>
      </c>
    </row>
    <row r="228" spans="1:17" ht="14.4" customHeight="1" x14ac:dyDescent="0.3">
      <c r="A228" s="394" t="s">
        <v>902</v>
      </c>
      <c r="B228" s="395" t="s">
        <v>817</v>
      </c>
      <c r="C228" s="395" t="s">
        <v>814</v>
      </c>
      <c r="D228" s="395" t="s">
        <v>842</v>
      </c>
      <c r="E228" s="395" t="s">
        <v>843</v>
      </c>
      <c r="F228" s="398"/>
      <c r="G228" s="398"/>
      <c r="H228" s="398"/>
      <c r="I228" s="398"/>
      <c r="J228" s="398"/>
      <c r="K228" s="398"/>
      <c r="L228" s="398"/>
      <c r="M228" s="398"/>
      <c r="N228" s="398">
        <v>1</v>
      </c>
      <c r="O228" s="398">
        <v>16</v>
      </c>
      <c r="P228" s="473"/>
      <c r="Q228" s="399">
        <v>16</v>
      </c>
    </row>
    <row r="229" spans="1:17" ht="14.4" customHeight="1" x14ac:dyDescent="0.3">
      <c r="A229" s="394" t="s">
        <v>902</v>
      </c>
      <c r="B229" s="395" t="s">
        <v>817</v>
      </c>
      <c r="C229" s="395" t="s">
        <v>814</v>
      </c>
      <c r="D229" s="395" t="s">
        <v>850</v>
      </c>
      <c r="E229" s="395" t="s">
        <v>851</v>
      </c>
      <c r="F229" s="398">
        <v>1</v>
      </c>
      <c r="G229" s="398">
        <v>394</v>
      </c>
      <c r="H229" s="398">
        <v>1</v>
      </c>
      <c r="I229" s="398">
        <v>394</v>
      </c>
      <c r="J229" s="398"/>
      <c r="K229" s="398"/>
      <c r="L229" s="398"/>
      <c r="M229" s="398"/>
      <c r="N229" s="398">
        <v>1</v>
      </c>
      <c r="O229" s="398">
        <v>396</v>
      </c>
      <c r="P229" s="473">
        <v>1.0050761421319796</v>
      </c>
      <c r="Q229" s="399">
        <v>396</v>
      </c>
    </row>
    <row r="230" spans="1:17" ht="14.4" customHeight="1" x14ac:dyDescent="0.3">
      <c r="A230" s="394" t="s">
        <v>902</v>
      </c>
      <c r="B230" s="395" t="s">
        <v>817</v>
      </c>
      <c r="C230" s="395" t="s">
        <v>814</v>
      </c>
      <c r="D230" s="395" t="s">
        <v>862</v>
      </c>
      <c r="E230" s="395" t="s">
        <v>863</v>
      </c>
      <c r="F230" s="398">
        <v>5</v>
      </c>
      <c r="G230" s="398">
        <v>2125</v>
      </c>
      <c r="H230" s="398">
        <v>1</v>
      </c>
      <c r="I230" s="398">
        <v>425</v>
      </c>
      <c r="J230" s="398"/>
      <c r="K230" s="398"/>
      <c r="L230" s="398"/>
      <c r="M230" s="398"/>
      <c r="N230" s="398">
        <v>3</v>
      </c>
      <c r="O230" s="398">
        <v>1275</v>
      </c>
      <c r="P230" s="473">
        <v>0.6</v>
      </c>
      <c r="Q230" s="399">
        <v>425</v>
      </c>
    </row>
    <row r="231" spans="1:17" ht="14.4" customHeight="1" x14ac:dyDescent="0.3">
      <c r="A231" s="394" t="s">
        <v>903</v>
      </c>
      <c r="B231" s="395" t="s">
        <v>817</v>
      </c>
      <c r="C231" s="395" t="s">
        <v>814</v>
      </c>
      <c r="D231" s="395" t="s">
        <v>828</v>
      </c>
      <c r="E231" s="395" t="s">
        <v>829</v>
      </c>
      <c r="F231" s="398">
        <v>1</v>
      </c>
      <c r="G231" s="398">
        <v>437</v>
      </c>
      <c r="H231" s="398">
        <v>1</v>
      </c>
      <c r="I231" s="398">
        <v>437</v>
      </c>
      <c r="J231" s="398"/>
      <c r="K231" s="398"/>
      <c r="L231" s="398"/>
      <c r="M231" s="398"/>
      <c r="N231" s="398"/>
      <c r="O231" s="398"/>
      <c r="P231" s="473"/>
      <c r="Q231" s="399"/>
    </row>
    <row r="232" spans="1:17" ht="14.4" customHeight="1" x14ac:dyDescent="0.3">
      <c r="A232" s="394" t="s">
        <v>903</v>
      </c>
      <c r="B232" s="395" t="s">
        <v>817</v>
      </c>
      <c r="C232" s="395" t="s">
        <v>814</v>
      </c>
      <c r="D232" s="395" t="s">
        <v>842</v>
      </c>
      <c r="E232" s="395" t="s">
        <v>843</v>
      </c>
      <c r="F232" s="398">
        <v>1</v>
      </c>
      <c r="G232" s="398">
        <v>16</v>
      </c>
      <c r="H232" s="398">
        <v>1</v>
      </c>
      <c r="I232" s="398">
        <v>16</v>
      </c>
      <c r="J232" s="398"/>
      <c r="K232" s="398"/>
      <c r="L232" s="398"/>
      <c r="M232" s="398"/>
      <c r="N232" s="398"/>
      <c r="O232" s="398"/>
      <c r="P232" s="473"/>
      <c r="Q232" s="399"/>
    </row>
    <row r="233" spans="1:17" ht="14.4" customHeight="1" x14ac:dyDescent="0.3">
      <c r="A233" s="394" t="s">
        <v>903</v>
      </c>
      <c r="B233" s="395" t="s">
        <v>817</v>
      </c>
      <c r="C233" s="395" t="s">
        <v>814</v>
      </c>
      <c r="D233" s="395" t="s">
        <v>848</v>
      </c>
      <c r="E233" s="395" t="s">
        <v>849</v>
      </c>
      <c r="F233" s="398">
        <v>1</v>
      </c>
      <c r="G233" s="398">
        <v>65</v>
      </c>
      <c r="H233" s="398">
        <v>1</v>
      </c>
      <c r="I233" s="398">
        <v>65</v>
      </c>
      <c r="J233" s="398"/>
      <c r="K233" s="398"/>
      <c r="L233" s="398"/>
      <c r="M233" s="398"/>
      <c r="N233" s="398"/>
      <c r="O233" s="398"/>
      <c r="P233" s="473"/>
      <c r="Q233" s="399"/>
    </row>
    <row r="234" spans="1:17" ht="14.4" customHeight="1" x14ac:dyDescent="0.3">
      <c r="A234" s="394" t="s">
        <v>904</v>
      </c>
      <c r="B234" s="395" t="s">
        <v>813</v>
      </c>
      <c r="C234" s="395" t="s">
        <v>814</v>
      </c>
      <c r="D234" s="395" t="s">
        <v>815</v>
      </c>
      <c r="E234" s="395" t="s">
        <v>816</v>
      </c>
      <c r="F234" s="398"/>
      <c r="G234" s="398"/>
      <c r="H234" s="398"/>
      <c r="I234" s="398"/>
      <c r="J234" s="398"/>
      <c r="K234" s="398"/>
      <c r="L234" s="398"/>
      <c r="M234" s="398"/>
      <c r="N234" s="398">
        <v>3</v>
      </c>
      <c r="O234" s="398">
        <v>31965</v>
      </c>
      <c r="P234" s="473"/>
      <c r="Q234" s="399">
        <v>10655</v>
      </c>
    </row>
    <row r="235" spans="1:17" ht="14.4" customHeight="1" x14ac:dyDescent="0.3">
      <c r="A235" s="394" t="s">
        <v>904</v>
      </c>
      <c r="B235" s="395" t="s">
        <v>817</v>
      </c>
      <c r="C235" s="395" t="s">
        <v>814</v>
      </c>
      <c r="D235" s="395" t="s">
        <v>818</v>
      </c>
      <c r="E235" s="395" t="s">
        <v>819</v>
      </c>
      <c r="F235" s="398"/>
      <c r="G235" s="398"/>
      <c r="H235" s="398"/>
      <c r="I235" s="398"/>
      <c r="J235" s="398">
        <v>1</v>
      </c>
      <c r="K235" s="398">
        <v>126</v>
      </c>
      <c r="L235" s="398"/>
      <c r="M235" s="398">
        <v>126</v>
      </c>
      <c r="N235" s="398"/>
      <c r="O235" s="398"/>
      <c r="P235" s="473"/>
      <c r="Q235" s="399"/>
    </row>
    <row r="236" spans="1:17" ht="14.4" customHeight="1" x14ac:dyDescent="0.3">
      <c r="A236" s="394" t="s">
        <v>904</v>
      </c>
      <c r="B236" s="395" t="s">
        <v>817</v>
      </c>
      <c r="C236" s="395" t="s">
        <v>814</v>
      </c>
      <c r="D236" s="395" t="s">
        <v>826</v>
      </c>
      <c r="E236" s="395" t="s">
        <v>827</v>
      </c>
      <c r="F236" s="398"/>
      <c r="G236" s="398"/>
      <c r="H236" s="398"/>
      <c r="I236" s="398"/>
      <c r="J236" s="398">
        <v>3</v>
      </c>
      <c r="K236" s="398">
        <v>11094</v>
      </c>
      <c r="L236" s="398"/>
      <c r="M236" s="398">
        <v>3698</v>
      </c>
      <c r="N236" s="398"/>
      <c r="O236" s="398"/>
      <c r="P236" s="473"/>
      <c r="Q236" s="399"/>
    </row>
    <row r="237" spans="1:17" ht="14.4" customHeight="1" x14ac:dyDescent="0.3">
      <c r="A237" s="394" t="s">
        <v>904</v>
      </c>
      <c r="B237" s="395" t="s">
        <v>817</v>
      </c>
      <c r="C237" s="395" t="s">
        <v>814</v>
      </c>
      <c r="D237" s="395" t="s">
        <v>828</v>
      </c>
      <c r="E237" s="395" t="s">
        <v>829</v>
      </c>
      <c r="F237" s="398"/>
      <c r="G237" s="398"/>
      <c r="H237" s="398"/>
      <c r="I237" s="398"/>
      <c r="J237" s="398">
        <v>2</v>
      </c>
      <c r="K237" s="398">
        <v>876</v>
      </c>
      <c r="L237" s="398"/>
      <c r="M237" s="398">
        <v>438</v>
      </c>
      <c r="N237" s="398"/>
      <c r="O237" s="398"/>
      <c r="P237" s="473"/>
      <c r="Q237" s="399"/>
    </row>
    <row r="238" spans="1:17" ht="14.4" customHeight="1" x14ac:dyDescent="0.3">
      <c r="A238" s="394" t="s">
        <v>904</v>
      </c>
      <c r="B238" s="395" t="s">
        <v>817</v>
      </c>
      <c r="C238" s="395" t="s">
        <v>814</v>
      </c>
      <c r="D238" s="395" t="s">
        <v>838</v>
      </c>
      <c r="E238" s="395" t="s">
        <v>839</v>
      </c>
      <c r="F238" s="398"/>
      <c r="G238" s="398"/>
      <c r="H238" s="398"/>
      <c r="I238" s="398"/>
      <c r="J238" s="398"/>
      <c r="K238" s="398"/>
      <c r="L238" s="398"/>
      <c r="M238" s="398"/>
      <c r="N238" s="398">
        <v>1</v>
      </c>
      <c r="O238" s="398">
        <v>1447</v>
      </c>
      <c r="P238" s="473"/>
      <c r="Q238" s="399">
        <v>1447</v>
      </c>
    </row>
    <row r="239" spans="1:17" ht="14.4" customHeight="1" x14ac:dyDescent="0.3">
      <c r="A239" s="394" t="s">
        <v>904</v>
      </c>
      <c r="B239" s="395" t="s">
        <v>817</v>
      </c>
      <c r="C239" s="395" t="s">
        <v>814</v>
      </c>
      <c r="D239" s="395" t="s">
        <v>842</v>
      </c>
      <c r="E239" s="395" t="s">
        <v>843</v>
      </c>
      <c r="F239" s="398">
        <v>2</v>
      </c>
      <c r="G239" s="398">
        <v>32</v>
      </c>
      <c r="H239" s="398">
        <v>1</v>
      </c>
      <c r="I239" s="398">
        <v>16</v>
      </c>
      <c r="J239" s="398">
        <v>3</v>
      </c>
      <c r="K239" s="398">
        <v>48</v>
      </c>
      <c r="L239" s="398">
        <v>1.5</v>
      </c>
      <c r="M239" s="398">
        <v>16</v>
      </c>
      <c r="N239" s="398"/>
      <c r="O239" s="398"/>
      <c r="P239" s="473"/>
      <c r="Q239" s="399"/>
    </row>
    <row r="240" spans="1:17" ht="14.4" customHeight="1" x14ac:dyDescent="0.3">
      <c r="A240" s="394" t="s">
        <v>904</v>
      </c>
      <c r="B240" s="395" t="s">
        <v>817</v>
      </c>
      <c r="C240" s="395" t="s">
        <v>814</v>
      </c>
      <c r="D240" s="395" t="s">
        <v>844</v>
      </c>
      <c r="E240" s="395" t="s">
        <v>829</v>
      </c>
      <c r="F240" s="398">
        <v>4</v>
      </c>
      <c r="G240" s="398">
        <v>2740</v>
      </c>
      <c r="H240" s="398">
        <v>1</v>
      </c>
      <c r="I240" s="398">
        <v>685</v>
      </c>
      <c r="J240" s="398">
        <v>3</v>
      </c>
      <c r="K240" s="398">
        <v>2064</v>
      </c>
      <c r="L240" s="398">
        <v>0.75328467153284673</v>
      </c>
      <c r="M240" s="398">
        <v>688</v>
      </c>
      <c r="N240" s="398"/>
      <c r="O240" s="398"/>
      <c r="P240" s="473"/>
      <c r="Q240" s="399"/>
    </row>
    <row r="241" spans="1:17" ht="14.4" customHeight="1" x14ac:dyDescent="0.3">
      <c r="A241" s="394" t="s">
        <v>904</v>
      </c>
      <c r="B241" s="395" t="s">
        <v>817</v>
      </c>
      <c r="C241" s="395" t="s">
        <v>814</v>
      </c>
      <c r="D241" s="395" t="s">
        <v>845</v>
      </c>
      <c r="E241" s="395" t="s">
        <v>831</v>
      </c>
      <c r="F241" s="398"/>
      <c r="G241" s="398"/>
      <c r="H241" s="398"/>
      <c r="I241" s="398"/>
      <c r="J241" s="398">
        <v>8</v>
      </c>
      <c r="K241" s="398">
        <v>11000</v>
      </c>
      <c r="L241" s="398"/>
      <c r="M241" s="398">
        <v>1375</v>
      </c>
      <c r="N241" s="398"/>
      <c r="O241" s="398"/>
      <c r="P241" s="473"/>
      <c r="Q241" s="399"/>
    </row>
    <row r="242" spans="1:17" ht="14.4" customHeight="1" x14ac:dyDescent="0.3">
      <c r="A242" s="394" t="s">
        <v>904</v>
      </c>
      <c r="B242" s="395" t="s">
        <v>817</v>
      </c>
      <c r="C242" s="395" t="s">
        <v>814</v>
      </c>
      <c r="D242" s="395" t="s">
        <v>846</v>
      </c>
      <c r="E242" s="395" t="s">
        <v>847</v>
      </c>
      <c r="F242" s="398"/>
      <c r="G242" s="398"/>
      <c r="H242" s="398"/>
      <c r="I242" s="398"/>
      <c r="J242" s="398">
        <v>3</v>
      </c>
      <c r="K242" s="398">
        <v>6957</v>
      </c>
      <c r="L242" s="398"/>
      <c r="M242" s="398">
        <v>2319</v>
      </c>
      <c r="N242" s="398"/>
      <c r="O242" s="398"/>
      <c r="P242" s="473"/>
      <c r="Q242" s="399"/>
    </row>
    <row r="243" spans="1:17" ht="14.4" customHeight="1" x14ac:dyDescent="0.3">
      <c r="A243" s="394" t="s">
        <v>904</v>
      </c>
      <c r="B243" s="395" t="s">
        <v>817</v>
      </c>
      <c r="C243" s="395" t="s">
        <v>814</v>
      </c>
      <c r="D243" s="395" t="s">
        <v>848</v>
      </c>
      <c r="E243" s="395" t="s">
        <v>849</v>
      </c>
      <c r="F243" s="398">
        <v>4</v>
      </c>
      <c r="G243" s="398">
        <v>260</v>
      </c>
      <c r="H243" s="398">
        <v>1</v>
      </c>
      <c r="I243" s="398">
        <v>65</v>
      </c>
      <c r="J243" s="398">
        <v>5</v>
      </c>
      <c r="K243" s="398">
        <v>325</v>
      </c>
      <c r="L243" s="398">
        <v>1.25</v>
      </c>
      <c r="M243" s="398">
        <v>65</v>
      </c>
      <c r="N243" s="398"/>
      <c r="O243" s="398"/>
      <c r="P243" s="473"/>
      <c r="Q243" s="399"/>
    </row>
    <row r="244" spans="1:17" ht="14.4" customHeight="1" x14ac:dyDescent="0.3">
      <c r="A244" s="394" t="s">
        <v>904</v>
      </c>
      <c r="B244" s="395" t="s">
        <v>817</v>
      </c>
      <c r="C244" s="395" t="s">
        <v>814</v>
      </c>
      <c r="D244" s="395" t="s">
        <v>850</v>
      </c>
      <c r="E244" s="395" t="s">
        <v>851</v>
      </c>
      <c r="F244" s="398"/>
      <c r="G244" s="398"/>
      <c r="H244" s="398"/>
      <c r="I244" s="398"/>
      <c r="J244" s="398"/>
      <c r="K244" s="398"/>
      <c r="L244" s="398"/>
      <c r="M244" s="398"/>
      <c r="N244" s="398">
        <v>1</v>
      </c>
      <c r="O244" s="398">
        <v>396</v>
      </c>
      <c r="P244" s="473"/>
      <c r="Q244" s="399">
        <v>396</v>
      </c>
    </row>
    <row r="245" spans="1:17" ht="14.4" customHeight="1" thickBot="1" x14ac:dyDescent="0.35">
      <c r="A245" s="400" t="s">
        <v>904</v>
      </c>
      <c r="B245" s="401" t="s">
        <v>817</v>
      </c>
      <c r="C245" s="401" t="s">
        <v>814</v>
      </c>
      <c r="D245" s="401" t="s">
        <v>854</v>
      </c>
      <c r="E245" s="401" t="s">
        <v>855</v>
      </c>
      <c r="F245" s="404"/>
      <c r="G245" s="404"/>
      <c r="H245" s="404"/>
      <c r="I245" s="404"/>
      <c r="J245" s="404">
        <v>21</v>
      </c>
      <c r="K245" s="404">
        <v>11550</v>
      </c>
      <c r="L245" s="404"/>
      <c r="M245" s="404">
        <v>550</v>
      </c>
      <c r="N245" s="404"/>
      <c r="O245" s="404"/>
      <c r="P245" s="415"/>
      <c r="Q245" s="40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86" t="s">
        <v>106</v>
      </c>
      <c r="B1" s="286"/>
      <c r="C1" s="287"/>
      <c r="D1" s="287"/>
      <c r="E1" s="287"/>
    </row>
    <row r="2" spans="1:5" ht="14.4" customHeight="1" thickBot="1" x14ac:dyDescent="0.35">
      <c r="A2" s="203" t="s">
        <v>244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10519.74500599655</v>
      </c>
      <c r="D4" s="134">
        <f ca="1">IF(ISERROR(VLOOKUP("Náklady celkem",INDIRECT("HI!$A:$G"),5,0)),0,VLOOKUP("Náklady celkem",INDIRECT("HI!$A:$G"),5,0))</f>
        <v>10041.81779000001</v>
      </c>
      <c r="E4" s="135">
        <f ca="1">IF(C4=0,0,D4/C4)</f>
        <v>0.95456855506249361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20.428594727985001</v>
      </c>
      <c r="D7" s="142">
        <f>IF(ISERROR(HI!E5),"",HI!E5)</f>
        <v>10.541410000000001</v>
      </c>
      <c r="E7" s="139">
        <f t="shared" ref="E7:E12" si="0">IF(C7=0,0,D7/C7)</f>
        <v>0.51601248839497471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242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121</v>
      </c>
      <c r="B9" s="141"/>
      <c r="C9" s="142"/>
      <c r="D9" s="142"/>
      <c r="E9" s="139"/>
    </row>
    <row r="10" spans="1:5" ht="14.4" customHeight="1" x14ac:dyDescent="0.3">
      <c r="A10" s="145" t="s">
        <v>122</v>
      </c>
      <c r="B10" s="141"/>
      <c r="C10" s="142"/>
      <c r="D10" s="142"/>
      <c r="E10" s="139"/>
    </row>
    <row r="11" spans="1:5" ht="14.4" customHeight="1" x14ac:dyDescent="0.3">
      <c r="A11" s="146" t="s">
        <v>126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98</v>
      </c>
      <c r="C12" s="142">
        <f>IF(ISERROR(HI!F6),"",HI!F6)</f>
        <v>595.23236318139004</v>
      </c>
      <c r="D12" s="142">
        <f>IF(ISERROR(HI!E6),"",HI!E6)</f>
        <v>701.93956000000105</v>
      </c>
      <c r="E12" s="139">
        <f t="shared" si="0"/>
        <v>1.1792698169976574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8654.5398289325494</v>
      </c>
      <c r="D13" s="138">
        <f ca="1">IF(ISERROR(VLOOKUP("Osobní náklady (Kč) *",INDIRECT("HI!$A:$G"),5,0)),0,VLOOKUP("Osobní náklady (Kč) *",INDIRECT("HI!$A:$G"),5,0))</f>
        <v>8112.8700700000099</v>
      </c>
      <c r="E13" s="139">
        <f ca="1">IF(C13=0,0,D13/C13)</f>
        <v>0.93741206700306456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7640.6890000000003</v>
      </c>
      <c r="D15" s="158">
        <f ca="1">IF(ISERROR(VLOOKUP("Výnosy celkem",INDIRECT("HI!$A:$G"),5,0)),0,VLOOKUP("Výnosy celkem",INDIRECT("HI!$A:$G"),5,0))</f>
        <v>8342.7170000000006</v>
      </c>
      <c r="E15" s="159">
        <f t="shared" ref="E15:E18" ca="1" si="1">IF(C15=0,0,D15/C15)</f>
        <v>1.0918801956211017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7640.6890000000003</v>
      </c>
      <c r="D16" s="138">
        <f ca="1">IF(ISERROR(VLOOKUP("Ambulance *",INDIRECT("HI!$A:$G"),5,0)),0,VLOOKUP("Ambulance *",INDIRECT("HI!$A:$G"),5,0))</f>
        <v>8342.7170000000006</v>
      </c>
      <c r="E16" s="139">
        <f t="shared" ca="1" si="1"/>
        <v>1.0918801956211017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108</v>
      </c>
      <c r="C17" s="144">
        <v>1</v>
      </c>
      <c r="D17" s="144">
        <f>IF(ISERROR(VLOOKUP("Celkem:",'ZV Vykáz.-A'!$A:$S,7,0)),"",VLOOKUP("Celkem:",'ZV Vykáz.-A'!$A:$S,7,0))</f>
        <v>1.0918801956211017</v>
      </c>
      <c r="E17" s="139">
        <f t="shared" si="1"/>
        <v>1.0918801956211017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110</v>
      </c>
      <c r="C18" s="144">
        <v>0.85</v>
      </c>
      <c r="D18" s="144">
        <f>IF(ISERROR(VLOOKUP("Celkem:",'ZV Vykáz.-H'!$A:$S,7,0)),"",VLOOKUP("Celkem:",'ZV Vykáz.-H'!$A:$S,7,0))</f>
        <v>1.9872881566485494</v>
      </c>
      <c r="E18" s="139">
        <f t="shared" si="1"/>
        <v>2.3379860666453522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123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124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2" priority="20" operator="lessThan">
      <formula>1</formula>
    </cfRule>
  </conditionalFormatting>
  <conditionalFormatting sqref="E8">
    <cfRule type="cellIs" dxfId="4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0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86" t="s">
        <v>114</v>
      </c>
      <c r="B1" s="286"/>
      <c r="C1" s="286"/>
      <c r="D1" s="286"/>
      <c r="E1" s="286"/>
      <c r="F1" s="286"/>
      <c r="G1" s="287"/>
      <c r="H1" s="287"/>
    </row>
    <row r="2" spans="1:8" ht="14.4" customHeight="1" thickBot="1" x14ac:dyDescent="0.35">
      <c r="A2" s="203" t="s">
        <v>244</v>
      </c>
      <c r="B2" s="86"/>
      <c r="C2" s="86"/>
      <c r="D2" s="86"/>
      <c r="E2" s="86"/>
      <c r="F2" s="86"/>
    </row>
    <row r="3" spans="1:8" ht="14.4" customHeight="1" x14ac:dyDescent="0.3">
      <c r="A3" s="288"/>
      <c r="B3" s="82">
        <v>2012</v>
      </c>
      <c r="C3" s="40">
        <v>2013</v>
      </c>
      <c r="D3" s="7"/>
      <c r="E3" s="292">
        <v>2014</v>
      </c>
      <c r="F3" s="293"/>
      <c r="G3" s="293"/>
      <c r="H3" s="294"/>
    </row>
    <row r="4" spans="1:8" ht="14.4" customHeight="1" thickBot="1" x14ac:dyDescent="0.35">
      <c r="A4" s="289"/>
      <c r="B4" s="290" t="s">
        <v>59</v>
      </c>
      <c r="C4" s="291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37.068729999999995</v>
      </c>
      <c r="C5" s="29">
        <v>23.114080000000001</v>
      </c>
      <c r="D5" s="8"/>
      <c r="E5" s="92">
        <v>10.541410000000001</v>
      </c>
      <c r="F5" s="28">
        <v>20.428594727985001</v>
      </c>
      <c r="G5" s="91">
        <f>E5-F5</f>
        <v>-9.8871847279849998</v>
      </c>
      <c r="H5" s="97">
        <f>IF(F5&lt;0.00000001,"",E5/F5)</f>
        <v>0.51601248839497471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422.51925</v>
      </c>
      <c r="C6" s="31">
        <v>574.84014000000002</v>
      </c>
      <c r="D6" s="8"/>
      <c r="E6" s="93">
        <v>701.93956000000105</v>
      </c>
      <c r="F6" s="30">
        <v>595.23236318139004</v>
      </c>
      <c r="G6" s="94">
        <f>E6-F6</f>
        <v>106.70719681861101</v>
      </c>
      <c r="H6" s="98">
        <f>IF(F6&lt;0.00000001,"",E6/F6)</f>
        <v>1.1792698169976574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7878.2694099999999</v>
      </c>
      <c r="C7" s="31">
        <v>7479.2915000000003</v>
      </c>
      <c r="D7" s="8"/>
      <c r="E7" s="93">
        <v>8112.8700700000099</v>
      </c>
      <c r="F7" s="30">
        <v>8654.5398289325494</v>
      </c>
      <c r="G7" s="94">
        <f>E7-F7</f>
        <v>-541.66975893253948</v>
      </c>
      <c r="H7" s="98">
        <f>IF(F7&lt;0.00000001,"",E7/F7)</f>
        <v>0.93741206700306456</v>
      </c>
    </row>
    <row r="8" spans="1:8" ht="14.4" customHeight="1" thickBot="1" x14ac:dyDescent="0.35">
      <c r="A8" s="1" t="s">
        <v>62</v>
      </c>
      <c r="B8" s="11">
        <v>590.81559000000129</v>
      </c>
      <c r="C8" s="33">
        <v>710.18373999999903</v>
      </c>
      <c r="D8" s="8"/>
      <c r="E8" s="95">
        <v>1216.4667499999991</v>
      </c>
      <c r="F8" s="32">
        <v>1249.5442191546258</v>
      </c>
      <c r="G8" s="96">
        <f>E8-F8</f>
        <v>-33.077469154626669</v>
      </c>
      <c r="H8" s="99">
        <f>IF(F8&lt;0.00000001,"",E8/F8)</f>
        <v>0.97352837246767854</v>
      </c>
    </row>
    <row r="9" spans="1:8" ht="14.4" customHeight="1" thickBot="1" x14ac:dyDescent="0.35">
      <c r="A9" s="2" t="s">
        <v>63</v>
      </c>
      <c r="B9" s="3">
        <v>8928.6729800000012</v>
      </c>
      <c r="C9" s="35">
        <v>8787.4294599999994</v>
      </c>
      <c r="D9" s="8"/>
      <c r="E9" s="3">
        <v>10041.81779000001</v>
      </c>
      <c r="F9" s="34">
        <v>10519.74500599655</v>
      </c>
      <c r="G9" s="34">
        <f>E9-F9</f>
        <v>-477.92721599654033</v>
      </c>
      <c r="H9" s="100">
        <f>IF(F9&lt;0.00000001,"",E9/F9)</f>
        <v>0.95456855506249361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7640.6890000000003</v>
      </c>
      <c r="C11" s="29">
        <f>IF(ISERROR(VLOOKUP("Celkem:",'ZV Vykáz.-A'!A:F,4,0)),0,VLOOKUP("Celkem:",'ZV Vykáz.-A'!A:F,4,0)/1000)</f>
        <v>9937.6929999999993</v>
      </c>
      <c r="D11" s="8"/>
      <c r="E11" s="92">
        <f>IF(ISERROR(VLOOKUP("Celkem:",'ZV Vykáz.-A'!A:F,6,0)),0,VLOOKUP("Celkem:",'ZV Vykáz.-A'!A:F,6,0)/1000)</f>
        <v>8342.7170000000006</v>
      </c>
      <c r="F11" s="28">
        <f>B11</f>
        <v>7640.6890000000003</v>
      </c>
      <c r="G11" s="91">
        <f>E11-F11</f>
        <v>702.02800000000025</v>
      </c>
      <c r="H11" s="97">
        <f>IF(F11&lt;0.00000001,"",E11/F11)</f>
        <v>1.0918801956211017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7640.6890000000003</v>
      </c>
      <c r="C13" s="37">
        <f>SUM(C11:C12)</f>
        <v>9937.6929999999993</v>
      </c>
      <c r="D13" s="8"/>
      <c r="E13" s="5">
        <f>SUM(E11:E12)</f>
        <v>8342.7170000000006</v>
      </c>
      <c r="F13" s="36">
        <f>SUM(F11:F12)</f>
        <v>7640.6890000000003</v>
      </c>
      <c r="G13" s="36">
        <f>E13-F13</f>
        <v>702.02800000000025</v>
      </c>
      <c r="H13" s="101">
        <f>IF(F13&lt;0.00000001,"",E13/F13)</f>
        <v>1.0918801956211017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0.85574743493405436</v>
      </c>
      <c r="C15" s="39">
        <f>IF(C9=0,"",C13/C9)</f>
        <v>1.130898750907299</v>
      </c>
      <c r="D15" s="8"/>
      <c r="E15" s="6">
        <f>IF(E9=0,"",E13/E9)</f>
        <v>0.83079748850929824</v>
      </c>
      <c r="F15" s="38">
        <f>IF(F9=0,"",F13/F9)</f>
        <v>0.72631884096473753</v>
      </c>
      <c r="G15" s="38">
        <f>IF(ISERROR(F15-E15),"",E15-F15)</f>
        <v>0.10447864754456071</v>
      </c>
      <c r="H15" s="102">
        <f>IF(ISERROR(F15-E15),"",IF(F15&lt;0.00000001,"",E15/F15))</f>
        <v>1.1438468089383256</v>
      </c>
    </row>
    <row r="17" spans="1:8" ht="14.4" customHeight="1" x14ac:dyDescent="0.3">
      <c r="A17" s="88" t="s">
        <v>128</v>
      </c>
    </row>
    <row r="18" spans="1:8" ht="14.4" customHeight="1" x14ac:dyDescent="0.3">
      <c r="A18" s="256" t="s">
        <v>189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188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243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9" priority="4" operator="greaterThan">
      <formula>0</formula>
    </cfRule>
  </conditionalFormatting>
  <conditionalFormatting sqref="G11:G13 G15">
    <cfRule type="cellIs" dxfId="38" priority="3" operator="lessThan">
      <formula>0</formula>
    </cfRule>
  </conditionalFormatting>
  <conditionalFormatting sqref="H5:H9">
    <cfRule type="cellIs" dxfId="37" priority="2" operator="greaterThan">
      <formula>1</formula>
    </cfRule>
  </conditionalFormatting>
  <conditionalFormatting sqref="H11:H13 H15">
    <cfRule type="cellIs" dxfId="3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86" t="s">
        <v>91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3" ht="14.4" customHeight="1" x14ac:dyDescent="0.3">
      <c r="A2" s="203" t="s">
        <v>244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0.93661120421142741</v>
      </c>
      <c r="C4" s="175">
        <f t="shared" ref="C4:M4" si="0">(C10+C8)/C6</f>
        <v>0.8899780045640272</v>
      </c>
      <c r="D4" s="175">
        <f t="shared" si="0"/>
        <v>0.88541075748931009</v>
      </c>
      <c r="E4" s="175">
        <f t="shared" si="0"/>
        <v>0.85990335546873353</v>
      </c>
      <c r="F4" s="175">
        <f t="shared" si="0"/>
        <v>0.85249894528950432</v>
      </c>
      <c r="G4" s="175">
        <f t="shared" si="0"/>
        <v>0.83079748850929824</v>
      </c>
      <c r="H4" s="175">
        <f t="shared" si="0"/>
        <v>0.83079748850929824</v>
      </c>
      <c r="I4" s="175">
        <f t="shared" si="0"/>
        <v>0.83079748850929824</v>
      </c>
      <c r="J4" s="175">
        <f t="shared" si="0"/>
        <v>0.83079748850929824</v>
      </c>
      <c r="K4" s="175">
        <f t="shared" si="0"/>
        <v>0.83079748850929824</v>
      </c>
      <c r="L4" s="175">
        <f t="shared" si="0"/>
        <v>0.83079748850929824</v>
      </c>
      <c r="M4" s="175">
        <f t="shared" si="0"/>
        <v>0.83079748850929824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1667.6813100000099</v>
      </c>
      <c r="C5" s="175">
        <f>IF(ISERROR(VLOOKUP($A5,'Man Tab'!$A:$Q,COLUMN()+2,0)),0,VLOOKUP($A5,'Man Tab'!$A:$Q,COLUMN()+2,0))</f>
        <v>1628.49341</v>
      </c>
      <c r="D5" s="175">
        <f>IF(ISERROR(VLOOKUP($A5,'Man Tab'!$A:$Q,COLUMN()+2,0)),0,VLOOKUP($A5,'Man Tab'!$A:$Q,COLUMN()+2,0))</f>
        <v>1635.7723599999999</v>
      </c>
      <c r="E5" s="175">
        <f>IF(ISERROR(VLOOKUP($A5,'Man Tab'!$A:$Q,COLUMN()+2,0)),0,VLOOKUP($A5,'Man Tab'!$A:$Q,COLUMN()+2,0))</f>
        <v>1653.5429799999999</v>
      </c>
      <c r="F5" s="175">
        <f>IF(ISERROR(VLOOKUP($A5,'Man Tab'!$A:$Q,COLUMN()+2,0)),0,VLOOKUP($A5,'Man Tab'!$A:$Q,COLUMN()+2,0))</f>
        <v>1642.8579500000001</v>
      </c>
      <c r="G5" s="175">
        <f>IF(ISERROR(VLOOKUP($A5,'Man Tab'!$A:$Q,COLUMN()+2,0)),0,VLOOKUP($A5,'Man Tab'!$A:$Q,COLUMN()+2,0))</f>
        <v>1813.4697799999999</v>
      </c>
      <c r="H5" s="175">
        <f>IF(ISERROR(VLOOKUP($A5,'Man Tab'!$A:$Q,COLUMN()+2,0)),0,VLOOKUP($A5,'Man Tab'!$A:$Q,COLUMN()+2,0))</f>
        <v>4.9406564584124654E-324</v>
      </c>
      <c r="I5" s="175">
        <f>IF(ISERROR(VLOOKUP($A5,'Man Tab'!$A:$Q,COLUMN()+2,0)),0,VLOOKUP($A5,'Man Tab'!$A:$Q,COLUMN()+2,0))</f>
        <v>4.9406564584124654E-324</v>
      </c>
      <c r="J5" s="175">
        <f>IF(ISERROR(VLOOKUP($A5,'Man Tab'!$A:$Q,COLUMN()+2,0)),0,VLOOKUP($A5,'Man Tab'!$A:$Q,COLUMN()+2,0))</f>
        <v>4.9406564584124654E-324</v>
      </c>
      <c r="K5" s="175">
        <f>IF(ISERROR(VLOOKUP($A5,'Man Tab'!$A:$Q,COLUMN()+2,0)),0,VLOOKUP($A5,'Man Tab'!$A:$Q,COLUMN()+2,0))</f>
        <v>4.9406564584124654E-324</v>
      </c>
      <c r="L5" s="175">
        <f>IF(ISERROR(VLOOKUP($A5,'Man Tab'!$A:$Q,COLUMN()+2,0)),0,VLOOKUP($A5,'Man Tab'!$A:$Q,COLUMN()+2,0))</f>
        <v>4.9406564584124654E-324</v>
      </c>
      <c r="M5" s="175">
        <f>IF(ISERROR(VLOOKUP($A5,'Man Tab'!$A:$Q,COLUMN()+2,0)),0,VLOOKUP($A5,'Man Tab'!$A:$Q,COLUMN()+2,0))</f>
        <v>4.9406564584124654E-324</v>
      </c>
    </row>
    <row r="6" spans="1:13" ht="14.4" customHeight="1" x14ac:dyDescent="0.3">
      <c r="A6" s="176" t="s">
        <v>63</v>
      </c>
      <c r="B6" s="177">
        <f>B5</f>
        <v>1667.6813100000099</v>
      </c>
      <c r="C6" s="177">
        <f t="shared" ref="C6:M6" si="1">C5+B6</f>
        <v>3296.17472000001</v>
      </c>
      <c r="D6" s="177">
        <f t="shared" si="1"/>
        <v>4931.9470800000099</v>
      </c>
      <c r="E6" s="177">
        <f t="shared" si="1"/>
        <v>6585.4900600000101</v>
      </c>
      <c r="F6" s="177">
        <f t="shared" si="1"/>
        <v>8228.3480100000106</v>
      </c>
      <c r="G6" s="177">
        <f t="shared" si="1"/>
        <v>10041.81779000001</v>
      </c>
      <c r="H6" s="177">
        <f t="shared" si="1"/>
        <v>10041.81779000001</v>
      </c>
      <c r="I6" s="177">
        <f t="shared" si="1"/>
        <v>10041.81779000001</v>
      </c>
      <c r="J6" s="177">
        <f t="shared" si="1"/>
        <v>10041.81779000001</v>
      </c>
      <c r="K6" s="177">
        <f t="shared" si="1"/>
        <v>10041.81779000001</v>
      </c>
      <c r="L6" s="177">
        <f t="shared" si="1"/>
        <v>10041.81779000001</v>
      </c>
      <c r="M6" s="177">
        <f t="shared" si="1"/>
        <v>10041.81779000001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1561969</v>
      </c>
      <c r="C9" s="176">
        <v>1371554</v>
      </c>
      <c r="D9" s="176">
        <v>1433276</v>
      </c>
      <c r="E9" s="176">
        <v>1296086</v>
      </c>
      <c r="F9" s="176">
        <v>1351773</v>
      </c>
      <c r="G9" s="176">
        <v>1328059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1561.9690000000001</v>
      </c>
      <c r="C10" s="177">
        <f t="shared" ref="C10:M10" si="3">C9/1000+B10</f>
        <v>2933.5230000000001</v>
      </c>
      <c r="D10" s="177">
        <f t="shared" si="3"/>
        <v>4366.799</v>
      </c>
      <c r="E10" s="177">
        <f t="shared" si="3"/>
        <v>5662.8850000000002</v>
      </c>
      <c r="F10" s="177">
        <f t="shared" si="3"/>
        <v>7014.6580000000004</v>
      </c>
      <c r="G10" s="177">
        <f t="shared" si="3"/>
        <v>8342.7170000000006</v>
      </c>
      <c r="H10" s="177">
        <f t="shared" si="3"/>
        <v>8342.7170000000006</v>
      </c>
      <c r="I10" s="177">
        <f t="shared" si="3"/>
        <v>8342.7170000000006</v>
      </c>
      <c r="J10" s="177">
        <f t="shared" si="3"/>
        <v>8342.7170000000006</v>
      </c>
      <c r="K10" s="177">
        <f t="shared" si="3"/>
        <v>8342.7170000000006</v>
      </c>
      <c r="L10" s="177">
        <f t="shared" si="3"/>
        <v>8342.7170000000006</v>
      </c>
      <c r="M10" s="177">
        <f t="shared" si="3"/>
        <v>8342.7170000000006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6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0.72631884096473753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0.72631884096473753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295" t="s">
        <v>246</v>
      </c>
      <c r="B1" s="295"/>
      <c r="C1" s="295"/>
      <c r="D1" s="295"/>
      <c r="E1" s="295"/>
      <c r="F1" s="295"/>
      <c r="G1" s="295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s="178" customFormat="1" ht="14.4" customHeight="1" thickBot="1" x14ac:dyDescent="0.3">
      <c r="A2" s="203" t="s">
        <v>244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296" t="s">
        <v>15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3"/>
      <c r="Q3" s="115"/>
    </row>
    <row r="4" spans="1:17" ht="14.4" customHeight="1" x14ac:dyDescent="0.3">
      <c r="A4" s="61"/>
      <c r="B4" s="20">
        <v>2014</v>
      </c>
      <c r="C4" s="114" t="s">
        <v>16</v>
      </c>
      <c r="D4" s="104" t="s">
        <v>133</v>
      </c>
      <c r="E4" s="104" t="s">
        <v>134</v>
      </c>
      <c r="F4" s="104" t="s">
        <v>135</v>
      </c>
      <c r="G4" s="104" t="s">
        <v>136</v>
      </c>
      <c r="H4" s="104" t="s">
        <v>137</v>
      </c>
      <c r="I4" s="104" t="s">
        <v>138</v>
      </c>
      <c r="J4" s="104" t="s">
        <v>139</v>
      </c>
      <c r="K4" s="104" t="s">
        <v>140</v>
      </c>
      <c r="L4" s="104" t="s">
        <v>141</v>
      </c>
      <c r="M4" s="104" t="s">
        <v>142</v>
      </c>
      <c r="N4" s="104" t="s">
        <v>143</v>
      </c>
      <c r="O4" s="104" t="s">
        <v>144</v>
      </c>
      <c r="P4" s="298" t="s">
        <v>3</v>
      </c>
      <c r="Q4" s="299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2.9643938750474793E-323</v>
      </c>
      <c r="Q6" s="70" t="s">
        <v>245</v>
      </c>
    </row>
    <row r="7" spans="1:17" ht="14.4" customHeight="1" x14ac:dyDescent="0.3">
      <c r="A7" s="15" t="s">
        <v>21</v>
      </c>
      <c r="B7" s="46">
        <v>40.857189455970001</v>
      </c>
      <c r="C7" s="47">
        <v>3.4047657879969999</v>
      </c>
      <c r="D7" s="47">
        <v>1.89856</v>
      </c>
      <c r="E7" s="47">
        <v>2.0157500000000002</v>
      </c>
      <c r="F7" s="47">
        <v>2.3473600000000001</v>
      </c>
      <c r="G7" s="47">
        <v>0.23089999999999999</v>
      </c>
      <c r="H7" s="47">
        <v>2.3245900000000002</v>
      </c>
      <c r="I7" s="47">
        <v>1.7242500000000001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10.541410000000001</v>
      </c>
      <c r="Q7" s="71">
        <v>0.51601248839400005</v>
      </c>
    </row>
    <row r="8" spans="1:17" ht="14.4" customHeight="1" x14ac:dyDescent="0.3">
      <c r="A8" s="15" t="s">
        <v>22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2.9643938750474793E-323</v>
      </c>
      <c r="Q8" s="71" t="s">
        <v>245</v>
      </c>
    </row>
    <row r="9" spans="1:17" ht="14.4" customHeight="1" x14ac:dyDescent="0.3">
      <c r="A9" s="15" t="s">
        <v>23</v>
      </c>
      <c r="B9" s="46">
        <v>1190.4647263627801</v>
      </c>
      <c r="C9" s="47">
        <v>99.205393863563998</v>
      </c>
      <c r="D9" s="47">
        <v>110.930930000001</v>
      </c>
      <c r="E9" s="47">
        <v>105.99149</v>
      </c>
      <c r="F9" s="47">
        <v>31.45384</v>
      </c>
      <c r="G9" s="47">
        <v>99.031059999999997</v>
      </c>
      <c r="H9" s="47">
        <v>77.266109999999998</v>
      </c>
      <c r="I9" s="47">
        <v>277.26612999999998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701.93956000000003</v>
      </c>
      <c r="Q9" s="71">
        <v>1.179269816997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0.68396999999999997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0.68396999999999997</v>
      </c>
      <c r="Q10" s="71" t="s">
        <v>245</v>
      </c>
    </row>
    <row r="11" spans="1:17" ht="14.4" customHeight="1" x14ac:dyDescent="0.3">
      <c r="A11" s="15" t="s">
        <v>25</v>
      </c>
      <c r="B11" s="46">
        <v>170.601841284606</v>
      </c>
      <c r="C11" s="47">
        <v>14.216820107049999</v>
      </c>
      <c r="D11" s="47">
        <v>15.756970000000001</v>
      </c>
      <c r="E11" s="47">
        <v>-1.24681</v>
      </c>
      <c r="F11" s="47">
        <v>24.72167</v>
      </c>
      <c r="G11" s="47">
        <v>14.115600000000001</v>
      </c>
      <c r="H11" s="47">
        <v>14.10758</v>
      </c>
      <c r="I11" s="47">
        <v>9.8429599999999997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77.297970000000007</v>
      </c>
      <c r="Q11" s="71">
        <v>0.90617978584400005</v>
      </c>
    </row>
    <row r="12" spans="1:17" ht="14.4" customHeight="1" x14ac:dyDescent="0.3">
      <c r="A12" s="15" t="s">
        <v>26</v>
      </c>
      <c r="B12" s="46">
        <v>21.150116570289001</v>
      </c>
      <c r="C12" s="47">
        <v>1.7625097141899999</v>
      </c>
      <c r="D12" s="47">
        <v>18.265000000000001</v>
      </c>
      <c r="E12" s="47">
        <v>4.9406564584124654E-324</v>
      </c>
      <c r="F12" s="47">
        <v>0.60987999999999998</v>
      </c>
      <c r="G12" s="47">
        <v>0.32064999999999999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19.195530000000002</v>
      </c>
      <c r="Q12" s="71">
        <v>1.8151701373560001</v>
      </c>
    </row>
    <row r="13" spans="1:17" ht="14.4" customHeight="1" x14ac:dyDescent="0.3">
      <c r="A13" s="15" t="s">
        <v>27</v>
      </c>
      <c r="B13" s="46">
        <v>31.863843538878999</v>
      </c>
      <c r="C13" s="47">
        <v>2.6553202949060002</v>
      </c>
      <c r="D13" s="47">
        <v>1.5521199999999999</v>
      </c>
      <c r="E13" s="47">
        <v>1.7442599999999999</v>
      </c>
      <c r="F13" s="47">
        <v>2.8555100000000002</v>
      </c>
      <c r="G13" s="47">
        <v>3.1</v>
      </c>
      <c r="H13" s="47">
        <v>-0.72963</v>
      </c>
      <c r="I13" s="47">
        <v>0.16095000000000001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8.6832100000000008</v>
      </c>
      <c r="Q13" s="71">
        <v>0.54501962322300002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4.9406564584124654E-324</v>
      </c>
      <c r="E14" s="47">
        <v>4.9406564584124654E-324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2.9643938750474793E-323</v>
      </c>
      <c r="Q14" s="71" t="s">
        <v>245</v>
      </c>
    </row>
    <row r="15" spans="1:17" ht="14.4" customHeight="1" x14ac:dyDescent="0.3">
      <c r="A15" s="15" t="s">
        <v>29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2.9643938750474793E-323</v>
      </c>
      <c r="Q15" s="71" t="s">
        <v>245</v>
      </c>
    </row>
    <row r="16" spans="1:17" ht="14.4" customHeight="1" x14ac:dyDescent="0.3">
      <c r="A16" s="15" t="s">
        <v>30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2.9643938750474793E-323</v>
      </c>
      <c r="Q16" s="71" t="s">
        <v>245</v>
      </c>
    </row>
    <row r="17" spans="1:17" ht="14.4" customHeight="1" x14ac:dyDescent="0.3">
      <c r="A17" s="15" t="s">
        <v>31</v>
      </c>
      <c r="B17" s="46">
        <v>145.40613290015901</v>
      </c>
      <c r="C17" s="47">
        <v>12.117177741679001</v>
      </c>
      <c r="D17" s="47">
        <v>3.0489999999999999</v>
      </c>
      <c r="E17" s="47">
        <v>4.9406564584124654E-324</v>
      </c>
      <c r="F17" s="47">
        <v>4.9406564584124654E-324</v>
      </c>
      <c r="G17" s="47">
        <v>1.863</v>
      </c>
      <c r="H17" s="47">
        <v>4.9406564584124654E-324</v>
      </c>
      <c r="I17" s="47">
        <v>0.18149999999999999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5.0934999999999997</v>
      </c>
      <c r="Q17" s="71">
        <v>7.0058943159999998E-2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4.9406564584124654E-324</v>
      </c>
      <c r="E18" s="47">
        <v>1.012</v>
      </c>
      <c r="F18" s="47">
        <v>0.58299999999999996</v>
      </c>
      <c r="G18" s="47">
        <v>0.72599999999999998</v>
      </c>
      <c r="H18" s="47">
        <v>7.133</v>
      </c>
      <c r="I18" s="47">
        <v>4.944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14.398</v>
      </c>
      <c r="Q18" s="71" t="s">
        <v>245</v>
      </c>
    </row>
    <row r="19" spans="1:17" ht="14.4" customHeight="1" x14ac:dyDescent="0.3">
      <c r="A19" s="15" t="s">
        <v>33</v>
      </c>
      <c r="B19" s="46">
        <v>431.19025838665101</v>
      </c>
      <c r="C19" s="47">
        <v>35.932521532220001</v>
      </c>
      <c r="D19" s="47">
        <v>16.583310000000001</v>
      </c>
      <c r="E19" s="47">
        <v>7.5413699999999997</v>
      </c>
      <c r="F19" s="47">
        <v>37.846290000000003</v>
      </c>
      <c r="G19" s="47">
        <v>21.491209999999999</v>
      </c>
      <c r="H19" s="47">
        <v>35.883290000000002</v>
      </c>
      <c r="I19" s="47">
        <v>46.579079999999998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165.92455000000001</v>
      </c>
      <c r="Q19" s="71">
        <v>0.76961177472200004</v>
      </c>
    </row>
    <row r="20" spans="1:17" ht="14.4" customHeight="1" x14ac:dyDescent="0.3">
      <c r="A20" s="15" t="s">
        <v>34</v>
      </c>
      <c r="B20" s="46">
        <v>17309.079657865099</v>
      </c>
      <c r="C20" s="47">
        <v>1442.4233048220899</v>
      </c>
      <c r="D20" s="47">
        <v>1350.10942000001</v>
      </c>
      <c r="E20" s="47">
        <v>1334.69362</v>
      </c>
      <c r="F20" s="47">
        <v>1391.51937</v>
      </c>
      <c r="G20" s="47">
        <v>1361.61256</v>
      </c>
      <c r="H20" s="47">
        <v>1354.6200100000001</v>
      </c>
      <c r="I20" s="47">
        <v>1320.3150900000001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8112.8700700000099</v>
      </c>
      <c r="Q20" s="71">
        <v>0.93741206700299995</v>
      </c>
    </row>
    <row r="21" spans="1:17" ht="14.4" customHeight="1" x14ac:dyDescent="0.3">
      <c r="A21" s="16" t="s">
        <v>35</v>
      </c>
      <c r="B21" s="46">
        <v>1663.9999205404099</v>
      </c>
      <c r="C21" s="47">
        <v>138.66666004503401</v>
      </c>
      <c r="D21" s="47">
        <v>144.07000000000099</v>
      </c>
      <c r="E21" s="47">
        <v>145.55199999999999</v>
      </c>
      <c r="F21" s="47">
        <v>145.55199999999999</v>
      </c>
      <c r="G21" s="47">
        <v>145.55199999999999</v>
      </c>
      <c r="H21" s="47">
        <v>145.55199999999999</v>
      </c>
      <c r="I21" s="47">
        <v>147.03399999999999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873.31200000000104</v>
      </c>
      <c r="Q21" s="71">
        <v>1.0496538962769999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4.9406564584124654E-324</v>
      </c>
      <c r="E22" s="47">
        <v>9.0169499999999996</v>
      </c>
      <c r="F22" s="47">
        <v>0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9.0169499999999996</v>
      </c>
      <c r="Q22" s="71" t="s">
        <v>245</v>
      </c>
    </row>
    <row r="23" spans="1:17" ht="14.4" customHeight="1" x14ac:dyDescent="0.3">
      <c r="A23" s="16" t="s">
        <v>37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1.1857575500189917E-322</v>
      </c>
      <c r="Q23" s="71" t="s">
        <v>245</v>
      </c>
    </row>
    <row r="24" spans="1:17" ht="14.4" customHeight="1" x14ac:dyDescent="0.3">
      <c r="A24" s="16" t="s">
        <v>38</v>
      </c>
      <c r="B24" s="46">
        <v>34.876325088333999</v>
      </c>
      <c r="C24" s="47">
        <v>2.9063604240280001</v>
      </c>
      <c r="D24" s="47">
        <v>5.4660000000000002</v>
      </c>
      <c r="E24" s="47">
        <v>22.172779999999001</v>
      </c>
      <c r="F24" s="47">
        <v>-1.7165600000000001</v>
      </c>
      <c r="G24" s="47">
        <v>5.5</v>
      </c>
      <c r="H24" s="47">
        <v>6.7009999999999996</v>
      </c>
      <c r="I24" s="47">
        <v>4.7378499999999999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42.861069999999998</v>
      </c>
      <c r="Q24" s="71"/>
    </row>
    <row r="25" spans="1:17" ht="14.4" customHeight="1" x14ac:dyDescent="0.3">
      <c r="A25" s="17" t="s">
        <v>39</v>
      </c>
      <c r="B25" s="49">
        <v>21039.490011993101</v>
      </c>
      <c r="C25" s="50">
        <v>1753.2908343327599</v>
      </c>
      <c r="D25" s="50">
        <v>1667.6813100000099</v>
      </c>
      <c r="E25" s="50">
        <v>1628.49341</v>
      </c>
      <c r="F25" s="50">
        <v>1635.7723599999999</v>
      </c>
      <c r="G25" s="50">
        <v>1653.5429799999999</v>
      </c>
      <c r="H25" s="50">
        <v>1642.8579500000001</v>
      </c>
      <c r="I25" s="50">
        <v>1813.4697799999999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10041.817789999999</v>
      </c>
      <c r="Q25" s="72">
        <v>0.954568555062</v>
      </c>
    </row>
    <row r="26" spans="1:17" ht="14.4" customHeight="1" x14ac:dyDescent="0.3">
      <c r="A26" s="15" t="s">
        <v>40</v>
      </c>
      <c r="B26" s="46">
        <v>2523.0019846895402</v>
      </c>
      <c r="C26" s="47">
        <v>210.25016539079499</v>
      </c>
      <c r="D26" s="47">
        <v>202.71498</v>
      </c>
      <c r="E26" s="47">
        <v>187.95821000000001</v>
      </c>
      <c r="F26" s="47">
        <v>213.26238000000001</v>
      </c>
      <c r="G26" s="47">
        <v>192.62952999999999</v>
      </c>
      <c r="H26" s="47">
        <v>197.91963000000001</v>
      </c>
      <c r="I26" s="47">
        <v>168.82140999999999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1163.3061399999999</v>
      </c>
      <c r="Q26" s="71">
        <v>0.92216030511199998</v>
      </c>
    </row>
    <row r="27" spans="1:17" ht="14.4" customHeight="1" x14ac:dyDescent="0.3">
      <c r="A27" s="18" t="s">
        <v>41</v>
      </c>
      <c r="B27" s="49">
        <v>23562.4919966827</v>
      </c>
      <c r="C27" s="50">
        <v>1963.5409997235599</v>
      </c>
      <c r="D27" s="50">
        <v>1870.3962900000099</v>
      </c>
      <c r="E27" s="50">
        <v>1816.45162</v>
      </c>
      <c r="F27" s="50">
        <v>1849.0347400000001</v>
      </c>
      <c r="G27" s="50">
        <v>1846.1725100000001</v>
      </c>
      <c r="H27" s="50">
        <v>1840.7775799999999</v>
      </c>
      <c r="I27" s="50">
        <v>1982.2911899999999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11205.12393</v>
      </c>
      <c r="Q27" s="72">
        <v>0.95109837546700005</v>
      </c>
    </row>
    <row r="28" spans="1:17" ht="14.4" customHeight="1" x14ac:dyDescent="0.3">
      <c r="A28" s="16" t="s">
        <v>42</v>
      </c>
      <c r="B28" s="46">
        <v>1007.04727849767</v>
      </c>
      <c r="C28" s="47">
        <v>83.920606541471997</v>
      </c>
      <c r="D28" s="47">
        <v>64.867059999999995</v>
      </c>
      <c r="E28" s="47">
        <v>61.408799999999999</v>
      </c>
      <c r="F28" s="47">
        <v>64.077770000000001</v>
      </c>
      <c r="G28" s="47">
        <v>85.714659999999995</v>
      </c>
      <c r="H28" s="47">
        <v>71.516949999999994</v>
      </c>
      <c r="I28" s="47">
        <v>89.061000000000007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436.64623999999998</v>
      </c>
      <c r="Q28" s="71">
        <v>0.86718121248699997</v>
      </c>
    </row>
    <row r="29" spans="1:17" ht="14.4" customHeight="1" x14ac:dyDescent="0.3">
      <c r="A29" s="16" t="s">
        <v>43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5.9287877500949585E-323</v>
      </c>
      <c r="Q29" s="71" t="s">
        <v>245</v>
      </c>
    </row>
    <row r="30" spans="1:17" ht="14.4" customHeight="1" x14ac:dyDescent="0.3">
      <c r="A30" s="16" t="s">
        <v>44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2.9643938750474793E-322</v>
      </c>
      <c r="Q30" s="71">
        <v>0</v>
      </c>
    </row>
    <row r="31" spans="1:17" ht="14.4" customHeight="1" thickBot="1" x14ac:dyDescent="0.35">
      <c r="A31" s="19" t="s">
        <v>45</v>
      </c>
      <c r="B31" s="52">
        <v>1.9762625833649862E-323</v>
      </c>
      <c r="C31" s="53">
        <v>0</v>
      </c>
      <c r="D31" s="53">
        <v>0.66600000000000004</v>
      </c>
      <c r="E31" s="53">
        <v>10.76295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11.42895</v>
      </c>
      <c r="Q31" s="73" t="s">
        <v>245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153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95" t="s">
        <v>47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" customHeight="1" thickBot="1" x14ac:dyDescent="0.35">
      <c r="A2" s="203" t="s">
        <v>244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96" t="s">
        <v>48</v>
      </c>
      <c r="C3" s="297"/>
      <c r="D3" s="297"/>
      <c r="E3" s="297"/>
      <c r="F3" s="303" t="s">
        <v>49</v>
      </c>
      <c r="G3" s="297"/>
      <c r="H3" s="297"/>
      <c r="I3" s="297"/>
      <c r="J3" s="297"/>
      <c r="K3" s="304"/>
    </row>
    <row r="4" spans="1:11" ht="14.4" customHeight="1" x14ac:dyDescent="0.3">
      <c r="A4" s="61"/>
      <c r="B4" s="301"/>
      <c r="C4" s="302"/>
      <c r="D4" s="302"/>
      <c r="E4" s="302"/>
      <c r="F4" s="305" t="s">
        <v>149</v>
      </c>
      <c r="G4" s="307" t="s">
        <v>50</v>
      </c>
      <c r="H4" s="116" t="s">
        <v>118</v>
      </c>
      <c r="I4" s="305" t="s">
        <v>51</v>
      </c>
      <c r="J4" s="307" t="s">
        <v>151</v>
      </c>
      <c r="K4" s="308" t="s">
        <v>152</v>
      </c>
    </row>
    <row r="5" spans="1:11" ht="42" thickBot="1" x14ac:dyDescent="0.35">
      <c r="A5" s="62"/>
      <c r="B5" s="24" t="s">
        <v>145</v>
      </c>
      <c r="C5" s="25" t="s">
        <v>146</v>
      </c>
      <c r="D5" s="26" t="s">
        <v>147</v>
      </c>
      <c r="E5" s="26" t="s">
        <v>148</v>
      </c>
      <c r="F5" s="306"/>
      <c r="G5" s="306"/>
      <c r="H5" s="25" t="s">
        <v>150</v>
      </c>
      <c r="I5" s="306"/>
      <c r="J5" s="306"/>
      <c r="K5" s="309"/>
    </row>
    <row r="6" spans="1:11" ht="14.4" customHeight="1" thickBot="1" x14ac:dyDescent="0.35">
      <c r="A6" s="367" t="s">
        <v>247</v>
      </c>
      <c r="B6" s="349">
        <v>17171.902846385299</v>
      </c>
      <c r="C6" s="349">
        <v>19303.046869999998</v>
      </c>
      <c r="D6" s="350">
        <v>2131.1440236147</v>
      </c>
      <c r="E6" s="351">
        <v>1.124106457081</v>
      </c>
      <c r="F6" s="349">
        <v>21039.490011993101</v>
      </c>
      <c r="G6" s="350">
        <v>10519.7450059966</v>
      </c>
      <c r="H6" s="352">
        <v>1813.4697799999999</v>
      </c>
      <c r="I6" s="349">
        <v>10041.817789999999</v>
      </c>
      <c r="J6" s="350">
        <v>-477.92721599655999</v>
      </c>
      <c r="K6" s="353">
        <v>0.477284277531</v>
      </c>
    </row>
    <row r="7" spans="1:11" ht="14.4" customHeight="1" thickBot="1" x14ac:dyDescent="0.35">
      <c r="A7" s="368" t="s">
        <v>248</v>
      </c>
      <c r="B7" s="349">
        <v>1474.0673906767599</v>
      </c>
      <c r="C7" s="349">
        <v>1483.7766099999999</v>
      </c>
      <c r="D7" s="350">
        <v>9.7092193232429995</v>
      </c>
      <c r="E7" s="351">
        <v>1.006586686188</v>
      </c>
      <c r="F7" s="349">
        <v>1454.9377172125201</v>
      </c>
      <c r="G7" s="350">
        <v>727.46885860626196</v>
      </c>
      <c r="H7" s="352">
        <v>289.67836</v>
      </c>
      <c r="I7" s="349">
        <v>820.75497000000098</v>
      </c>
      <c r="J7" s="350">
        <v>93.286111393737997</v>
      </c>
      <c r="K7" s="353">
        <v>0.56411691049699997</v>
      </c>
    </row>
    <row r="8" spans="1:11" ht="14.4" customHeight="1" thickBot="1" x14ac:dyDescent="0.35">
      <c r="A8" s="369" t="s">
        <v>249</v>
      </c>
      <c r="B8" s="349">
        <v>1474.0673906767599</v>
      </c>
      <c r="C8" s="349">
        <v>1483.7766099999999</v>
      </c>
      <c r="D8" s="350">
        <v>9.7092193232429995</v>
      </c>
      <c r="E8" s="351">
        <v>1.006586686188</v>
      </c>
      <c r="F8" s="349">
        <v>1454.9377172125201</v>
      </c>
      <c r="G8" s="350">
        <v>727.46885860626196</v>
      </c>
      <c r="H8" s="352">
        <v>289.67836</v>
      </c>
      <c r="I8" s="349">
        <v>820.75497000000098</v>
      </c>
      <c r="J8" s="350">
        <v>93.286111393737997</v>
      </c>
      <c r="K8" s="353">
        <v>0.56411691049699997</v>
      </c>
    </row>
    <row r="9" spans="1:11" ht="14.4" customHeight="1" thickBot="1" x14ac:dyDescent="0.35">
      <c r="A9" s="370" t="s">
        <v>250</v>
      </c>
      <c r="B9" s="354">
        <v>4.9406564584124654E-324</v>
      </c>
      <c r="C9" s="354">
        <v>-4.8000000000000001E-4</v>
      </c>
      <c r="D9" s="355">
        <v>-4.8000000000000001E-4</v>
      </c>
      <c r="E9" s="356" t="s">
        <v>251</v>
      </c>
      <c r="F9" s="354">
        <v>0</v>
      </c>
      <c r="G9" s="355">
        <v>0</v>
      </c>
      <c r="H9" s="357">
        <v>1E-4</v>
      </c>
      <c r="I9" s="354">
        <v>1.32E-3</v>
      </c>
      <c r="J9" s="355">
        <v>1.32E-3</v>
      </c>
      <c r="K9" s="358" t="s">
        <v>245</v>
      </c>
    </row>
    <row r="10" spans="1:11" ht="14.4" customHeight="1" thickBot="1" x14ac:dyDescent="0.35">
      <c r="A10" s="371" t="s">
        <v>252</v>
      </c>
      <c r="B10" s="349">
        <v>4.9406564584124654E-324</v>
      </c>
      <c r="C10" s="349">
        <v>-4.8000000000000001E-4</v>
      </c>
      <c r="D10" s="350">
        <v>-4.8000000000000001E-4</v>
      </c>
      <c r="E10" s="359" t="s">
        <v>251</v>
      </c>
      <c r="F10" s="349">
        <v>0</v>
      </c>
      <c r="G10" s="350">
        <v>0</v>
      </c>
      <c r="H10" s="352">
        <v>1E-4</v>
      </c>
      <c r="I10" s="349">
        <v>1.32E-3</v>
      </c>
      <c r="J10" s="350">
        <v>1.32E-3</v>
      </c>
      <c r="K10" s="360" t="s">
        <v>245</v>
      </c>
    </row>
    <row r="11" spans="1:11" ht="14.4" customHeight="1" thickBot="1" x14ac:dyDescent="0.35">
      <c r="A11" s="370" t="s">
        <v>253</v>
      </c>
      <c r="B11" s="354">
        <v>54.188132448730002</v>
      </c>
      <c r="C11" s="354">
        <v>40.844389999999997</v>
      </c>
      <c r="D11" s="355">
        <v>-13.34374244873</v>
      </c>
      <c r="E11" s="361">
        <v>0.75375157168600004</v>
      </c>
      <c r="F11" s="354">
        <v>40.857189455970001</v>
      </c>
      <c r="G11" s="355">
        <v>20.428594727985001</v>
      </c>
      <c r="H11" s="357">
        <v>1.7242500000000001</v>
      </c>
      <c r="I11" s="354">
        <v>10.541410000000001</v>
      </c>
      <c r="J11" s="355">
        <v>-9.8871847279849998</v>
      </c>
      <c r="K11" s="362">
        <v>0.25800624419700002</v>
      </c>
    </row>
    <row r="12" spans="1:11" ht="14.4" customHeight="1" thickBot="1" x14ac:dyDescent="0.35">
      <c r="A12" s="371" t="s">
        <v>254</v>
      </c>
      <c r="B12" s="349">
        <v>53.283357985510001</v>
      </c>
      <c r="C12" s="349">
        <v>39.94012</v>
      </c>
      <c r="D12" s="350">
        <v>-13.343237985509999</v>
      </c>
      <c r="E12" s="351">
        <v>0.74957963442999997</v>
      </c>
      <c r="F12" s="349">
        <v>39.970374267769998</v>
      </c>
      <c r="G12" s="350">
        <v>19.985187133884999</v>
      </c>
      <c r="H12" s="352">
        <v>1.7242500000000001</v>
      </c>
      <c r="I12" s="349">
        <v>10.541410000000001</v>
      </c>
      <c r="J12" s="350">
        <v>-9.4437771338849998</v>
      </c>
      <c r="K12" s="353">
        <v>0.263730580288</v>
      </c>
    </row>
    <row r="13" spans="1:11" ht="14.4" customHeight="1" thickBot="1" x14ac:dyDescent="0.35">
      <c r="A13" s="371" t="s">
        <v>255</v>
      </c>
      <c r="B13" s="349">
        <v>4.9406564584124654E-324</v>
      </c>
      <c r="C13" s="349">
        <v>7.2099999999999997E-2</v>
      </c>
      <c r="D13" s="350">
        <v>7.2099999999999997E-2</v>
      </c>
      <c r="E13" s="359" t="s">
        <v>251</v>
      </c>
      <c r="F13" s="349">
        <v>7.2976624550999999E-2</v>
      </c>
      <c r="G13" s="350">
        <v>3.6488312274999997E-2</v>
      </c>
      <c r="H13" s="352">
        <v>4.9406564584124654E-324</v>
      </c>
      <c r="I13" s="349">
        <v>2.9643938750474793E-323</v>
      </c>
      <c r="J13" s="350">
        <v>-3.6488312274999997E-2</v>
      </c>
      <c r="K13" s="353">
        <v>4.0513382958982217E-322</v>
      </c>
    </row>
    <row r="14" spans="1:11" ht="14.4" customHeight="1" thickBot="1" x14ac:dyDescent="0.35">
      <c r="A14" s="371" t="s">
        <v>256</v>
      </c>
      <c r="B14" s="349">
        <v>4.9406564584124654E-324</v>
      </c>
      <c r="C14" s="349">
        <v>0.39415</v>
      </c>
      <c r="D14" s="350">
        <v>0.39415</v>
      </c>
      <c r="E14" s="359" t="s">
        <v>251</v>
      </c>
      <c r="F14" s="349">
        <v>0.39477555006699999</v>
      </c>
      <c r="G14" s="350">
        <v>0.19738777503300001</v>
      </c>
      <c r="H14" s="352">
        <v>4.9406564584124654E-324</v>
      </c>
      <c r="I14" s="349">
        <v>2.9643938750474793E-323</v>
      </c>
      <c r="J14" s="350">
        <v>-0.19738777503300001</v>
      </c>
      <c r="K14" s="353">
        <v>7.4109846876186982E-323</v>
      </c>
    </row>
    <row r="15" spans="1:11" ht="14.4" customHeight="1" thickBot="1" x14ac:dyDescent="0.35">
      <c r="A15" s="371" t="s">
        <v>257</v>
      </c>
      <c r="B15" s="349">
        <v>0.90477446321900001</v>
      </c>
      <c r="C15" s="349">
        <v>0.43802000000000002</v>
      </c>
      <c r="D15" s="350">
        <v>-0.46675446321899999</v>
      </c>
      <c r="E15" s="351">
        <v>0.48412064863199999</v>
      </c>
      <c r="F15" s="349">
        <v>0.41906301357999998</v>
      </c>
      <c r="G15" s="350">
        <v>0.20953150678999999</v>
      </c>
      <c r="H15" s="352">
        <v>4.9406564584124654E-324</v>
      </c>
      <c r="I15" s="349">
        <v>2.9643938750474793E-323</v>
      </c>
      <c r="J15" s="350">
        <v>-0.20953150678999999</v>
      </c>
      <c r="K15" s="353">
        <v>6.9169190417774516E-323</v>
      </c>
    </row>
    <row r="16" spans="1:11" ht="14.4" customHeight="1" thickBot="1" x14ac:dyDescent="0.35">
      <c r="A16" s="370" t="s">
        <v>258</v>
      </c>
      <c r="B16" s="354">
        <v>1198.1272008686601</v>
      </c>
      <c r="C16" s="354">
        <v>1189.11303</v>
      </c>
      <c r="D16" s="355">
        <v>-9.0141708686560005</v>
      </c>
      <c r="E16" s="361">
        <v>0.99247644919300004</v>
      </c>
      <c r="F16" s="354">
        <v>1190.4647263627801</v>
      </c>
      <c r="G16" s="355">
        <v>595.23236318138902</v>
      </c>
      <c r="H16" s="357">
        <v>277.26612999999998</v>
      </c>
      <c r="I16" s="354">
        <v>701.93956000000003</v>
      </c>
      <c r="J16" s="355">
        <v>106.707196818611</v>
      </c>
      <c r="K16" s="362">
        <v>0.58963490849800004</v>
      </c>
    </row>
    <row r="17" spans="1:11" ht="14.4" customHeight="1" thickBot="1" x14ac:dyDescent="0.35">
      <c r="A17" s="371" t="s">
        <v>259</v>
      </c>
      <c r="B17" s="349">
        <v>970.64038025406296</v>
      </c>
      <c r="C17" s="349">
        <v>965.77656999999999</v>
      </c>
      <c r="D17" s="350">
        <v>-4.8638102540619998</v>
      </c>
      <c r="E17" s="351">
        <v>0.99498907076900001</v>
      </c>
      <c r="F17" s="349">
        <v>956.77569307812905</v>
      </c>
      <c r="G17" s="350">
        <v>478.38784653906498</v>
      </c>
      <c r="H17" s="352">
        <v>254.02041</v>
      </c>
      <c r="I17" s="349">
        <v>574.89653999999996</v>
      </c>
      <c r="J17" s="350">
        <v>96.508693460935007</v>
      </c>
      <c r="K17" s="353">
        <v>0.60086867189299997</v>
      </c>
    </row>
    <row r="18" spans="1:11" ht="14.4" customHeight="1" thickBot="1" x14ac:dyDescent="0.35">
      <c r="A18" s="371" t="s">
        <v>260</v>
      </c>
      <c r="B18" s="349">
        <v>35.997721255552001</v>
      </c>
      <c r="C18" s="349">
        <v>32.321579999999997</v>
      </c>
      <c r="D18" s="350">
        <v>-3.6761412555519999</v>
      </c>
      <c r="E18" s="351">
        <v>0.89787850098999999</v>
      </c>
      <c r="F18" s="349">
        <v>34.001896546666998</v>
      </c>
      <c r="G18" s="350">
        <v>17.000948273333002</v>
      </c>
      <c r="H18" s="352">
        <v>3.56121</v>
      </c>
      <c r="I18" s="349">
        <v>14.980449999999999</v>
      </c>
      <c r="J18" s="350">
        <v>-2.0204982733330001</v>
      </c>
      <c r="K18" s="353">
        <v>0.440576894863</v>
      </c>
    </row>
    <row r="19" spans="1:11" ht="14.4" customHeight="1" thickBot="1" x14ac:dyDescent="0.35">
      <c r="A19" s="371" t="s">
        <v>261</v>
      </c>
      <c r="B19" s="349">
        <v>30.236678500842</v>
      </c>
      <c r="C19" s="349">
        <v>33.004460000000002</v>
      </c>
      <c r="D19" s="350">
        <v>2.767781499157</v>
      </c>
      <c r="E19" s="351">
        <v>1.0915372202360001</v>
      </c>
      <c r="F19" s="349">
        <v>32.079515455878997</v>
      </c>
      <c r="G19" s="350">
        <v>16.039757727939001</v>
      </c>
      <c r="H19" s="352">
        <v>2.3265600000000002</v>
      </c>
      <c r="I19" s="349">
        <v>15.001799999999999</v>
      </c>
      <c r="J19" s="350">
        <v>-1.037957727939</v>
      </c>
      <c r="K19" s="353">
        <v>0.46764422051900001</v>
      </c>
    </row>
    <row r="20" spans="1:11" ht="14.4" customHeight="1" thickBot="1" x14ac:dyDescent="0.35">
      <c r="A20" s="371" t="s">
        <v>262</v>
      </c>
      <c r="B20" s="349">
        <v>111.429102950323</v>
      </c>
      <c r="C20" s="349">
        <v>115.80829</v>
      </c>
      <c r="D20" s="350">
        <v>4.3791870496760001</v>
      </c>
      <c r="E20" s="351">
        <v>1.0393002091350001</v>
      </c>
      <c r="F20" s="349">
        <v>125.807608756116</v>
      </c>
      <c r="G20" s="350">
        <v>62.903804378057998</v>
      </c>
      <c r="H20" s="352">
        <v>13.52075</v>
      </c>
      <c r="I20" s="349">
        <v>78.128270000000001</v>
      </c>
      <c r="J20" s="350">
        <v>15.224465621941</v>
      </c>
      <c r="K20" s="353">
        <v>0.62101387008599995</v>
      </c>
    </row>
    <row r="21" spans="1:11" ht="14.4" customHeight="1" thickBot="1" x14ac:dyDescent="0.35">
      <c r="A21" s="371" t="s">
        <v>263</v>
      </c>
      <c r="B21" s="349">
        <v>0</v>
      </c>
      <c r="C21" s="349">
        <v>0.06</v>
      </c>
      <c r="D21" s="350">
        <v>0.06</v>
      </c>
      <c r="E21" s="359" t="s">
        <v>245</v>
      </c>
      <c r="F21" s="349">
        <v>6.1548945922999997E-2</v>
      </c>
      <c r="G21" s="350">
        <v>3.0774472960999999E-2</v>
      </c>
      <c r="H21" s="352">
        <v>4.9406564584124654E-324</v>
      </c>
      <c r="I21" s="349">
        <v>0.41299999999999998</v>
      </c>
      <c r="J21" s="350">
        <v>0.382225527038</v>
      </c>
      <c r="K21" s="353">
        <v>0</v>
      </c>
    </row>
    <row r="22" spans="1:11" ht="14.4" customHeight="1" thickBot="1" x14ac:dyDescent="0.35">
      <c r="A22" s="371" t="s">
        <v>264</v>
      </c>
      <c r="B22" s="349">
        <v>49.823317907875001</v>
      </c>
      <c r="C22" s="349">
        <v>42.142130000000002</v>
      </c>
      <c r="D22" s="350">
        <v>-7.6811879078749996</v>
      </c>
      <c r="E22" s="351">
        <v>0.84583146545800003</v>
      </c>
      <c r="F22" s="349">
        <v>41.738463580062003</v>
      </c>
      <c r="G22" s="350">
        <v>20.869231790031002</v>
      </c>
      <c r="H22" s="352">
        <v>3.8372000000000002</v>
      </c>
      <c r="I22" s="349">
        <v>18.519500000000001</v>
      </c>
      <c r="J22" s="350">
        <v>-2.349731790031</v>
      </c>
      <c r="K22" s="353">
        <v>0.44370344309499998</v>
      </c>
    </row>
    <row r="23" spans="1:11" ht="14.4" customHeight="1" thickBot="1" x14ac:dyDescent="0.35">
      <c r="A23" s="370" t="s">
        <v>265</v>
      </c>
      <c r="B23" s="354">
        <v>0</v>
      </c>
      <c r="C23" s="354">
        <v>3.81528</v>
      </c>
      <c r="D23" s="355">
        <v>3.81528</v>
      </c>
      <c r="E23" s="356" t="s">
        <v>245</v>
      </c>
      <c r="F23" s="354">
        <v>0</v>
      </c>
      <c r="G23" s="355">
        <v>0</v>
      </c>
      <c r="H23" s="357">
        <v>0.68396999999999997</v>
      </c>
      <c r="I23" s="354">
        <v>0.68396999999999997</v>
      </c>
      <c r="J23" s="355">
        <v>0.68396999999999997</v>
      </c>
      <c r="K23" s="358" t="s">
        <v>245</v>
      </c>
    </row>
    <row r="24" spans="1:11" ht="14.4" customHeight="1" thickBot="1" x14ac:dyDescent="0.35">
      <c r="A24" s="371" t="s">
        <v>266</v>
      </c>
      <c r="B24" s="349">
        <v>0</v>
      </c>
      <c r="C24" s="349">
        <v>3.81528</v>
      </c>
      <c r="D24" s="350">
        <v>3.81528</v>
      </c>
      <c r="E24" s="359" t="s">
        <v>245</v>
      </c>
      <c r="F24" s="349">
        <v>0</v>
      </c>
      <c r="G24" s="350">
        <v>0</v>
      </c>
      <c r="H24" s="352">
        <v>0.68396999999999997</v>
      </c>
      <c r="I24" s="349">
        <v>0.68396999999999997</v>
      </c>
      <c r="J24" s="350">
        <v>0.68396999999999997</v>
      </c>
      <c r="K24" s="360" t="s">
        <v>245</v>
      </c>
    </row>
    <row r="25" spans="1:11" ht="14.4" customHeight="1" thickBot="1" x14ac:dyDescent="0.35">
      <c r="A25" s="370" t="s">
        <v>267</v>
      </c>
      <c r="B25" s="354">
        <v>165.68994975723101</v>
      </c>
      <c r="C25" s="354">
        <v>172.09411</v>
      </c>
      <c r="D25" s="355">
        <v>6.4041602427689996</v>
      </c>
      <c r="E25" s="361">
        <v>1.0386514707259999</v>
      </c>
      <c r="F25" s="354">
        <v>170.601841284606</v>
      </c>
      <c r="G25" s="355">
        <v>85.300920642302003</v>
      </c>
      <c r="H25" s="357">
        <v>9.8429599999999997</v>
      </c>
      <c r="I25" s="354">
        <v>77.297970000000007</v>
      </c>
      <c r="J25" s="355">
        <v>-8.0029506423020003</v>
      </c>
      <c r="K25" s="362">
        <v>0.45308989292200003</v>
      </c>
    </row>
    <row r="26" spans="1:11" ht="14.4" customHeight="1" thickBot="1" x14ac:dyDescent="0.35">
      <c r="A26" s="371" t="s">
        <v>268</v>
      </c>
      <c r="B26" s="349">
        <v>33.001493852400003</v>
      </c>
      <c r="C26" s="349">
        <v>2.5059200000000001</v>
      </c>
      <c r="D26" s="350">
        <v>-30.4955738524</v>
      </c>
      <c r="E26" s="351">
        <v>7.5933532317999999E-2</v>
      </c>
      <c r="F26" s="349">
        <v>2.8920952648710001</v>
      </c>
      <c r="G26" s="350">
        <v>1.446047632435</v>
      </c>
      <c r="H26" s="352">
        <v>0.91600000000000004</v>
      </c>
      <c r="I26" s="349">
        <v>0.91600000000000004</v>
      </c>
      <c r="J26" s="350">
        <v>-0.53004763243499997</v>
      </c>
      <c r="K26" s="353">
        <v>0.31672538976300002</v>
      </c>
    </row>
    <row r="27" spans="1:11" ht="14.4" customHeight="1" thickBot="1" x14ac:dyDescent="0.35">
      <c r="A27" s="371" t="s">
        <v>269</v>
      </c>
      <c r="B27" s="349">
        <v>14.743887104637</v>
      </c>
      <c r="C27" s="349">
        <v>13.60758</v>
      </c>
      <c r="D27" s="350">
        <v>-1.1363071046369999</v>
      </c>
      <c r="E27" s="351">
        <v>0.92293028991699999</v>
      </c>
      <c r="F27" s="349">
        <v>13.696818428427999</v>
      </c>
      <c r="G27" s="350">
        <v>6.8484092142139996</v>
      </c>
      <c r="H27" s="352">
        <v>2.4783499999999998</v>
      </c>
      <c r="I27" s="349">
        <v>7.7534900000000002</v>
      </c>
      <c r="J27" s="350">
        <v>0.90508078578499995</v>
      </c>
      <c r="K27" s="353">
        <v>0.56607963670600003</v>
      </c>
    </row>
    <row r="28" spans="1:11" ht="14.4" customHeight="1" thickBot="1" x14ac:dyDescent="0.35">
      <c r="A28" s="371" t="s">
        <v>270</v>
      </c>
      <c r="B28" s="349">
        <v>11.671665332312999</v>
      </c>
      <c r="C28" s="349">
        <v>24.604579999999999</v>
      </c>
      <c r="D28" s="350">
        <v>12.932914667685999</v>
      </c>
      <c r="E28" s="351">
        <v>2.108060786482</v>
      </c>
      <c r="F28" s="349">
        <v>25.309455717633998</v>
      </c>
      <c r="G28" s="350">
        <v>12.654727858816999</v>
      </c>
      <c r="H28" s="352">
        <v>4.9406564584124654E-324</v>
      </c>
      <c r="I28" s="349">
        <v>10.63861</v>
      </c>
      <c r="J28" s="350">
        <v>-2.0161178588170001</v>
      </c>
      <c r="K28" s="353">
        <v>0.42034131901799998</v>
      </c>
    </row>
    <row r="29" spans="1:11" ht="14.4" customHeight="1" thickBot="1" x14ac:dyDescent="0.35">
      <c r="A29" s="371" t="s">
        <v>271</v>
      </c>
      <c r="B29" s="349">
        <v>25.015052885187998</v>
      </c>
      <c r="C29" s="349">
        <v>27.703679999999999</v>
      </c>
      <c r="D29" s="350">
        <v>2.6886271148110001</v>
      </c>
      <c r="E29" s="351">
        <v>1.107480369006</v>
      </c>
      <c r="F29" s="349">
        <v>30.404511458742</v>
      </c>
      <c r="G29" s="350">
        <v>15.202255729371</v>
      </c>
      <c r="H29" s="352">
        <v>1.39839</v>
      </c>
      <c r="I29" s="349">
        <v>10.56855</v>
      </c>
      <c r="J29" s="350">
        <v>-4.633705729371</v>
      </c>
      <c r="K29" s="353">
        <v>0.34759808636700001</v>
      </c>
    </row>
    <row r="30" spans="1:11" ht="14.4" customHeight="1" thickBot="1" x14ac:dyDescent="0.35">
      <c r="A30" s="371" t="s">
        <v>272</v>
      </c>
      <c r="B30" s="349">
        <v>1.316708619203</v>
      </c>
      <c r="C30" s="349">
        <v>1.5640000000000001</v>
      </c>
      <c r="D30" s="350">
        <v>0.24729138079599999</v>
      </c>
      <c r="E30" s="351">
        <v>1.18781025444</v>
      </c>
      <c r="F30" s="349">
        <v>2.7159437498179999</v>
      </c>
      <c r="G30" s="350">
        <v>1.357971874909</v>
      </c>
      <c r="H30" s="352">
        <v>4.9406564584124654E-324</v>
      </c>
      <c r="I30" s="349">
        <v>1.4930000000000001</v>
      </c>
      <c r="J30" s="350">
        <v>0.13502812509000001</v>
      </c>
      <c r="K30" s="353">
        <v>0.54971683419399997</v>
      </c>
    </row>
    <row r="31" spans="1:11" ht="14.4" customHeight="1" thickBot="1" x14ac:dyDescent="0.35">
      <c r="A31" s="371" t="s">
        <v>273</v>
      </c>
      <c r="B31" s="349">
        <v>14.977087466232</v>
      </c>
      <c r="C31" s="349">
        <v>24.640809999999998</v>
      </c>
      <c r="D31" s="350">
        <v>9.6637225337670003</v>
      </c>
      <c r="E31" s="351">
        <v>1.645233764946</v>
      </c>
      <c r="F31" s="349">
        <v>27.550664638493</v>
      </c>
      <c r="G31" s="350">
        <v>13.775332319246999</v>
      </c>
      <c r="H31" s="352">
        <v>1.17292</v>
      </c>
      <c r="I31" s="349">
        <v>14.2087</v>
      </c>
      <c r="J31" s="350">
        <v>0.43336768075299997</v>
      </c>
      <c r="K31" s="353">
        <v>0.51572984486700002</v>
      </c>
    </row>
    <row r="32" spans="1:11" ht="14.4" customHeight="1" thickBot="1" x14ac:dyDescent="0.35">
      <c r="A32" s="371" t="s">
        <v>274</v>
      </c>
      <c r="B32" s="349">
        <v>4.9406564584124654E-324</v>
      </c>
      <c r="C32" s="349">
        <v>5.45</v>
      </c>
      <c r="D32" s="350">
        <v>5.45</v>
      </c>
      <c r="E32" s="359" t="s">
        <v>251</v>
      </c>
      <c r="F32" s="349">
        <v>0</v>
      </c>
      <c r="G32" s="350">
        <v>0</v>
      </c>
      <c r="H32" s="352">
        <v>4.9406564584124654E-324</v>
      </c>
      <c r="I32" s="349">
        <v>2.9643938750474793E-323</v>
      </c>
      <c r="J32" s="350">
        <v>2.9643938750474793E-323</v>
      </c>
      <c r="K32" s="360" t="s">
        <v>245</v>
      </c>
    </row>
    <row r="33" spans="1:11" ht="14.4" customHeight="1" thickBot="1" x14ac:dyDescent="0.35">
      <c r="A33" s="371" t="s">
        <v>275</v>
      </c>
      <c r="B33" s="349">
        <v>4.9406564584124654E-324</v>
      </c>
      <c r="C33" s="349">
        <v>38.261949999999999</v>
      </c>
      <c r="D33" s="350">
        <v>38.261949999999999</v>
      </c>
      <c r="E33" s="359" t="s">
        <v>251</v>
      </c>
      <c r="F33" s="349">
        <v>32.282513973188003</v>
      </c>
      <c r="G33" s="350">
        <v>16.141256986594001</v>
      </c>
      <c r="H33" s="352">
        <v>2.8730000000000002</v>
      </c>
      <c r="I33" s="349">
        <v>16.686579999999999</v>
      </c>
      <c r="J33" s="350">
        <v>0.545323013405</v>
      </c>
      <c r="K33" s="353">
        <v>0.51689221024900001</v>
      </c>
    </row>
    <row r="34" spans="1:11" ht="14.4" customHeight="1" thickBot="1" x14ac:dyDescent="0.35">
      <c r="A34" s="371" t="s">
        <v>276</v>
      </c>
      <c r="B34" s="349">
        <v>4.9406564584124654E-324</v>
      </c>
      <c r="C34" s="349">
        <v>0.84599999999999997</v>
      </c>
      <c r="D34" s="350">
        <v>0.84599999999999997</v>
      </c>
      <c r="E34" s="359" t="s">
        <v>251</v>
      </c>
      <c r="F34" s="349">
        <v>0</v>
      </c>
      <c r="G34" s="350">
        <v>0</v>
      </c>
      <c r="H34" s="352">
        <v>4.9406564584124654E-324</v>
      </c>
      <c r="I34" s="349">
        <v>2.9643938750474793E-323</v>
      </c>
      <c r="J34" s="350">
        <v>2.9643938750474793E-323</v>
      </c>
      <c r="K34" s="360" t="s">
        <v>245</v>
      </c>
    </row>
    <row r="35" spans="1:11" ht="14.4" customHeight="1" thickBot="1" x14ac:dyDescent="0.35">
      <c r="A35" s="371" t="s">
        <v>277</v>
      </c>
      <c r="B35" s="349">
        <v>64.964054497253997</v>
      </c>
      <c r="C35" s="349">
        <v>32.909590000000001</v>
      </c>
      <c r="D35" s="350">
        <v>-32.054464497254003</v>
      </c>
      <c r="E35" s="351">
        <v>0.50658152811799995</v>
      </c>
      <c r="F35" s="349">
        <v>35.749838053428</v>
      </c>
      <c r="G35" s="350">
        <v>17.874919026714</v>
      </c>
      <c r="H35" s="352">
        <v>1.0043</v>
      </c>
      <c r="I35" s="349">
        <v>15.03304</v>
      </c>
      <c r="J35" s="350">
        <v>-2.8418790267129999</v>
      </c>
      <c r="K35" s="353">
        <v>0.42050652026800001</v>
      </c>
    </row>
    <row r="36" spans="1:11" ht="14.4" customHeight="1" thickBot="1" x14ac:dyDescent="0.35">
      <c r="A36" s="370" t="s">
        <v>278</v>
      </c>
      <c r="B36" s="354">
        <v>28.078352677297001</v>
      </c>
      <c r="C36" s="354">
        <v>25.839400000000001</v>
      </c>
      <c r="D36" s="355">
        <v>-2.2389526772970001</v>
      </c>
      <c r="E36" s="361">
        <v>0.92026054010199998</v>
      </c>
      <c r="F36" s="354">
        <v>21.150116570289001</v>
      </c>
      <c r="G36" s="355">
        <v>10.575058285143999</v>
      </c>
      <c r="H36" s="357">
        <v>4.9406564584124654E-324</v>
      </c>
      <c r="I36" s="354">
        <v>19.195530000000002</v>
      </c>
      <c r="J36" s="355">
        <v>8.6204717148550003</v>
      </c>
      <c r="K36" s="362">
        <v>0.90758506867800004</v>
      </c>
    </row>
    <row r="37" spans="1:11" ht="14.4" customHeight="1" thickBot="1" x14ac:dyDescent="0.35">
      <c r="A37" s="371" t="s">
        <v>279</v>
      </c>
      <c r="B37" s="349">
        <v>1.0187344328729999</v>
      </c>
      <c r="C37" s="349">
        <v>0.28410000000000002</v>
      </c>
      <c r="D37" s="350">
        <v>-0.73463443287300001</v>
      </c>
      <c r="E37" s="351">
        <v>0.27887542703200002</v>
      </c>
      <c r="F37" s="349">
        <v>0.448994692822</v>
      </c>
      <c r="G37" s="350">
        <v>0.224497346411</v>
      </c>
      <c r="H37" s="352">
        <v>4.9406564584124654E-324</v>
      </c>
      <c r="I37" s="349">
        <v>0.32064999999999999</v>
      </c>
      <c r="J37" s="350">
        <v>9.6152653588000001E-2</v>
      </c>
      <c r="K37" s="353">
        <v>0.71415098023500001</v>
      </c>
    </row>
    <row r="38" spans="1:11" ht="14.4" customHeight="1" thickBot="1" x14ac:dyDescent="0.35">
      <c r="A38" s="371" t="s">
        <v>280</v>
      </c>
      <c r="B38" s="349">
        <v>26.043570997195999</v>
      </c>
      <c r="C38" s="349">
        <v>25.555299999999999</v>
      </c>
      <c r="D38" s="350">
        <v>-0.48827099719599998</v>
      </c>
      <c r="E38" s="351">
        <v>0.98125176469599995</v>
      </c>
      <c r="F38" s="349">
        <v>20.701121877466001</v>
      </c>
      <c r="G38" s="350">
        <v>10.350560938733</v>
      </c>
      <c r="H38" s="352">
        <v>4.9406564584124654E-324</v>
      </c>
      <c r="I38" s="349">
        <v>2.9643938750474793E-323</v>
      </c>
      <c r="J38" s="350">
        <v>-10.350560938733</v>
      </c>
      <c r="K38" s="353">
        <v>0</v>
      </c>
    </row>
    <row r="39" spans="1:11" ht="14.4" customHeight="1" thickBot="1" x14ac:dyDescent="0.35">
      <c r="A39" s="371" t="s">
        <v>281</v>
      </c>
      <c r="B39" s="349">
        <v>1.0160472472269999</v>
      </c>
      <c r="C39" s="349">
        <v>4.9406564584124654E-324</v>
      </c>
      <c r="D39" s="350">
        <v>-1.0160472472269999</v>
      </c>
      <c r="E39" s="351">
        <v>4.9406564584124654E-324</v>
      </c>
      <c r="F39" s="349">
        <v>4.9406564584124654E-324</v>
      </c>
      <c r="G39" s="350">
        <v>0</v>
      </c>
      <c r="H39" s="352">
        <v>4.9406564584124654E-324</v>
      </c>
      <c r="I39" s="349">
        <v>18.265000000000001</v>
      </c>
      <c r="J39" s="350">
        <v>18.265000000000001</v>
      </c>
      <c r="K39" s="360" t="s">
        <v>251</v>
      </c>
    </row>
    <row r="40" spans="1:11" ht="14.4" customHeight="1" thickBot="1" x14ac:dyDescent="0.35">
      <c r="A40" s="371" t="s">
        <v>282</v>
      </c>
      <c r="B40" s="349">
        <v>4.9406564584124654E-324</v>
      </c>
      <c r="C40" s="349">
        <v>4.9406564584124654E-324</v>
      </c>
      <c r="D40" s="350">
        <v>0</v>
      </c>
      <c r="E40" s="351">
        <v>1</v>
      </c>
      <c r="F40" s="349">
        <v>4.9406564584124654E-324</v>
      </c>
      <c r="G40" s="350">
        <v>0</v>
      </c>
      <c r="H40" s="352">
        <v>4.9406564584124654E-324</v>
      </c>
      <c r="I40" s="349">
        <v>0.60987999999999998</v>
      </c>
      <c r="J40" s="350">
        <v>0.60987999999999998</v>
      </c>
      <c r="K40" s="360" t="s">
        <v>251</v>
      </c>
    </row>
    <row r="41" spans="1:11" ht="14.4" customHeight="1" thickBot="1" x14ac:dyDescent="0.35">
      <c r="A41" s="370" t="s">
        <v>283</v>
      </c>
      <c r="B41" s="354">
        <v>27.983754924842</v>
      </c>
      <c r="C41" s="354">
        <v>45.685879999999997</v>
      </c>
      <c r="D41" s="355">
        <v>17.702125075156999</v>
      </c>
      <c r="E41" s="361">
        <v>1.632585767088</v>
      </c>
      <c r="F41" s="354">
        <v>31.863843538878999</v>
      </c>
      <c r="G41" s="355">
        <v>15.931921769439001</v>
      </c>
      <c r="H41" s="357">
        <v>0.16095000000000001</v>
      </c>
      <c r="I41" s="354">
        <v>8.6832100000000008</v>
      </c>
      <c r="J41" s="355">
        <v>-7.2487117694389998</v>
      </c>
      <c r="K41" s="362">
        <v>0.27250981161100002</v>
      </c>
    </row>
    <row r="42" spans="1:11" ht="14.4" customHeight="1" thickBot="1" x14ac:dyDescent="0.35">
      <c r="A42" s="371" t="s">
        <v>284</v>
      </c>
      <c r="B42" s="349">
        <v>12.337216973791</v>
      </c>
      <c r="C42" s="349">
        <v>23.323650000000001</v>
      </c>
      <c r="D42" s="350">
        <v>10.986433026207999</v>
      </c>
      <c r="E42" s="351">
        <v>1.8905114540450001</v>
      </c>
      <c r="F42" s="349">
        <v>20.863713821836001</v>
      </c>
      <c r="G42" s="350">
        <v>10.431856910918</v>
      </c>
      <c r="H42" s="352">
        <v>4.9406564584124654E-324</v>
      </c>
      <c r="I42" s="349">
        <v>1.91845</v>
      </c>
      <c r="J42" s="350">
        <v>-8.5134069109180004</v>
      </c>
      <c r="K42" s="353">
        <v>9.1951510473E-2</v>
      </c>
    </row>
    <row r="43" spans="1:11" ht="14.4" customHeight="1" thickBot="1" x14ac:dyDescent="0.35">
      <c r="A43" s="371" t="s">
        <v>285</v>
      </c>
      <c r="B43" s="349">
        <v>4.9406564584124654E-324</v>
      </c>
      <c r="C43" s="349">
        <v>10.96</v>
      </c>
      <c r="D43" s="350">
        <v>10.96</v>
      </c>
      <c r="E43" s="359" t="s">
        <v>251</v>
      </c>
      <c r="F43" s="349">
        <v>0</v>
      </c>
      <c r="G43" s="350">
        <v>0</v>
      </c>
      <c r="H43" s="352">
        <v>4.9406564584124654E-324</v>
      </c>
      <c r="I43" s="349">
        <v>2.9643938750474793E-323</v>
      </c>
      <c r="J43" s="350">
        <v>2.9643938750474793E-323</v>
      </c>
      <c r="K43" s="360" t="s">
        <v>245</v>
      </c>
    </row>
    <row r="44" spans="1:11" ht="14.4" customHeight="1" thickBot="1" x14ac:dyDescent="0.35">
      <c r="A44" s="371" t="s">
        <v>286</v>
      </c>
      <c r="B44" s="349">
        <v>15.646537951051</v>
      </c>
      <c r="C44" s="349">
        <v>11.402229999999999</v>
      </c>
      <c r="D44" s="350">
        <v>-4.2443079510499997</v>
      </c>
      <c r="E44" s="351">
        <v>0.72873820621899998</v>
      </c>
      <c r="F44" s="349">
        <v>0</v>
      </c>
      <c r="G44" s="350">
        <v>0</v>
      </c>
      <c r="H44" s="352">
        <v>4.9406564584124654E-324</v>
      </c>
      <c r="I44" s="349">
        <v>2.9643938750474793E-323</v>
      </c>
      <c r="J44" s="350">
        <v>2.9643938750474793E-323</v>
      </c>
      <c r="K44" s="360" t="s">
        <v>245</v>
      </c>
    </row>
    <row r="45" spans="1:11" ht="14.4" customHeight="1" thickBot="1" x14ac:dyDescent="0.35">
      <c r="A45" s="371" t="s">
        <v>287</v>
      </c>
      <c r="B45" s="349">
        <v>4.9406564584124654E-324</v>
      </c>
      <c r="C45" s="349">
        <v>4.9406564584124654E-324</v>
      </c>
      <c r="D45" s="350">
        <v>0</v>
      </c>
      <c r="E45" s="351">
        <v>1</v>
      </c>
      <c r="F45" s="349">
        <v>7.0006733584010004</v>
      </c>
      <c r="G45" s="350">
        <v>3.5003366792000001</v>
      </c>
      <c r="H45" s="352">
        <v>0.16095000000000001</v>
      </c>
      <c r="I45" s="349">
        <v>4.5637999999999996</v>
      </c>
      <c r="J45" s="350">
        <v>1.0634633207990001</v>
      </c>
      <c r="K45" s="353">
        <v>0.65190871882599999</v>
      </c>
    </row>
    <row r="46" spans="1:11" ht="14.4" customHeight="1" thickBot="1" x14ac:dyDescent="0.35">
      <c r="A46" s="371" t="s">
        <v>288</v>
      </c>
      <c r="B46" s="349">
        <v>4.9406564584124654E-324</v>
      </c>
      <c r="C46" s="349">
        <v>4.9406564584124654E-324</v>
      </c>
      <c r="D46" s="350">
        <v>0</v>
      </c>
      <c r="E46" s="351">
        <v>1</v>
      </c>
      <c r="F46" s="349">
        <v>3.999456358642</v>
      </c>
      <c r="G46" s="350">
        <v>1.999728179321</v>
      </c>
      <c r="H46" s="352">
        <v>4.9406564584124654E-324</v>
      </c>
      <c r="I46" s="349">
        <v>2.2009599999999998</v>
      </c>
      <c r="J46" s="350">
        <v>0.201231820678</v>
      </c>
      <c r="K46" s="353">
        <v>0.55031479347000001</v>
      </c>
    </row>
    <row r="47" spans="1:11" ht="14.4" customHeight="1" thickBot="1" x14ac:dyDescent="0.35">
      <c r="A47" s="370" t="s">
        <v>289</v>
      </c>
      <c r="B47" s="354">
        <v>4.9406564584124654E-324</v>
      </c>
      <c r="C47" s="354">
        <v>6.3849999999989997</v>
      </c>
      <c r="D47" s="355">
        <v>6.3849999999989997</v>
      </c>
      <c r="E47" s="356" t="s">
        <v>251</v>
      </c>
      <c r="F47" s="354">
        <v>0</v>
      </c>
      <c r="G47" s="355">
        <v>0</v>
      </c>
      <c r="H47" s="357">
        <v>4.9406564584124654E-324</v>
      </c>
      <c r="I47" s="354">
        <v>2.4119999999999999</v>
      </c>
      <c r="J47" s="355">
        <v>2.4119999999999999</v>
      </c>
      <c r="K47" s="358" t="s">
        <v>245</v>
      </c>
    </row>
    <row r="48" spans="1:11" ht="14.4" customHeight="1" thickBot="1" x14ac:dyDescent="0.35">
      <c r="A48" s="371" t="s">
        <v>290</v>
      </c>
      <c r="B48" s="349">
        <v>4.9406564584124654E-324</v>
      </c>
      <c r="C48" s="349">
        <v>4.9406564584124654E-324</v>
      </c>
      <c r="D48" s="350">
        <v>0</v>
      </c>
      <c r="E48" s="351">
        <v>1</v>
      </c>
      <c r="F48" s="349">
        <v>4.9406564584124654E-324</v>
      </c>
      <c r="G48" s="350">
        <v>0</v>
      </c>
      <c r="H48" s="352">
        <v>4.9406564584124654E-324</v>
      </c>
      <c r="I48" s="349">
        <v>2.4119999999999999</v>
      </c>
      <c r="J48" s="350">
        <v>2.4119999999999999</v>
      </c>
      <c r="K48" s="360" t="s">
        <v>251</v>
      </c>
    </row>
    <row r="49" spans="1:11" ht="14.4" customHeight="1" thickBot="1" x14ac:dyDescent="0.35">
      <c r="A49" s="371" t="s">
        <v>291</v>
      </c>
      <c r="B49" s="349">
        <v>4.9406564584124654E-324</v>
      </c>
      <c r="C49" s="349">
        <v>6.3849999999989997</v>
      </c>
      <c r="D49" s="350">
        <v>6.3849999999989997</v>
      </c>
      <c r="E49" s="359" t="s">
        <v>251</v>
      </c>
      <c r="F49" s="349">
        <v>0</v>
      </c>
      <c r="G49" s="350">
        <v>0</v>
      </c>
      <c r="H49" s="352">
        <v>4.9406564584124654E-324</v>
      </c>
      <c r="I49" s="349">
        <v>2.9643938750474793E-323</v>
      </c>
      <c r="J49" s="350">
        <v>2.9643938750474793E-323</v>
      </c>
      <c r="K49" s="360" t="s">
        <v>245</v>
      </c>
    </row>
    <row r="50" spans="1:11" ht="14.4" customHeight="1" thickBot="1" x14ac:dyDescent="0.35">
      <c r="A50" s="372" t="s">
        <v>292</v>
      </c>
      <c r="B50" s="354">
        <v>356.83891659683701</v>
      </c>
      <c r="C50" s="354">
        <v>627.27164000000005</v>
      </c>
      <c r="D50" s="355">
        <v>270.43272340316298</v>
      </c>
      <c r="E50" s="361">
        <v>1.7578565868939999</v>
      </c>
      <c r="F50" s="354">
        <v>576.59639128680999</v>
      </c>
      <c r="G50" s="355">
        <v>288.29819564340499</v>
      </c>
      <c r="H50" s="357">
        <v>51.70458</v>
      </c>
      <c r="I50" s="354">
        <v>185.41605000000001</v>
      </c>
      <c r="J50" s="355">
        <v>-102.882145643405</v>
      </c>
      <c r="K50" s="362">
        <v>0.32156991060200002</v>
      </c>
    </row>
    <row r="51" spans="1:11" ht="14.4" customHeight="1" thickBot="1" x14ac:dyDescent="0.35">
      <c r="A51" s="369" t="s">
        <v>31</v>
      </c>
      <c r="B51" s="349">
        <v>93.319100301633995</v>
      </c>
      <c r="C51" s="349">
        <v>146.27715000000001</v>
      </c>
      <c r="D51" s="350">
        <v>52.958049698365997</v>
      </c>
      <c r="E51" s="351">
        <v>1.5674942163729999</v>
      </c>
      <c r="F51" s="349">
        <v>145.40613290015901</v>
      </c>
      <c r="G51" s="350">
        <v>72.703066450079007</v>
      </c>
      <c r="H51" s="352">
        <v>0.18149999999999999</v>
      </c>
      <c r="I51" s="349">
        <v>5.0934999999999997</v>
      </c>
      <c r="J51" s="350">
        <v>-67.609566450079001</v>
      </c>
      <c r="K51" s="353">
        <v>3.5029471579999999E-2</v>
      </c>
    </row>
    <row r="52" spans="1:11" ht="14.4" customHeight="1" thickBot="1" x14ac:dyDescent="0.35">
      <c r="A52" s="373" t="s">
        <v>293</v>
      </c>
      <c r="B52" s="349">
        <v>93.319100301633995</v>
      </c>
      <c r="C52" s="349">
        <v>146.27715000000001</v>
      </c>
      <c r="D52" s="350">
        <v>52.958049698365997</v>
      </c>
      <c r="E52" s="351">
        <v>1.5674942163729999</v>
      </c>
      <c r="F52" s="349">
        <v>145.40613290015901</v>
      </c>
      <c r="G52" s="350">
        <v>72.703066450079007</v>
      </c>
      <c r="H52" s="352">
        <v>0.18149999999999999</v>
      </c>
      <c r="I52" s="349">
        <v>5.0934999999999997</v>
      </c>
      <c r="J52" s="350">
        <v>-67.609566450079001</v>
      </c>
      <c r="K52" s="353">
        <v>3.5029471579999999E-2</v>
      </c>
    </row>
    <row r="53" spans="1:11" ht="14.4" customHeight="1" thickBot="1" x14ac:dyDescent="0.35">
      <c r="A53" s="371" t="s">
        <v>294</v>
      </c>
      <c r="B53" s="349">
        <v>36.598071418829001</v>
      </c>
      <c r="C53" s="349">
        <v>90.962209999999999</v>
      </c>
      <c r="D53" s="350">
        <v>54.364138581170003</v>
      </c>
      <c r="E53" s="351">
        <v>2.4854372504770001</v>
      </c>
      <c r="F53" s="349">
        <v>83.879879755079003</v>
      </c>
      <c r="G53" s="350">
        <v>41.939939877538997</v>
      </c>
      <c r="H53" s="352">
        <v>4.9406564584124654E-324</v>
      </c>
      <c r="I53" s="349">
        <v>4.9119999999999999</v>
      </c>
      <c r="J53" s="350">
        <v>-37.027939877538998</v>
      </c>
      <c r="K53" s="353">
        <v>5.8559931347999999E-2</v>
      </c>
    </row>
    <row r="54" spans="1:11" ht="14.4" customHeight="1" thickBot="1" x14ac:dyDescent="0.35">
      <c r="A54" s="371" t="s">
        <v>295</v>
      </c>
      <c r="B54" s="349">
        <v>4.9406564584124654E-324</v>
      </c>
      <c r="C54" s="349">
        <v>0.48399999999999999</v>
      </c>
      <c r="D54" s="350">
        <v>0.48399999999999999</v>
      </c>
      <c r="E54" s="359" t="s">
        <v>251</v>
      </c>
      <c r="F54" s="349">
        <v>0</v>
      </c>
      <c r="G54" s="350">
        <v>0</v>
      </c>
      <c r="H54" s="352">
        <v>4.9406564584124654E-324</v>
      </c>
      <c r="I54" s="349">
        <v>2.9643938750474793E-323</v>
      </c>
      <c r="J54" s="350">
        <v>2.9643938750474793E-323</v>
      </c>
      <c r="K54" s="360" t="s">
        <v>245</v>
      </c>
    </row>
    <row r="55" spans="1:11" ht="14.4" customHeight="1" thickBot="1" x14ac:dyDescent="0.35">
      <c r="A55" s="371" t="s">
        <v>296</v>
      </c>
      <c r="B55" s="349">
        <v>50.721505847045997</v>
      </c>
      <c r="C55" s="349">
        <v>42.939900000000002</v>
      </c>
      <c r="D55" s="350">
        <v>-7.7816058470450002</v>
      </c>
      <c r="E55" s="351">
        <v>0.84658172668300002</v>
      </c>
      <c r="F55" s="349">
        <v>55.834531247377001</v>
      </c>
      <c r="G55" s="350">
        <v>27.917265623687999</v>
      </c>
      <c r="H55" s="352">
        <v>0.18149999999999999</v>
      </c>
      <c r="I55" s="349">
        <v>0.18149999999999999</v>
      </c>
      <c r="J55" s="350">
        <v>-27.735765623688</v>
      </c>
      <c r="K55" s="353">
        <v>3.2506765240000002E-3</v>
      </c>
    </row>
    <row r="56" spans="1:11" ht="14.4" customHeight="1" thickBot="1" x14ac:dyDescent="0.35">
      <c r="A56" s="371" t="s">
        <v>297</v>
      </c>
      <c r="B56" s="349">
        <v>4.9995967953439999</v>
      </c>
      <c r="C56" s="349">
        <v>6.6791999999999998</v>
      </c>
      <c r="D56" s="350">
        <v>1.679603204655</v>
      </c>
      <c r="E56" s="351">
        <v>1.3359477320690001</v>
      </c>
      <c r="F56" s="349">
        <v>0</v>
      </c>
      <c r="G56" s="350">
        <v>0</v>
      </c>
      <c r="H56" s="352">
        <v>4.9406564584124654E-324</v>
      </c>
      <c r="I56" s="349">
        <v>2.9643938750474793E-323</v>
      </c>
      <c r="J56" s="350">
        <v>2.9643938750474793E-323</v>
      </c>
      <c r="K56" s="360" t="s">
        <v>245</v>
      </c>
    </row>
    <row r="57" spans="1:11" ht="14.4" customHeight="1" thickBot="1" x14ac:dyDescent="0.35">
      <c r="A57" s="371" t="s">
        <v>298</v>
      </c>
      <c r="B57" s="349">
        <v>0.99992624041400002</v>
      </c>
      <c r="C57" s="349">
        <v>5.2118399999999996</v>
      </c>
      <c r="D57" s="350">
        <v>4.2119137595850002</v>
      </c>
      <c r="E57" s="351">
        <v>5.2122244515169998</v>
      </c>
      <c r="F57" s="349">
        <v>5.6917218977020001</v>
      </c>
      <c r="G57" s="350">
        <v>2.845860948851</v>
      </c>
      <c r="H57" s="352">
        <v>4.9406564584124654E-324</v>
      </c>
      <c r="I57" s="349">
        <v>2.9643938750474793E-323</v>
      </c>
      <c r="J57" s="350">
        <v>-2.845860948851</v>
      </c>
      <c r="K57" s="353">
        <v>4.9406564584124654E-324</v>
      </c>
    </row>
    <row r="58" spans="1:11" ht="14.4" customHeight="1" thickBot="1" x14ac:dyDescent="0.35">
      <c r="A58" s="374" t="s">
        <v>32</v>
      </c>
      <c r="B58" s="354">
        <v>0</v>
      </c>
      <c r="C58" s="354">
        <v>31.824000000000002</v>
      </c>
      <c r="D58" s="355">
        <v>31.824000000000002</v>
      </c>
      <c r="E58" s="356" t="s">
        <v>245</v>
      </c>
      <c r="F58" s="354">
        <v>0</v>
      </c>
      <c r="G58" s="355">
        <v>0</v>
      </c>
      <c r="H58" s="357">
        <v>4.944</v>
      </c>
      <c r="I58" s="354">
        <v>14.398</v>
      </c>
      <c r="J58" s="355">
        <v>14.398</v>
      </c>
      <c r="K58" s="358" t="s">
        <v>245</v>
      </c>
    </row>
    <row r="59" spans="1:11" ht="14.4" customHeight="1" thickBot="1" x14ac:dyDescent="0.35">
      <c r="A59" s="370" t="s">
        <v>299</v>
      </c>
      <c r="B59" s="354">
        <v>0</v>
      </c>
      <c r="C59" s="354">
        <v>26.666</v>
      </c>
      <c r="D59" s="355">
        <v>26.666</v>
      </c>
      <c r="E59" s="356" t="s">
        <v>245</v>
      </c>
      <c r="F59" s="354">
        <v>0</v>
      </c>
      <c r="G59" s="355">
        <v>0</v>
      </c>
      <c r="H59" s="357">
        <v>4.944</v>
      </c>
      <c r="I59" s="354">
        <v>14.398</v>
      </c>
      <c r="J59" s="355">
        <v>14.398</v>
      </c>
      <c r="K59" s="358" t="s">
        <v>245</v>
      </c>
    </row>
    <row r="60" spans="1:11" ht="14.4" customHeight="1" thickBot="1" x14ac:dyDescent="0.35">
      <c r="A60" s="371" t="s">
        <v>300</v>
      </c>
      <c r="B60" s="349">
        <v>0</v>
      </c>
      <c r="C60" s="349">
        <v>17.986000000000001</v>
      </c>
      <c r="D60" s="350">
        <v>17.986000000000001</v>
      </c>
      <c r="E60" s="359" t="s">
        <v>245</v>
      </c>
      <c r="F60" s="349">
        <v>0</v>
      </c>
      <c r="G60" s="350">
        <v>0</v>
      </c>
      <c r="H60" s="352">
        <v>4.944</v>
      </c>
      <c r="I60" s="349">
        <v>14.398</v>
      </c>
      <c r="J60" s="350">
        <v>14.398</v>
      </c>
      <c r="K60" s="360" t="s">
        <v>245</v>
      </c>
    </row>
    <row r="61" spans="1:11" ht="14.4" customHeight="1" thickBot="1" x14ac:dyDescent="0.35">
      <c r="A61" s="371" t="s">
        <v>301</v>
      </c>
      <c r="B61" s="349">
        <v>0</v>
      </c>
      <c r="C61" s="349">
        <v>8.68</v>
      </c>
      <c r="D61" s="350">
        <v>8.68</v>
      </c>
      <c r="E61" s="359" t="s">
        <v>245</v>
      </c>
      <c r="F61" s="349">
        <v>0</v>
      </c>
      <c r="G61" s="350">
        <v>0</v>
      </c>
      <c r="H61" s="352">
        <v>4.9406564584124654E-324</v>
      </c>
      <c r="I61" s="349">
        <v>2.9643938750474793E-323</v>
      </c>
      <c r="J61" s="350">
        <v>2.9643938750474793E-323</v>
      </c>
      <c r="K61" s="360" t="s">
        <v>245</v>
      </c>
    </row>
    <row r="62" spans="1:11" ht="14.4" customHeight="1" thickBot="1" x14ac:dyDescent="0.35">
      <c r="A62" s="370" t="s">
        <v>302</v>
      </c>
      <c r="B62" s="354">
        <v>4.9406564584124654E-324</v>
      </c>
      <c r="C62" s="354">
        <v>5.1580000000000004</v>
      </c>
      <c r="D62" s="355">
        <v>5.1580000000000004</v>
      </c>
      <c r="E62" s="356" t="s">
        <v>251</v>
      </c>
      <c r="F62" s="354">
        <v>0</v>
      </c>
      <c r="G62" s="355">
        <v>0</v>
      </c>
      <c r="H62" s="357">
        <v>4.9406564584124654E-324</v>
      </c>
      <c r="I62" s="354">
        <v>2.9643938750474793E-323</v>
      </c>
      <c r="J62" s="355">
        <v>2.9643938750474793E-323</v>
      </c>
      <c r="K62" s="358" t="s">
        <v>245</v>
      </c>
    </row>
    <row r="63" spans="1:11" ht="14.4" customHeight="1" thickBot="1" x14ac:dyDescent="0.35">
      <c r="A63" s="371" t="s">
        <v>303</v>
      </c>
      <c r="B63" s="349">
        <v>4.9406564584124654E-324</v>
      </c>
      <c r="C63" s="349">
        <v>5.1580000000000004</v>
      </c>
      <c r="D63" s="350">
        <v>5.1580000000000004</v>
      </c>
      <c r="E63" s="359" t="s">
        <v>251</v>
      </c>
      <c r="F63" s="349">
        <v>0</v>
      </c>
      <c r="G63" s="350">
        <v>0</v>
      </c>
      <c r="H63" s="352">
        <v>4.9406564584124654E-324</v>
      </c>
      <c r="I63" s="349">
        <v>2.9643938750474793E-323</v>
      </c>
      <c r="J63" s="350">
        <v>2.9643938750474793E-323</v>
      </c>
      <c r="K63" s="360" t="s">
        <v>245</v>
      </c>
    </row>
    <row r="64" spans="1:11" ht="14.4" customHeight="1" thickBot="1" x14ac:dyDescent="0.35">
      <c r="A64" s="369" t="s">
        <v>33</v>
      </c>
      <c r="B64" s="349">
        <v>263.51981629520299</v>
      </c>
      <c r="C64" s="349">
        <v>449.17048999999997</v>
      </c>
      <c r="D64" s="350">
        <v>185.65067370479699</v>
      </c>
      <c r="E64" s="351">
        <v>1.7045036548470001</v>
      </c>
      <c r="F64" s="349">
        <v>431.19025838665101</v>
      </c>
      <c r="G64" s="350">
        <v>215.59512919332499</v>
      </c>
      <c r="H64" s="352">
        <v>46.579079999999998</v>
      </c>
      <c r="I64" s="349">
        <v>165.92455000000001</v>
      </c>
      <c r="J64" s="350">
        <v>-49.670579193324997</v>
      </c>
      <c r="K64" s="353">
        <v>0.38480588736100002</v>
      </c>
    </row>
    <row r="65" spans="1:11" ht="14.4" customHeight="1" thickBot="1" x14ac:dyDescent="0.35">
      <c r="A65" s="370" t="s">
        <v>304</v>
      </c>
      <c r="B65" s="354">
        <v>1.5496644510919999</v>
      </c>
      <c r="C65" s="354">
        <v>5.19937</v>
      </c>
      <c r="D65" s="355">
        <v>3.6497055489069998</v>
      </c>
      <c r="E65" s="361">
        <v>3.355158593419</v>
      </c>
      <c r="F65" s="354">
        <v>2.0781818738269999</v>
      </c>
      <c r="G65" s="355">
        <v>1.0390909369129999</v>
      </c>
      <c r="H65" s="357">
        <v>4.9406564584124654E-324</v>
      </c>
      <c r="I65" s="354">
        <v>0.20799999999999999</v>
      </c>
      <c r="J65" s="355">
        <v>-0.83109093691299996</v>
      </c>
      <c r="K65" s="362">
        <v>0.100087486383</v>
      </c>
    </row>
    <row r="66" spans="1:11" ht="14.4" customHeight="1" thickBot="1" x14ac:dyDescent="0.35">
      <c r="A66" s="371" t="s">
        <v>305</v>
      </c>
      <c r="B66" s="349">
        <v>1.5496644510919999</v>
      </c>
      <c r="C66" s="349">
        <v>5.19937</v>
      </c>
      <c r="D66" s="350">
        <v>3.6497055489069998</v>
      </c>
      <c r="E66" s="351">
        <v>3.355158593419</v>
      </c>
      <c r="F66" s="349">
        <v>2.0781818738269999</v>
      </c>
      <c r="G66" s="350">
        <v>1.0390909369129999</v>
      </c>
      <c r="H66" s="352">
        <v>4.9406564584124654E-324</v>
      </c>
      <c r="I66" s="349">
        <v>0.20799999999999999</v>
      </c>
      <c r="J66" s="350">
        <v>-0.83109093691299996</v>
      </c>
      <c r="K66" s="353">
        <v>0.100087486383</v>
      </c>
    </row>
    <row r="67" spans="1:11" ht="14.4" customHeight="1" thickBot="1" x14ac:dyDescent="0.35">
      <c r="A67" s="370" t="s">
        <v>306</v>
      </c>
      <c r="B67" s="354">
        <v>63.592415441878998</v>
      </c>
      <c r="C67" s="354">
        <v>41.702950000000001</v>
      </c>
      <c r="D67" s="355">
        <v>-21.889465441879</v>
      </c>
      <c r="E67" s="361">
        <v>0.65578496602400005</v>
      </c>
      <c r="F67" s="354">
        <v>44.350146169155003</v>
      </c>
      <c r="G67" s="355">
        <v>22.175073084577001</v>
      </c>
      <c r="H67" s="357">
        <v>7.0713299999999997</v>
      </c>
      <c r="I67" s="354">
        <v>17.757660000000001</v>
      </c>
      <c r="J67" s="355">
        <v>-4.4174130845770003</v>
      </c>
      <c r="K67" s="362">
        <v>0.40039687653400002</v>
      </c>
    </row>
    <row r="68" spans="1:11" ht="14.4" customHeight="1" thickBot="1" x14ac:dyDescent="0.35">
      <c r="A68" s="371" t="s">
        <v>307</v>
      </c>
      <c r="B68" s="349">
        <v>6.5817198489000001E-2</v>
      </c>
      <c r="C68" s="349">
        <v>0.42999999999900002</v>
      </c>
      <c r="D68" s="350">
        <v>0.36418280150999999</v>
      </c>
      <c r="E68" s="351">
        <v>6.5332467784309998</v>
      </c>
      <c r="F68" s="349">
        <v>0.43988407792799999</v>
      </c>
      <c r="G68" s="350">
        <v>0.219942038964</v>
      </c>
      <c r="H68" s="352">
        <v>4.9406564584124654E-324</v>
      </c>
      <c r="I68" s="349">
        <v>1.9E-2</v>
      </c>
      <c r="J68" s="350">
        <v>-0.20094203896400001</v>
      </c>
      <c r="K68" s="353">
        <v>4.3193197829000003E-2</v>
      </c>
    </row>
    <row r="69" spans="1:11" ht="14.4" customHeight="1" thickBot="1" x14ac:dyDescent="0.35">
      <c r="A69" s="371" t="s">
        <v>308</v>
      </c>
      <c r="B69" s="349">
        <v>58.436364454646998</v>
      </c>
      <c r="C69" s="349">
        <v>37.097999999999999</v>
      </c>
      <c r="D69" s="350">
        <v>-21.338364454646001</v>
      </c>
      <c r="E69" s="351">
        <v>0.63484442172599997</v>
      </c>
      <c r="F69" s="349">
        <v>39.989183536014998</v>
      </c>
      <c r="G69" s="350">
        <v>19.994591768007002</v>
      </c>
      <c r="H69" s="352">
        <v>6.7430000000000003</v>
      </c>
      <c r="I69" s="349">
        <v>15.561999999999999</v>
      </c>
      <c r="J69" s="350">
        <v>-4.4325917680069997</v>
      </c>
      <c r="K69" s="353">
        <v>0.38915523208800001</v>
      </c>
    </row>
    <row r="70" spans="1:11" ht="14.4" customHeight="1" thickBot="1" x14ac:dyDescent="0.35">
      <c r="A70" s="371" t="s">
        <v>309</v>
      </c>
      <c r="B70" s="349">
        <v>5.0902337887420002</v>
      </c>
      <c r="C70" s="349">
        <v>4.1749499999999999</v>
      </c>
      <c r="D70" s="350">
        <v>-0.915283788742</v>
      </c>
      <c r="E70" s="351">
        <v>0.82018826114300003</v>
      </c>
      <c r="F70" s="349">
        <v>3.921078555212</v>
      </c>
      <c r="G70" s="350">
        <v>1.960539277606</v>
      </c>
      <c r="H70" s="352">
        <v>0.32833000000000001</v>
      </c>
      <c r="I70" s="349">
        <v>2.17666</v>
      </c>
      <c r="J70" s="350">
        <v>0.21612072239300001</v>
      </c>
      <c r="K70" s="353">
        <v>0.55511767217800001</v>
      </c>
    </row>
    <row r="71" spans="1:11" ht="14.4" customHeight="1" thickBot="1" x14ac:dyDescent="0.35">
      <c r="A71" s="370" t="s">
        <v>310</v>
      </c>
      <c r="B71" s="354">
        <v>16.930613168490002</v>
      </c>
      <c r="C71" s="354">
        <v>14.470319999999999</v>
      </c>
      <c r="D71" s="355">
        <v>-2.4602931684899998</v>
      </c>
      <c r="E71" s="361">
        <v>0.85468375279700004</v>
      </c>
      <c r="F71" s="354">
        <v>13.441202956276999</v>
      </c>
      <c r="G71" s="355">
        <v>6.7206014781379997</v>
      </c>
      <c r="H71" s="357">
        <v>0.88088</v>
      </c>
      <c r="I71" s="354">
        <v>6.4340799999999998</v>
      </c>
      <c r="J71" s="355">
        <v>-0.286521478138</v>
      </c>
      <c r="K71" s="362">
        <v>0.47868334559999998</v>
      </c>
    </row>
    <row r="72" spans="1:11" ht="14.4" customHeight="1" thickBot="1" x14ac:dyDescent="0.35">
      <c r="A72" s="371" t="s">
        <v>311</v>
      </c>
      <c r="B72" s="349">
        <v>1.9994809029539999</v>
      </c>
      <c r="C72" s="349">
        <v>1.62</v>
      </c>
      <c r="D72" s="350">
        <v>-0.379480902954</v>
      </c>
      <c r="E72" s="351">
        <v>0.81021028888299995</v>
      </c>
      <c r="F72" s="349">
        <v>1.6780130766300001</v>
      </c>
      <c r="G72" s="350">
        <v>0.83900653831500005</v>
      </c>
      <c r="H72" s="352">
        <v>4.9406564584124654E-324</v>
      </c>
      <c r="I72" s="349">
        <v>0.81</v>
      </c>
      <c r="J72" s="350">
        <v>-2.9006538315E-2</v>
      </c>
      <c r="K72" s="353">
        <v>0.482713759076</v>
      </c>
    </row>
    <row r="73" spans="1:11" ht="14.4" customHeight="1" thickBot="1" x14ac:dyDescent="0.35">
      <c r="A73" s="371" t="s">
        <v>312</v>
      </c>
      <c r="B73" s="349">
        <v>14.931132265536</v>
      </c>
      <c r="C73" s="349">
        <v>12.85032</v>
      </c>
      <c r="D73" s="350">
        <v>-2.0808122655360002</v>
      </c>
      <c r="E73" s="351">
        <v>0.86063935215800003</v>
      </c>
      <c r="F73" s="349">
        <v>11.763189879645999</v>
      </c>
      <c r="G73" s="350">
        <v>5.8815949398229996</v>
      </c>
      <c r="H73" s="352">
        <v>0.88088</v>
      </c>
      <c r="I73" s="349">
        <v>5.6240800000000002</v>
      </c>
      <c r="J73" s="350">
        <v>-0.257514939823</v>
      </c>
      <c r="K73" s="353">
        <v>0.47810840915899999</v>
      </c>
    </row>
    <row r="74" spans="1:11" ht="14.4" customHeight="1" thickBot="1" x14ac:dyDescent="0.35">
      <c r="A74" s="370" t="s">
        <v>313</v>
      </c>
      <c r="B74" s="354">
        <v>51.722303332476002</v>
      </c>
      <c r="C74" s="354">
        <v>53.87773</v>
      </c>
      <c r="D74" s="355">
        <v>2.1554266675229998</v>
      </c>
      <c r="E74" s="361">
        <v>1.041673060336</v>
      </c>
      <c r="F74" s="354">
        <v>55.319776613099002</v>
      </c>
      <c r="G74" s="355">
        <v>27.659888306549</v>
      </c>
      <c r="H74" s="357">
        <v>2.0019300000000002</v>
      </c>
      <c r="I74" s="354">
        <v>20.875779999999999</v>
      </c>
      <c r="J74" s="355">
        <v>-6.7841083065490002</v>
      </c>
      <c r="K74" s="362">
        <v>0.37736558746400001</v>
      </c>
    </row>
    <row r="75" spans="1:11" ht="14.4" customHeight="1" thickBot="1" x14ac:dyDescent="0.35">
      <c r="A75" s="371" t="s">
        <v>314</v>
      </c>
      <c r="B75" s="349">
        <v>10.000010154197</v>
      </c>
      <c r="C75" s="349">
        <v>11.056100000000001</v>
      </c>
      <c r="D75" s="350">
        <v>1.056089845802</v>
      </c>
      <c r="E75" s="351">
        <v>1.1056088773420001</v>
      </c>
      <c r="F75" s="349">
        <v>12.023745812851001</v>
      </c>
      <c r="G75" s="350">
        <v>6.0118729064250003</v>
      </c>
      <c r="H75" s="352">
        <v>-1.33775</v>
      </c>
      <c r="I75" s="349">
        <v>0</v>
      </c>
      <c r="J75" s="350">
        <v>-6.0118729064250003</v>
      </c>
      <c r="K75" s="353">
        <v>0</v>
      </c>
    </row>
    <row r="76" spans="1:11" ht="14.4" customHeight="1" thickBot="1" x14ac:dyDescent="0.35">
      <c r="A76" s="371" t="s">
        <v>315</v>
      </c>
      <c r="B76" s="349">
        <v>41.722293178278001</v>
      </c>
      <c r="C76" s="349">
        <v>42.821629999999999</v>
      </c>
      <c r="D76" s="350">
        <v>1.099336821721</v>
      </c>
      <c r="E76" s="351">
        <v>1.0263489069739999</v>
      </c>
      <c r="F76" s="349">
        <v>43.296030800247003</v>
      </c>
      <c r="G76" s="350">
        <v>21.648015400123001</v>
      </c>
      <c r="H76" s="352">
        <v>3.33968</v>
      </c>
      <c r="I76" s="349">
        <v>20.875779999999999</v>
      </c>
      <c r="J76" s="350">
        <v>-0.77223540012299996</v>
      </c>
      <c r="K76" s="353">
        <v>0.48216382920400003</v>
      </c>
    </row>
    <row r="77" spans="1:11" ht="14.4" customHeight="1" thickBot="1" x14ac:dyDescent="0.35">
      <c r="A77" s="370" t="s">
        <v>316</v>
      </c>
      <c r="B77" s="354">
        <v>129.724819901264</v>
      </c>
      <c r="C77" s="354">
        <v>243.23299</v>
      </c>
      <c r="D77" s="355">
        <v>113.508170098736</v>
      </c>
      <c r="E77" s="361">
        <v>1.8749919266420001</v>
      </c>
      <c r="F77" s="354">
        <v>236.00095077429299</v>
      </c>
      <c r="G77" s="355">
        <v>118.000475387146</v>
      </c>
      <c r="H77" s="357">
        <v>31.84394</v>
      </c>
      <c r="I77" s="354">
        <v>114.10803</v>
      </c>
      <c r="J77" s="355">
        <v>-3.8924453871460001</v>
      </c>
      <c r="K77" s="362">
        <v>0.48350665378899998</v>
      </c>
    </row>
    <row r="78" spans="1:11" ht="14.4" customHeight="1" thickBot="1" x14ac:dyDescent="0.35">
      <c r="A78" s="371" t="s">
        <v>317</v>
      </c>
      <c r="B78" s="349">
        <v>129.28764329400801</v>
      </c>
      <c r="C78" s="349">
        <v>141.28826000000001</v>
      </c>
      <c r="D78" s="350">
        <v>12.000616705991</v>
      </c>
      <c r="E78" s="351">
        <v>1.092821064722</v>
      </c>
      <c r="F78" s="349">
        <v>139.686553552552</v>
      </c>
      <c r="G78" s="350">
        <v>69.843276776275999</v>
      </c>
      <c r="H78" s="352">
        <v>31.84394</v>
      </c>
      <c r="I78" s="349">
        <v>98.63391</v>
      </c>
      <c r="J78" s="350">
        <v>28.790633223724001</v>
      </c>
      <c r="K78" s="353">
        <v>0.70610883790500001</v>
      </c>
    </row>
    <row r="79" spans="1:11" ht="14.4" customHeight="1" thickBot="1" x14ac:dyDescent="0.35">
      <c r="A79" s="371" t="s">
        <v>318</v>
      </c>
      <c r="B79" s="349">
        <v>0.43717660725500002</v>
      </c>
      <c r="C79" s="349">
        <v>101.94473000000001</v>
      </c>
      <c r="D79" s="350">
        <v>101.507553392744</v>
      </c>
      <c r="E79" s="351">
        <v>233.18889507819</v>
      </c>
      <c r="F79" s="349">
        <v>96.314397221739995</v>
      </c>
      <c r="G79" s="350">
        <v>48.157198610869997</v>
      </c>
      <c r="H79" s="352">
        <v>4.9406564584124654E-324</v>
      </c>
      <c r="I79" s="349">
        <v>15.474119999999999</v>
      </c>
      <c r="J79" s="350">
        <v>-32.683078610869998</v>
      </c>
      <c r="K79" s="353">
        <v>0.16066258468399999</v>
      </c>
    </row>
    <row r="80" spans="1:11" ht="14.4" customHeight="1" thickBot="1" x14ac:dyDescent="0.35">
      <c r="A80" s="370" t="s">
        <v>319</v>
      </c>
      <c r="B80" s="354">
        <v>0</v>
      </c>
      <c r="C80" s="354">
        <v>89.356129999999993</v>
      </c>
      <c r="D80" s="355">
        <v>89.356129999999993</v>
      </c>
      <c r="E80" s="356" t="s">
        <v>245</v>
      </c>
      <c r="F80" s="354">
        <v>79.999999999997996</v>
      </c>
      <c r="G80" s="355">
        <v>39.999999999998998</v>
      </c>
      <c r="H80" s="357">
        <v>4.7809999999999997</v>
      </c>
      <c r="I80" s="354">
        <v>6.5410000000000004</v>
      </c>
      <c r="J80" s="355">
        <v>-33.458999999999001</v>
      </c>
      <c r="K80" s="362">
        <v>8.1762500000000002E-2</v>
      </c>
    </row>
    <row r="81" spans="1:11" ht="14.4" customHeight="1" thickBot="1" x14ac:dyDescent="0.35">
      <c r="A81" s="371" t="s">
        <v>320</v>
      </c>
      <c r="B81" s="349">
        <v>0</v>
      </c>
      <c r="C81" s="349">
        <v>36.854999999999997</v>
      </c>
      <c r="D81" s="350">
        <v>36.854999999999997</v>
      </c>
      <c r="E81" s="359" t="s">
        <v>245</v>
      </c>
      <c r="F81" s="349">
        <v>0</v>
      </c>
      <c r="G81" s="350">
        <v>0</v>
      </c>
      <c r="H81" s="352">
        <v>4.4089999999999998</v>
      </c>
      <c r="I81" s="349">
        <v>4.4089999999999998</v>
      </c>
      <c r="J81" s="350">
        <v>4.4089999999999998</v>
      </c>
      <c r="K81" s="360" t="s">
        <v>245</v>
      </c>
    </row>
    <row r="82" spans="1:11" ht="14.4" customHeight="1" thickBot="1" x14ac:dyDescent="0.35">
      <c r="A82" s="371" t="s">
        <v>321</v>
      </c>
      <c r="B82" s="349">
        <v>0</v>
      </c>
      <c r="C82" s="349">
        <v>23.461130000000001</v>
      </c>
      <c r="D82" s="350">
        <v>23.461130000000001</v>
      </c>
      <c r="E82" s="359" t="s">
        <v>245</v>
      </c>
      <c r="F82" s="349">
        <v>29.999999999999002</v>
      </c>
      <c r="G82" s="350">
        <v>14.999999999999</v>
      </c>
      <c r="H82" s="352">
        <v>0.372</v>
      </c>
      <c r="I82" s="349">
        <v>2.1320000000000001</v>
      </c>
      <c r="J82" s="350">
        <v>-12.867999999999</v>
      </c>
      <c r="K82" s="353">
        <v>7.1066666666000006E-2</v>
      </c>
    </row>
    <row r="83" spans="1:11" ht="14.4" customHeight="1" thickBot="1" x14ac:dyDescent="0.35">
      <c r="A83" s="371" t="s">
        <v>322</v>
      </c>
      <c r="B83" s="349">
        <v>4.9406564584124654E-324</v>
      </c>
      <c r="C83" s="349">
        <v>29.04</v>
      </c>
      <c r="D83" s="350">
        <v>29.04</v>
      </c>
      <c r="E83" s="359" t="s">
        <v>251</v>
      </c>
      <c r="F83" s="349">
        <v>49.999999999998998</v>
      </c>
      <c r="G83" s="350">
        <v>24.999999999999002</v>
      </c>
      <c r="H83" s="352">
        <v>4.9406564584124654E-324</v>
      </c>
      <c r="I83" s="349">
        <v>2.9643938750474793E-323</v>
      </c>
      <c r="J83" s="350">
        <v>-24.999999999999002</v>
      </c>
      <c r="K83" s="353">
        <v>0</v>
      </c>
    </row>
    <row r="84" spans="1:11" ht="14.4" customHeight="1" thickBot="1" x14ac:dyDescent="0.35">
      <c r="A84" s="370" t="s">
        <v>323</v>
      </c>
      <c r="B84" s="354">
        <v>4.9406564584124654E-324</v>
      </c>
      <c r="C84" s="354">
        <v>1.331</v>
      </c>
      <c r="D84" s="355">
        <v>1.331</v>
      </c>
      <c r="E84" s="356" t="s">
        <v>251</v>
      </c>
      <c r="F84" s="354">
        <v>0</v>
      </c>
      <c r="G84" s="355">
        <v>0</v>
      </c>
      <c r="H84" s="357">
        <v>4.9406564584124654E-324</v>
      </c>
      <c r="I84" s="354">
        <v>2.9643938750474793E-323</v>
      </c>
      <c r="J84" s="355">
        <v>2.9643938750474793E-323</v>
      </c>
      <c r="K84" s="358" t="s">
        <v>245</v>
      </c>
    </row>
    <row r="85" spans="1:11" ht="14.4" customHeight="1" thickBot="1" x14ac:dyDescent="0.35">
      <c r="A85" s="371" t="s">
        <v>324</v>
      </c>
      <c r="B85" s="349">
        <v>4.9406564584124654E-324</v>
      </c>
      <c r="C85" s="349">
        <v>1.331</v>
      </c>
      <c r="D85" s="350">
        <v>1.331</v>
      </c>
      <c r="E85" s="359" t="s">
        <v>251</v>
      </c>
      <c r="F85" s="349">
        <v>0</v>
      </c>
      <c r="G85" s="350">
        <v>0</v>
      </c>
      <c r="H85" s="352">
        <v>4.9406564584124654E-324</v>
      </c>
      <c r="I85" s="349">
        <v>2.9643938750474793E-323</v>
      </c>
      <c r="J85" s="350">
        <v>2.9643938750474793E-323</v>
      </c>
      <c r="K85" s="360" t="s">
        <v>245</v>
      </c>
    </row>
    <row r="86" spans="1:11" ht="14.4" customHeight="1" thickBot="1" x14ac:dyDescent="0.35">
      <c r="A86" s="368" t="s">
        <v>34</v>
      </c>
      <c r="B86" s="349">
        <v>14061.9965391118</v>
      </c>
      <c r="C86" s="349">
        <v>16336.68872</v>
      </c>
      <c r="D86" s="350">
        <v>2274.6921808882398</v>
      </c>
      <c r="E86" s="351">
        <v>1.1617616797550001</v>
      </c>
      <c r="F86" s="349">
        <v>17309.079657865099</v>
      </c>
      <c r="G86" s="350">
        <v>8654.5398289325294</v>
      </c>
      <c r="H86" s="352">
        <v>1320.3150900000001</v>
      </c>
      <c r="I86" s="349">
        <v>8112.8700700000099</v>
      </c>
      <c r="J86" s="350">
        <v>-541.66975893251902</v>
      </c>
      <c r="K86" s="353">
        <v>0.46870603350099999</v>
      </c>
    </row>
    <row r="87" spans="1:11" ht="14.4" customHeight="1" thickBot="1" x14ac:dyDescent="0.35">
      <c r="A87" s="374" t="s">
        <v>325</v>
      </c>
      <c r="B87" s="354">
        <v>10742.9999999994</v>
      </c>
      <c r="C87" s="354">
        <v>12153.096</v>
      </c>
      <c r="D87" s="355">
        <v>1410.0960000006</v>
      </c>
      <c r="E87" s="361">
        <v>1.131257190728</v>
      </c>
      <c r="F87" s="354">
        <v>13142.9999999998</v>
      </c>
      <c r="G87" s="355">
        <v>6571.4999999998799</v>
      </c>
      <c r="H87" s="357">
        <v>982.62800000000004</v>
      </c>
      <c r="I87" s="354">
        <v>6031.4290000000001</v>
      </c>
      <c r="J87" s="355">
        <v>-540.07099999987304</v>
      </c>
      <c r="K87" s="362">
        <v>0.45890808795499999</v>
      </c>
    </row>
    <row r="88" spans="1:11" ht="14.4" customHeight="1" thickBot="1" x14ac:dyDescent="0.35">
      <c r="A88" s="370" t="s">
        <v>326</v>
      </c>
      <c r="B88" s="354">
        <v>9482.9999999994798</v>
      </c>
      <c r="C88" s="354">
        <v>10867.558999999999</v>
      </c>
      <c r="D88" s="355">
        <v>1384.55900000053</v>
      </c>
      <c r="E88" s="361">
        <v>1.146004323526</v>
      </c>
      <c r="F88" s="354">
        <v>11903.9999999998</v>
      </c>
      <c r="G88" s="355">
        <v>5951.99999999989</v>
      </c>
      <c r="H88" s="357">
        <v>869.32600000000002</v>
      </c>
      <c r="I88" s="354">
        <v>5398.4290000000001</v>
      </c>
      <c r="J88" s="355">
        <v>-553.570999999886</v>
      </c>
      <c r="K88" s="362">
        <v>0.45349705981100003</v>
      </c>
    </row>
    <row r="89" spans="1:11" ht="14.4" customHeight="1" thickBot="1" x14ac:dyDescent="0.35">
      <c r="A89" s="371" t="s">
        <v>327</v>
      </c>
      <c r="B89" s="349">
        <v>9482.9999999994798</v>
      </c>
      <c r="C89" s="349">
        <v>10867.558999999999</v>
      </c>
      <c r="D89" s="350">
        <v>1384.55900000053</v>
      </c>
      <c r="E89" s="351">
        <v>1.146004323526</v>
      </c>
      <c r="F89" s="349">
        <v>11903.9999999998</v>
      </c>
      <c r="G89" s="350">
        <v>5951.99999999989</v>
      </c>
      <c r="H89" s="352">
        <v>869.32600000000002</v>
      </c>
      <c r="I89" s="349">
        <v>5398.4290000000001</v>
      </c>
      <c r="J89" s="350">
        <v>-553.570999999886</v>
      </c>
      <c r="K89" s="353">
        <v>0.45349705981100003</v>
      </c>
    </row>
    <row r="90" spans="1:11" ht="14.4" customHeight="1" thickBot="1" x14ac:dyDescent="0.35">
      <c r="A90" s="370" t="s">
        <v>328</v>
      </c>
      <c r="B90" s="354">
        <v>4.9406564584124654E-324</v>
      </c>
      <c r="C90" s="354">
        <v>0.57099999999999995</v>
      </c>
      <c r="D90" s="355">
        <v>0.57099999999999995</v>
      </c>
      <c r="E90" s="356" t="s">
        <v>251</v>
      </c>
      <c r="F90" s="354">
        <v>0</v>
      </c>
      <c r="G90" s="355">
        <v>0</v>
      </c>
      <c r="H90" s="357">
        <v>4.9406564584124654E-324</v>
      </c>
      <c r="I90" s="354">
        <v>2.9643938750474793E-323</v>
      </c>
      <c r="J90" s="355">
        <v>2.9643938750474793E-323</v>
      </c>
      <c r="K90" s="358" t="s">
        <v>245</v>
      </c>
    </row>
    <row r="91" spans="1:11" ht="14.4" customHeight="1" thickBot="1" x14ac:dyDescent="0.35">
      <c r="A91" s="371" t="s">
        <v>329</v>
      </c>
      <c r="B91" s="349">
        <v>4.9406564584124654E-324</v>
      </c>
      <c r="C91" s="349">
        <v>0.57099999999999995</v>
      </c>
      <c r="D91" s="350">
        <v>0.57099999999999995</v>
      </c>
      <c r="E91" s="359" t="s">
        <v>251</v>
      </c>
      <c r="F91" s="349">
        <v>0</v>
      </c>
      <c r="G91" s="350">
        <v>0</v>
      </c>
      <c r="H91" s="352">
        <v>4.9406564584124654E-324</v>
      </c>
      <c r="I91" s="349">
        <v>2.9643938750474793E-323</v>
      </c>
      <c r="J91" s="350">
        <v>2.9643938750474793E-323</v>
      </c>
      <c r="K91" s="360" t="s">
        <v>245</v>
      </c>
    </row>
    <row r="92" spans="1:11" ht="14.4" customHeight="1" thickBot="1" x14ac:dyDescent="0.35">
      <c r="A92" s="370" t="s">
        <v>330</v>
      </c>
      <c r="B92" s="354">
        <v>1259.99999999993</v>
      </c>
      <c r="C92" s="354">
        <v>1240.23</v>
      </c>
      <c r="D92" s="355">
        <v>-19.76999999993</v>
      </c>
      <c r="E92" s="361">
        <v>0.98430952380900005</v>
      </c>
      <c r="F92" s="354">
        <v>1201.99999999998</v>
      </c>
      <c r="G92" s="355">
        <v>600.99999999998897</v>
      </c>
      <c r="H92" s="357">
        <v>108.4</v>
      </c>
      <c r="I92" s="354">
        <v>625.30000000000098</v>
      </c>
      <c r="J92" s="355">
        <v>24.300000000011998</v>
      </c>
      <c r="K92" s="362">
        <v>0.52021630615600001</v>
      </c>
    </row>
    <row r="93" spans="1:11" ht="14.4" customHeight="1" thickBot="1" x14ac:dyDescent="0.35">
      <c r="A93" s="371" t="s">
        <v>331</v>
      </c>
      <c r="B93" s="349">
        <v>1259.99999999993</v>
      </c>
      <c r="C93" s="349">
        <v>1240.23</v>
      </c>
      <c r="D93" s="350">
        <v>-19.76999999993</v>
      </c>
      <c r="E93" s="351">
        <v>0.98430952380900005</v>
      </c>
      <c r="F93" s="349">
        <v>1201.99999999998</v>
      </c>
      <c r="G93" s="350">
        <v>600.99999999998897</v>
      </c>
      <c r="H93" s="352">
        <v>108.4</v>
      </c>
      <c r="I93" s="349">
        <v>625.30000000000098</v>
      </c>
      <c r="J93" s="350">
        <v>24.300000000011998</v>
      </c>
      <c r="K93" s="353">
        <v>0.52021630615600001</v>
      </c>
    </row>
    <row r="94" spans="1:11" ht="14.4" customHeight="1" thickBot="1" x14ac:dyDescent="0.35">
      <c r="A94" s="370" t="s">
        <v>332</v>
      </c>
      <c r="B94" s="354">
        <v>0</v>
      </c>
      <c r="C94" s="354">
        <v>44.735999999999997</v>
      </c>
      <c r="D94" s="355">
        <v>44.735999999999997</v>
      </c>
      <c r="E94" s="356" t="s">
        <v>245</v>
      </c>
      <c r="F94" s="354">
        <v>36.999999999998998</v>
      </c>
      <c r="G94" s="355">
        <v>18.499999999999002</v>
      </c>
      <c r="H94" s="357">
        <v>4.9020000000000001</v>
      </c>
      <c r="I94" s="354">
        <v>7.7</v>
      </c>
      <c r="J94" s="355">
        <v>-10.799999999999001</v>
      </c>
      <c r="K94" s="362">
        <v>0.20810810810800001</v>
      </c>
    </row>
    <row r="95" spans="1:11" ht="14.4" customHeight="1" thickBot="1" x14ac:dyDescent="0.35">
      <c r="A95" s="371" t="s">
        <v>333</v>
      </c>
      <c r="B95" s="349">
        <v>0</v>
      </c>
      <c r="C95" s="349">
        <v>44.735999999999997</v>
      </c>
      <c r="D95" s="350">
        <v>44.735999999999997</v>
      </c>
      <c r="E95" s="359" t="s">
        <v>245</v>
      </c>
      <c r="F95" s="349">
        <v>36.999999999998998</v>
      </c>
      <c r="G95" s="350">
        <v>18.499999999999002</v>
      </c>
      <c r="H95" s="352">
        <v>4.9020000000000001</v>
      </c>
      <c r="I95" s="349">
        <v>7.7</v>
      </c>
      <c r="J95" s="350">
        <v>-10.799999999999001</v>
      </c>
      <c r="K95" s="353">
        <v>0.20810810810800001</v>
      </c>
    </row>
    <row r="96" spans="1:11" ht="14.4" customHeight="1" thickBot="1" x14ac:dyDescent="0.35">
      <c r="A96" s="369" t="s">
        <v>334</v>
      </c>
      <c r="B96" s="349">
        <v>3223.9965391123601</v>
      </c>
      <c r="C96" s="349">
        <v>4074.4700800000001</v>
      </c>
      <c r="D96" s="350">
        <v>850.473540887642</v>
      </c>
      <c r="E96" s="351">
        <v>1.2637948057849999</v>
      </c>
      <c r="F96" s="349">
        <v>4047.0796578652999</v>
      </c>
      <c r="G96" s="350">
        <v>2023.5398289326499</v>
      </c>
      <c r="H96" s="352">
        <v>328.94427000000002</v>
      </c>
      <c r="I96" s="349">
        <v>2027.37932</v>
      </c>
      <c r="J96" s="350">
        <v>3.8394910673510001</v>
      </c>
      <c r="K96" s="353">
        <v>0.50094870657099999</v>
      </c>
    </row>
    <row r="97" spans="1:11" ht="14.4" customHeight="1" thickBot="1" x14ac:dyDescent="0.35">
      <c r="A97" s="370" t="s">
        <v>335</v>
      </c>
      <c r="B97" s="354">
        <v>852.99999343452998</v>
      </c>
      <c r="C97" s="354">
        <v>1078.8129899999999</v>
      </c>
      <c r="D97" s="355">
        <v>225.812996565471</v>
      </c>
      <c r="E97" s="361">
        <v>1.264728016768</v>
      </c>
      <c r="F97" s="354">
        <v>1071.0796578653601</v>
      </c>
      <c r="G97" s="355">
        <v>535.53982893268005</v>
      </c>
      <c r="H97" s="357">
        <v>87.012770000000003</v>
      </c>
      <c r="I97" s="354">
        <v>536.44704999999999</v>
      </c>
      <c r="J97" s="355">
        <v>0.90722106731999996</v>
      </c>
      <c r="K97" s="362">
        <v>0.50084701549499999</v>
      </c>
    </row>
    <row r="98" spans="1:11" ht="14.4" customHeight="1" thickBot="1" x14ac:dyDescent="0.35">
      <c r="A98" s="371" t="s">
        <v>336</v>
      </c>
      <c r="B98" s="349">
        <v>852.99999343452998</v>
      </c>
      <c r="C98" s="349">
        <v>1078.8129899999999</v>
      </c>
      <c r="D98" s="350">
        <v>225.812996565471</v>
      </c>
      <c r="E98" s="351">
        <v>1.264728016768</v>
      </c>
      <c r="F98" s="349">
        <v>1071.0796578653601</v>
      </c>
      <c r="G98" s="350">
        <v>535.53982893268005</v>
      </c>
      <c r="H98" s="352">
        <v>87.012770000000003</v>
      </c>
      <c r="I98" s="349">
        <v>536.44704999999999</v>
      </c>
      <c r="J98" s="350">
        <v>0.90722106731999996</v>
      </c>
      <c r="K98" s="353">
        <v>0.50084701549499999</v>
      </c>
    </row>
    <row r="99" spans="1:11" ht="14.4" customHeight="1" thickBot="1" x14ac:dyDescent="0.35">
      <c r="A99" s="370" t="s">
        <v>337</v>
      </c>
      <c r="B99" s="354">
        <v>2370.99654567783</v>
      </c>
      <c r="C99" s="354">
        <v>2995.6570900000002</v>
      </c>
      <c r="D99" s="355">
        <v>624.66054432217197</v>
      </c>
      <c r="E99" s="361">
        <v>1.2634590697570001</v>
      </c>
      <c r="F99" s="354">
        <v>2975.99999999994</v>
      </c>
      <c r="G99" s="355">
        <v>1487.99999999997</v>
      </c>
      <c r="H99" s="357">
        <v>241.9315</v>
      </c>
      <c r="I99" s="354">
        <v>1490.93227</v>
      </c>
      <c r="J99" s="355">
        <v>2.9322700000299999</v>
      </c>
      <c r="K99" s="362">
        <v>0.50098530577900002</v>
      </c>
    </row>
    <row r="100" spans="1:11" ht="14.4" customHeight="1" thickBot="1" x14ac:dyDescent="0.35">
      <c r="A100" s="371" t="s">
        <v>338</v>
      </c>
      <c r="B100" s="349">
        <v>2370.99654567783</v>
      </c>
      <c r="C100" s="349">
        <v>2995.6570900000002</v>
      </c>
      <c r="D100" s="350">
        <v>624.66054432217197</v>
      </c>
      <c r="E100" s="351">
        <v>1.2634590697570001</v>
      </c>
      <c r="F100" s="349">
        <v>2975.99999999994</v>
      </c>
      <c r="G100" s="350">
        <v>1487.99999999997</v>
      </c>
      <c r="H100" s="352">
        <v>241.9315</v>
      </c>
      <c r="I100" s="349">
        <v>1490.93227</v>
      </c>
      <c r="J100" s="350">
        <v>2.9322700000299999</v>
      </c>
      <c r="K100" s="353">
        <v>0.50098530577900002</v>
      </c>
    </row>
    <row r="101" spans="1:11" ht="14.4" customHeight="1" thickBot="1" x14ac:dyDescent="0.35">
      <c r="A101" s="369" t="s">
        <v>339</v>
      </c>
      <c r="B101" s="349">
        <v>94.999999999994003</v>
      </c>
      <c r="C101" s="349">
        <v>109.12264</v>
      </c>
      <c r="D101" s="350">
        <v>14.122640000004999</v>
      </c>
      <c r="E101" s="351">
        <v>1.148659368421</v>
      </c>
      <c r="F101" s="349">
        <v>118.999999999998</v>
      </c>
      <c r="G101" s="350">
        <v>59.499999999998003</v>
      </c>
      <c r="H101" s="352">
        <v>8.74282</v>
      </c>
      <c r="I101" s="349">
        <v>54.061750000000004</v>
      </c>
      <c r="J101" s="350">
        <v>-5.4382499999979999</v>
      </c>
      <c r="K101" s="353">
        <v>0.45430042016799999</v>
      </c>
    </row>
    <row r="102" spans="1:11" ht="14.4" customHeight="1" thickBot="1" x14ac:dyDescent="0.35">
      <c r="A102" s="370" t="s">
        <v>340</v>
      </c>
      <c r="B102" s="354">
        <v>94.999999999994003</v>
      </c>
      <c r="C102" s="354">
        <v>109.12264</v>
      </c>
      <c r="D102" s="355">
        <v>14.122640000004999</v>
      </c>
      <c r="E102" s="361">
        <v>1.148659368421</v>
      </c>
      <c r="F102" s="354">
        <v>118.999999999998</v>
      </c>
      <c r="G102" s="355">
        <v>59.499999999998003</v>
      </c>
      <c r="H102" s="357">
        <v>8.74282</v>
      </c>
      <c r="I102" s="354">
        <v>54.061750000000004</v>
      </c>
      <c r="J102" s="355">
        <v>-5.4382499999979999</v>
      </c>
      <c r="K102" s="362">
        <v>0.45430042016799999</v>
      </c>
    </row>
    <row r="103" spans="1:11" ht="14.4" customHeight="1" thickBot="1" x14ac:dyDescent="0.35">
      <c r="A103" s="371" t="s">
        <v>341</v>
      </c>
      <c r="B103" s="349">
        <v>94.999999999994003</v>
      </c>
      <c r="C103" s="349">
        <v>109.12264</v>
      </c>
      <c r="D103" s="350">
        <v>14.122640000004999</v>
      </c>
      <c r="E103" s="351">
        <v>1.148659368421</v>
      </c>
      <c r="F103" s="349">
        <v>118.999999999998</v>
      </c>
      <c r="G103" s="350">
        <v>59.499999999998003</v>
      </c>
      <c r="H103" s="352">
        <v>8.74282</v>
      </c>
      <c r="I103" s="349">
        <v>54.061750000000004</v>
      </c>
      <c r="J103" s="350">
        <v>-5.4382499999979999</v>
      </c>
      <c r="K103" s="353">
        <v>0.45430042016799999</v>
      </c>
    </row>
    <row r="104" spans="1:11" ht="14.4" customHeight="1" thickBot="1" x14ac:dyDescent="0.35">
      <c r="A104" s="368" t="s">
        <v>342</v>
      </c>
      <c r="B104" s="349">
        <v>47.999999999997002</v>
      </c>
      <c r="C104" s="349">
        <v>124.376</v>
      </c>
      <c r="D104" s="350">
        <v>76.376000000001994</v>
      </c>
      <c r="E104" s="351">
        <v>2.591166666666</v>
      </c>
      <c r="F104" s="349">
        <v>34.876325088338</v>
      </c>
      <c r="G104" s="350">
        <v>17.438162544169</v>
      </c>
      <c r="H104" s="352">
        <v>4.7377500000000001</v>
      </c>
      <c r="I104" s="349">
        <v>40.447749999999999</v>
      </c>
      <c r="J104" s="350">
        <v>23.009587455830001</v>
      </c>
      <c r="K104" s="353">
        <v>1.1597480496449999</v>
      </c>
    </row>
    <row r="105" spans="1:11" ht="14.4" customHeight="1" thickBot="1" x14ac:dyDescent="0.35">
      <c r="A105" s="369" t="s">
        <v>343</v>
      </c>
      <c r="B105" s="349">
        <v>47.999999999997002</v>
      </c>
      <c r="C105" s="349">
        <v>124.376</v>
      </c>
      <c r="D105" s="350">
        <v>76.376000000001994</v>
      </c>
      <c r="E105" s="351">
        <v>2.591166666666</v>
      </c>
      <c r="F105" s="349">
        <v>34.876325088338</v>
      </c>
      <c r="G105" s="350">
        <v>17.438162544169</v>
      </c>
      <c r="H105" s="352">
        <v>4.7377500000000001</v>
      </c>
      <c r="I105" s="349">
        <v>40.447749999999999</v>
      </c>
      <c r="J105" s="350">
        <v>23.009587455830001</v>
      </c>
      <c r="K105" s="353">
        <v>1.1597480496449999</v>
      </c>
    </row>
    <row r="106" spans="1:11" ht="14.4" customHeight="1" thickBot="1" x14ac:dyDescent="0.35">
      <c r="A106" s="370" t="s">
        <v>344</v>
      </c>
      <c r="B106" s="354">
        <v>0</v>
      </c>
      <c r="C106" s="354">
        <v>43.265999999999998</v>
      </c>
      <c r="D106" s="355">
        <v>43.265999999999998</v>
      </c>
      <c r="E106" s="356" t="s">
        <v>245</v>
      </c>
      <c r="F106" s="354">
        <v>0</v>
      </c>
      <c r="G106" s="355">
        <v>0</v>
      </c>
      <c r="H106" s="357">
        <v>4.9406564584124654E-324</v>
      </c>
      <c r="I106" s="354">
        <v>14.11</v>
      </c>
      <c r="J106" s="355">
        <v>14.11</v>
      </c>
      <c r="K106" s="358" t="s">
        <v>245</v>
      </c>
    </row>
    <row r="107" spans="1:11" ht="14.4" customHeight="1" thickBot="1" x14ac:dyDescent="0.35">
      <c r="A107" s="371" t="s">
        <v>345</v>
      </c>
      <c r="B107" s="349">
        <v>0</v>
      </c>
      <c r="C107" s="349">
        <v>43.066000000000003</v>
      </c>
      <c r="D107" s="350">
        <v>43.066000000000003</v>
      </c>
      <c r="E107" s="359" t="s">
        <v>245</v>
      </c>
      <c r="F107" s="349">
        <v>0</v>
      </c>
      <c r="G107" s="350">
        <v>0</v>
      </c>
      <c r="H107" s="352">
        <v>4.9406564584124654E-324</v>
      </c>
      <c r="I107" s="349">
        <v>12.6</v>
      </c>
      <c r="J107" s="350">
        <v>12.6</v>
      </c>
      <c r="K107" s="360" t="s">
        <v>245</v>
      </c>
    </row>
    <row r="108" spans="1:11" ht="14.4" customHeight="1" thickBot="1" x14ac:dyDescent="0.35">
      <c r="A108" s="371" t="s">
        <v>346</v>
      </c>
      <c r="B108" s="349">
        <v>0</v>
      </c>
      <c r="C108" s="349">
        <v>0.2</v>
      </c>
      <c r="D108" s="350">
        <v>0.2</v>
      </c>
      <c r="E108" s="359" t="s">
        <v>245</v>
      </c>
      <c r="F108" s="349">
        <v>0</v>
      </c>
      <c r="G108" s="350">
        <v>0</v>
      </c>
      <c r="H108" s="352">
        <v>4.9406564584124654E-324</v>
      </c>
      <c r="I108" s="349">
        <v>1.51</v>
      </c>
      <c r="J108" s="350">
        <v>1.51</v>
      </c>
      <c r="K108" s="360" t="s">
        <v>245</v>
      </c>
    </row>
    <row r="109" spans="1:11" ht="14.4" customHeight="1" thickBot="1" x14ac:dyDescent="0.35">
      <c r="A109" s="370" t="s">
        <v>347</v>
      </c>
      <c r="B109" s="354">
        <v>47.999999999997002</v>
      </c>
      <c r="C109" s="354">
        <v>34.799999999999997</v>
      </c>
      <c r="D109" s="355">
        <v>-13.199999999997001</v>
      </c>
      <c r="E109" s="361">
        <v>0.72499999999999998</v>
      </c>
      <c r="F109" s="354">
        <v>34.876325088338</v>
      </c>
      <c r="G109" s="355">
        <v>17.438162544169</v>
      </c>
      <c r="H109" s="357">
        <v>3.4</v>
      </c>
      <c r="I109" s="354">
        <v>19</v>
      </c>
      <c r="J109" s="355">
        <v>1.5618374558300001</v>
      </c>
      <c r="K109" s="362">
        <v>0.544782168186</v>
      </c>
    </row>
    <row r="110" spans="1:11" ht="14.4" customHeight="1" thickBot="1" x14ac:dyDescent="0.35">
      <c r="A110" s="371" t="s">
        <v>348</v>
      </c>
      <c r="B110" s="349">
        <v>47.999999999997002</v>
      </c>
      <c r="C110" s="349">
        <v>34.799999999999997</v>
      </c>
      <c r="D110" s="350">
        <v>-13.199999999997001</v>
      </c>
      <c r="E110" s="351">
        <v>0.72499999999999998</v>
      </c>
      <c r="F110" s="349">
        <v>34.876325088338</v>
      </c>
      <c r="G110" s="350">
        <v>17.438162544169</v>
      </c>
      <c r="H110" s="352">
        <v>3.4</v>
      </c>
      <c r="I110" s="349">
        <v>19</v>
      </c>
      <c r="J110" s="350">
        <v>1.5618374558300001</v>
      </c>
      <c r="K110" s="353">
        <v>0.544782168186</v>
      </c>
    </row>
    <row r="111" spans="1:11" ht="14.4" customHeight="1" thickBot="1" x14ac:dyDescent="0.35">
      <c r="A111" s="370" t="s">
        <v>349</v>
      </c>
      <c r="B111" s="354">
        <v>4.9406564584124654E-324</v>
      </c>
      <c r="C111" s="354">
        <v>5.44</v>
      </c>
      <c r="D111" s="355">
        <v>5.44</v>
      </c>
      <c r="E111" s="356" t="s">
        <v>251</v>
      </c>
      <c r="F111" s="354">
        <v>0</v>
      </c>
      <c r="G111" s="355">
        <v>0</v>
      </c>
      <c r="H111" s="357">
        <v>4.9406564584124654E-324</v>
      </c>
      <c r="I111" s="354">
        <v>2.9643938750474793E-323</v>
      </c>
      <c r="J111" s="355">
        <v>2.9643938750474793E-323</v>
      </c>
      <c r="K111" s="358" t="s">
        <v>245</v>
      </c>
    </row>
    <row r="112" spans="1:11" ht="14.4" customHeight="1" thickBot="1" x14ac:dyDescent="0.35">
      <c r="A112" s="371" t="s">
        <v>350</v>
      </c>
      <c r="B112" s="349">
        <v>4.9406564584124654E-324</v>
      </c>
      <c r="C112" s="349">
        <v>5.44</v>
      </c>
      <c r="D112" s="350">
        <v>5.44</v>
      </c>
      <c r="E112" s="359" t="s">
        <v>251</v>
      </c>
      <c r="F112" s="349">
        <v>0</v>
      </c>
      <c r="G112" s="350">
        <v>0</v>
      </c>
      <c r="H112" s="352">
        <v>4.9406564584124654E-324</v>
      </c>
      <c r="I112" s="349">
        <v>2.9643938750474793E-323</v>
      </c>
      <c r="J112" s="350">
        <v>2.9643938750474793E-323</v>
      </c>
      <c r="K112" s="360" t="s">
        <v>245</v>
      </c>
    </row>
    <row r="113" spans="1:11" ht="14.4" customHeight="1" thickBot="1" x14ac:dyDescent="0.35">
      <c r="A113" s="373" t="s">
        <v>351</v>
      </c>
      <c r="B113" s="349">
        <v>4.9406564584124654E-324</v>
      </c>
      <c r="C113" s="349">
        <v>32.369999999999997</v>
      </c>
      <c r="D113" s="350">
        <v>32.369999999999997</v>
      </c>
      <c r="E113" s="359" t="s">
        <v>251</v>
      </c>
      <c r="F113" s="349">
        <v>0</v>
      </c>
      <c r="G113" s="350">
        <v>0</v>
      </c>
      <c r="H113" s="352">
        <v>4.9406564584124654E-324</v>
      </c>
      <c r="I113" s="349">
        <v>2.9643938750474793E-323</v>
      </c>
      <c r="J113" s="350">
        <v>2.9643938750474793E-323</v>
      </c>
      <c r="K113" s="360" t="s">
        <v>245</v>
      </c>
    </row>
    <row r="114" spans="1:11" ht="14.4" customHeight="1" thickBot="1" x14ac:dyDescent="0.35">
      <c r="A114" s="371" t="s">
        <v>352</v>
      </c>
      <c r="B114" s="349">
        <v>4.9406564584124654E-324</v>
      </c>
      <c r="C114" s="349">
        <v>32.369999999999997</v>
      </c>
      <c r="D114" s="350">
        <v>32.369999999999997</v>
      </c>
      <c r="E114" s="359" t="s">
        <v>251</v>
      </c>
      <c r="F114" s="349">
        <v>0</v>
      </c>
      <c r="G114" s="350">
        <v>0</v>
      </c>
      <c r="H114" s="352">
        <v>4.9406564584124654E-324</v>
      </c>
      <c r="I114" s="349">
        <v>2.9643938750474793E-323</v>
      </c>
      <c r="J114" s="350">
        <v>2.9643938750474793E-323</v>
      </c>
      <c r="K114" s="360" t="s">
        <v>245</v>
      </c>
    </row>
    <row r="115" spans="1:11" ht="14.4" customHeight="1" thickBot="1" x14ac:dyDescent="0.35">
      <c r="A115" s="370" t="s">
        <v>353</v>
      </c>
      <c r="B115" s="354">
        <v>4.9406564584124654E-324</v>
      </c>
      <c r="C115" s="354">
        <v>4.9406564584124654E-324</v>
      </c>
      <c r="D115" s="355">
        <v>0</v>
      </c>
      <c r="E115" s="361">
        <v>1</v>
      </c>
      <c r="F115" s="354">
        <v>4.9406564584124654E-324</v>
      </c>
      <c r="G115" s="355">
        <v>0</v>
      </c>
      <c r="H115" s="357">
        <v>1.33775</v>
      </c>
      <c r="I115" s="354">
        <v>1.33775</v>
      </c>
      <c r="J115" s="355">
        <v>1.33775</v>
      </c>
      <c r="K115" s="358" t="s">
        <v>251</v>
      </c>
    </row>
    <row r="116" spans="1:11" ht="14.4" customHeight="1" thickBot="1" x14ac:dyDescent="0.35">
      <c r="A116" s="371" t="s">
        <v>354</v>
      </c>
      <c r="B116" s="349">
        <v>4.9406564584124654E-324</v>
      </c>
      <c r="C116" s="349">
        <v>4.9406564584124654E-324</v>
      </c>
      <c r="D116" s="350">
        <v>0</v>
      </c>
      <c r="E116" s="351">
        <v>1</v>
      </c>
      <c r="F116" s="349">
        <v>4.9406564584124654E-324</v>
      </c>
      <c r="G116" s="350">
        <v>0</v>
      </c>
      <c r="H116" s="352">
        <v>1.33775</v>
      </c>
      <c r="I116" s="349">
        <v>1.33775</v>
      </c>
      <c r="J116" s="350">
        <v>1.33775</v>
      </c>
      <c r="K116" s="360" t="s">
        <v>251</v>
      </c>
    </row>
    <row r="117" spans="1:11" ht="14.4" customHeight="1" thickBot="1" x14ac:dyDescent="0.35">
      <c r="A117" s="373" t="s">
        <v>355</v>
      </c>
      <c r="B117" s="349">
        <v>4.9406564584124654E-324</v>
      </c>
      <c r="C117" s="349">
        <v>3</v>
      </c>
      <c r="D117" s="350">
        <v>3</v>
      </c>
      <c r="E117" s="359" t="s">
        <v>251</v>
      </c>
      <c r="F117" s="349">
        <v>0</v>
      </c>
      <c r="G117" s="350">
        <v>0</v>
      </c>
      <c r="H117" s="352">
        <v>4.9406564584124654E-324</v>
      </c>
      <c r="I117" s="349">
        <v>2</v>
      </c>
      <c r="J117" s="350">
        <v>2</v>
      </c>
      <c r="K117" s="360" t="s">
        <v>245</v>
      </c>
    </row>
    <row r="118" spans="1:11" ht="14.4" customHeight="1" thickBot="1" x14ac:dyDescent="0.35">
      <c r="A118" s="371" t="s">
        <v>356</v>
      </c>
      <c r="B118" s="349">
        <v>4.9406564584124654E-324</v>
      </c>
      <c r="C118" s="349">
        <v>3</v>
      </c>
      <c r="D118" s="350">
        <v>3</v>
      </c>
      <c r="E118" s="359" t="s">
        <v>251</v>
      </c>
      <c r="F118" s="349">
        <v>0</v>
      </c>
      <c r="G118" s="350">
        <v>0</v>
      </c>
      <c r="H118" s="352">
        <v>4.9406564584124654E-324</v>
      </c>
      <c r="I118" s="349">
        <v>2</v>
      </c>
      <c r="J118" s="350">
        <v>2</v>
      </c>
      <c r="K118" s="360" t="s">
        <v>245</v>
      </c>
    </row>
    <row r="119" spans="1:11" ht="14.4" customHeight="1" thickBot="1" x14ac:dyDescent="0.35">
      <c r="A119" s="373" t="s">
        <v>357</v>
      </c>
      <c r="B119" s="349">
        <v>4.9406564584124654E-324</v>
      </c>
      <c r="C119" s="349">
        <v>2</v>
      </c>
      <c r="D119" s="350">
        <v>2</v>
      </c>
      <c r="E119" s="359" t="s">
        <v>251</v>
      </c>
      <c r="F119" s="349">
        <v>0</v>
      </c>
      <c r="G119" s="350">
        <v>0</v>
      </c>
      <c r="H119" s="352">
        <v>4.9406564584124654E-324</v>
      </c>
      <c r="I119" s="349">
        <v>4</v>
      </c>
      <c r="J119" s="350">
        <v>4</v>
      </c>
      <c r="K119" s="360" t="s">
        <v>245</v>
      </c>
    </row>
    <row r="120" spans="1:11" ht="14.4" customHeight="1" thickBot="1" x14ac:dyDescent="0.35">
      <c r="A120" s="371" t="s">
        <v>358</v>
      </c>
      <c r="B120" s="349">
        <v>4.9406564584124654E-324</v>
      </c>
      <c r="C120" s="349">
        <v>2</v>
      </c>
      <c r="D120" s="350">
        <v>2</v>
      </c>
      <c r="E120" s="359" t="s">
        <v>251</v>
      </c>
      <c r="F120" s="349">
        <v>0</v>
      </c>
      <c r="G120" s="350">
        <v>0</v>
      </c>
      <c r="H120" s="352">
        <v>4.9406564584124654E-324</v>
      </c>
      <c r="I120" s="349">
        <v>4</v>
      </c>
      <c r="J120" s="350">
        <v>4</v>
      </c>
      <c r="K120" s="360" t="s">
        <v>245</v>
      </c>
    </row>
    <row r="121" spans="1:11" ht="14.4" customHeight="1" thickBot="1" x14ac:dyDescent="0.35">
      <c r="A121" s="370" t="s">
        <v>359</v>
      </c>
      <c r="B121" s="354">
        <v>4.9406564584124654E-324</v>
      </c>
      <c r="C121" s="354">
        <v>3.5</v>
      </c>
      <c r="D121" s="355">
        <v>3.5</v>
      </c>
      <c r="E121" s="356" t="s">
        <v>251</v>
      </c>
      <c r="F121" s="354">
        <v>0</v>
      </c>
      <c r="G121" s="355">
        <v>0</v>
      </c>
      <c r="H121" s="357">
        <v>4.9406564584124654E-324</v>
      </c>
      <c r="I121" s="354">
        <v>2.9643938750474793E-323</v>
      </c>
      <c r="J121" s="355">
        <v>2.9643938750474793E-323</v>
      </c>
      <c r="K121" s="358" t="s">
        <v>245</v>
      </c>
    </row>
    <row r="122" spans="1:11" ht="14.4" customHeight="1" thickBot="1" x14ac:dyDescent="0.35">
      <c r="A122" s="371" t="s">
        <v>360</v>
      </c>
      <c r="B122" s="349">
        <v>4.9406564584124654E-324</v>
      </c>
      <c r="C122" s="349">
        <v>3.5</v>
      </c>
      <c r="D122" s="350">
        <v>3.5</v>
      </c>
      <c r="E122" s="359" t="s">
        <v>251</v>
      </c>
      <c r="F122" s="349">
        <v>0</v>
      </c>
      <c r="G122" s="350">
        <v>0</v>
      </c>
      <c r="H122" s="352">
        <v>4.9406564584124654E-324</v>
      </c>
      <c r="I122" s="349">
        <v>2.9643938750474793E-323</v>
      </c>
      <c r="J122" s="350">
        <v>2.9643938750474793E-323</v>
      </c>
      <c r="K122" s="360" t="s">
        <v>245</v>
      </c>
    </row>
    <row r="123" spans="1:11" ht="14.4" customHeight="1" thickBot="1" x14ac:dyDescent="0.35">
      <c r="A123" s="368" t="s">
        <v>361</v>
      </c>
      <c r="B123" s="349">
        <v>1230.99999999993</v>
      </c>
      <c r="C123" s="349">
        <v>730.70616000000098</v>
      </c>
      <c r="D123" s="350">
        <v>-500.29383999993098</v>
      </c>
      <c r="E123" s="351">
        <v>0.59358745735100005</v>
      </c>
      <c r="F123" s="349">
        <v>1663.9999205404099</v>
      </c>
      <c r="G123" s="350">
        <v>831.99996027020597</v>
      </c>
      <c r="H123" s="352">
        <v>147.03399999999999</v>
      </c>
      <c r="I123" s="349">
        <v>882.32895000000099</v>
      </c>
      <c r="J123" s="350">
        <v>50.328989729794003</v>
      </c>
      <c r="K123" s="353">
        <v>0.53024578854100002</v>
      </c>
    </row>
    <row r="124" spans="1:11" ht="14.4" customHeight="1" thickBot="1" x14ac:dyDescent="0.35">
      <c r="A124" s="369" t="s">
        <v>362</v>
      </c>
      <c r="B124" s="349">
        <v>1230.99999999993</v>
      </c>
      <c r="C124" s="349">
        <v>610.06700000000103</v>
      </c>
      <c r="D124" s="350">
        <v>-620.93299999993201</v>
      </c>
      <c r="E124" s="351">
        <v>0.495586515028</v>
      </c>
      <c r="F124" s="349">
        <v>1663.9999205404099</v>
      </c>
      <c r="G124" s="350">
        <v>831.99996027020597</v>
      </c>
      <c r="H124" s="352">
        <v>147.03399999999999</v>
      </c>
      <c r="I124" s="349">
        <v>873.31200000000104</v>
      </c>
      <c r="J124" s="350">
        <v>41.312039729794002</v>
      </c>
      <c r="K124" s="353">
        <v>0.52482694813800002</v>
      </c>
    </row>
    <row r="125" spans="1:11" ht="14.4" customHeight="1" thickBot="1" x14ac:dyDescent="0.35">
      <c r="A125" s="370" t="s">
        <v>363</v>
      </c>
      <c r="B125" s="354">
        <v>1230.99999999993</v>
      </c>
      <c r="C125" s="354">
        <v>558.36900000000105</v>
      </c>
      <c r="D125" s="355">
        <v>-672.63099999993199</v>
      </c>
      <c r="E125" s="361">
        <v>0.45358976441900001</v>
      </c>
      <c r="F125" s="354">
        <v>1663.9999205404099</v>
      </c>
      <c r="G125" s="355">
        <v>831.99996027020597</v>
      </c>
      <c r="H125" s="357">
        <v>147.03399999999999</v>
      </c>
      <c r="I125" s="354">
        <v>873.31200000000104</v>
      </c>
      <c r="J125" s="355">
        <v>41.312039729794002</v>
      </c>
      <c r="K125" s="362">
        <v>0.52482694813800002</v>
      </c>
    </row>
    <row r="126" spans="1:11" ht="14.4" customHeight="1" thickBot="1" x14ac:dyDescent="0.35">
      <c r="A126" s="371" t="s">
        <v>364</v>
      </c>
      <c r="B126" s="349">
        <v>2.9999999999989999</v>
      </c>
      <c r="C126" s="349">
        <v>1.99</v>
      </c>
      <c r="D126" s="350">
        <v>-1.0099999999989999</v>
      </c>
      <c r="E126" s="351">
        <v>0.66333333333300004</v>
      </c>
      <c r="F126" s="349">
        <v>1.999920540443</v>
      </c>
      <c r="G126" s="350">
        <v>0.99996027022099998</v>
      </c>
      <c r="H126" s="352">
        <v>0.14399999999999999</v>
      </c>
      <c r="I126" s="349">
        <v>0.86399999999999999</v>
      </c>
      <c r="J126" s="350">
        <v>-0.13596027022099999</v>
      </c>
      <c r="K126" s="353">
        <v>0.43201716394599998</v>
      </c>
    </row>
    <row r="127" spans="1:11" ht="14.4" customHeight="1" thickBot="1" x14ac:dyDescent="0.35">
      <c r="A127" s="371" t="s">
        <v>365</v>
      </c>
      <c r="B127" s="349">
        <v>405.99999999997698</v>
      </c>
      <c r="C127" s="349">
        <v>551.66900000000101</v>
      </c>
      <c r="D127" s="350">
        <v>145.669000000023</v>
      </c>
      <c r="E127" s="351">
        <v>1.358790640394</v>
      </c>
      <c r="F127" s="349">
        <v>1661.99999999997</v>
      </c>
      <c r="G127" s="350">
        <v>830.99999999998499</v>
      </c>
      <c r="H127" s="352">
        <v>146.864</v>
      </c>
      <c r="I127" s="349">
        <v>872.29200000000105</v>
      </c>
      <c r="J127" s="350">
        <v>41.292000000016003</v>
      </c>
      <c r="K127" s="353">
        <v>0.52484476534199997</v>
      </c>
    </row>
    <row r="128" spans="1:11" ht="14.4" customHeight="1" thickBot="1" x14ac:dyDescent="0.35">
      <c r="A128" s="371" t="s">
        <v>366</v>
      </c>
      <c r="B128" s="349">
        <v>4.9999999999989999</v>
      </c>
      <c r="C128" s="349">
        <v>4.3460000000000001</v>
      </c>
      <c r="D128" s="350">
        <v>-0.65399999999900005</v>
      </c>
      <c r="E128" s="351">
        <v>0.86919999999999997</v>
      </c>
      <c r="F128" s="349">
        <v>0</v>
      </c>
      <c r="G128" s="350">
        <v>0</v>
      </c>
      <c r="H128" s="352">
        <v>4.9406564584124654E-324</v>
      </c>
      <c r="I128" s="349">
        <v>2.9643938750474793E-323</v>
      </c>
      <c r="J128" s="350">
        <v>2.9643938750474793E-323</v>
      </c>
      <c r="K128" s="360" t="s">
        <v>245</v>
      </c>
    </row>
    <row r="129" spans="1:11" ht="14.4" customHeight="1" thickBot="1" x14ac:dyDescent="0.35">
      <c r="A129" s="371" t="s">
        <v>367</v>
      </c>
      <c r="B129" s="349">
        <v>0</v>
      </c>
      <c r="C129" s="349">
        <v>0.36399999999999999</v>
      </c>
      <c r="D129" s="350">
        <v>0.36399999999999999</v>
      </c>
      <c r="E129" s="359" t="s">
        <v>245</v>
      </c>
      <c r="F129" s="349">
        <v>0</v>
      </c>
      <c r="G129" s="350">
        <v>0</v>
      </c>
      <c r="H129" s="352">
        <v>2.5999999999999999E-2</v>
      </c>
      <c r="I129" s="349">
        <v>0.156</v>
      </c>
      <c r="J129" s="350">
        <v>0.156</v>
      </c>
      <c r="K129" s="360" t="s">
        <v>245</v>
      </c>
    </row>
    <row r="130" spans="1:11" ht="14.4" customHeight="1" thickBot="1" x14ac:dyDescent="0.35">
      <c r="A130" s="370" t="s">
        <v>368</v>
      </c>
      <c r="B130" s="354">
        <v>4.9406564584124654E-324</v>
      </c>
      <c r="C130" s="354">
        <v>51.698</v>
      </c>
      <c r="D130" s="355">
        <v>51.698</v>
      </c>
      <c r="E130" s="356" t="s">
        <v>251</v>
      </c>
      <c r="F130" s="354">
        <v>0</v>
      </c>
      <c r="G130" s="355">
        <v>0</v>
      </c>
      <c r="H130" s="357">
        <v>4.9406564584124654E-324</v>
      </c>
      <c r="I130" s="354">
        <v>2.9643938750474793E-323</v>
      </c>
      <c r="J130" s="355">
        <v>2.9643938750474793E-323</v>
      </c>
      <c r="K130" s="358" t="s">
        <v>245</v>
      </c>
    </row>
    <row r="131" spans="1:11" ht="14.4" customHeight="1" thickBot="1" x14ac:dyDescent="0.35">
      <c r="A131" s="371" t="s">
        <v>369</v>
      </c>
      <c r="B131" s="349">
        <v>4.9406564584124654E-324</v>
      </c>
      <c r="C131" s="349">
        <v>28.719000000000001</v>
      </c>
      <c r="D131" s="350">
        <v>28.719000000000001</v>
      </c>
      <c r="E131" s="359" t="s">
        <v>251</v>
      </c>
      <c r="F131" s="349">
        <v>0</v>
      </c>
      <c r="G131" s="350">
        <v>0</v>
      </c>
      <c r="H131" s="352">
        <v>4.9406564584124654E-324</v>
      </c>
      <c r="I131" s="349">
        <v>2.9643938750474793E-323</v>
      </c>
      <c r="J131" s="350">
        <v>2.9643938750474793E-323</v>
      </c>
      <c r="K131" s="360" t="s">
        <v>245</v>
      </c>
    </row>
    <row r="132" spans="1:11" ht="14.4" customHeight="1" thickBot="1" x14ac:dyDescent="0.35">
      <c r="A132" s="371" t="s">
        <v>370</v>
      </c>
      <c r="B132" s="349">
        <v>4.9406564584124654E-324</v>
      </c>
      <c r="C132" s="349">
        <v>22.978999999999999</v>
      </c>
      <c r="D132" s="350">
        <v>22.978999999999999</v>
      </c>
      <c r="E132" s="359" t="s">
        <v>251</v>
      </c>
      <c r="F132" s="349">
        <v>0</v>
      </c>
      <c r="G132" s="350">
        <v>0</v>
      </c>
      <c r="H132" s="352">
        <v>4.9406564584124654E-324</v>
      </c>
      <c r="I132" s="349">
        <v>2.9643938750474793E-323</v>
      </c>
      <c r="J132" s="350">
        <v>2.9643938750474793E-323</v>
      </c>
      <c r="K132" s="360" t="s">
        <v>245</v>
      </c>
    </row>
    <row r="133" spans="1:11" ht="14.4" customHeight="1" thickBot="1" x14ac:dyDescent="0.35">
      <c r="A133" s="369" t="s">
        <v>371</v>
      </c>
      <c r="B133" s="349">
        <v>4.9406564584124654E-324</v>
      </c>
      <c r="C133" s="349">
        <v>60.686999999999998</v>
      </c>
      <c r="D133" s="350">
        <v>60.686999999999998</v>
      </c>
      <c r="E133" s="359" t="s">
        <v>251</v>
      </c>
      <c r="F133" s="349">
        <v>0</v>
      </c>
      <c r="G133" s="350">
        <v>0</v>
      </c>
      <c r="H133" s="352">
        <v>4.9406564584124654E-324</v>
      </c>
      <c r="I133" s="349">
        <v>2.9643938750474793E-323</v>
      </c>
      <c r="J133" s="350">
        <v>2.9643938750474793E-323</v>
      </c>
      <c r="K133" s="360" t="s">
        <v>245</v>
      </c>
    </row>
    <row r="134" spans="1:11" ht="14.4" customHeight="1" thickBot="1" x14ac:dyDescent="0.35">
      <c r="A134" s="370" t="s">
        <v>372</v>
      </c>
      <c r="B134" s="354">
        <v>4.9406564584124654E-324</v>
      </c>
      <c r="C134" s="354">
        <v>60.686999999999998</v>
      </c>
      <c r="D134" s="355">
        <v>60.686999999999998</v>
      </c>
      <c r="E134" s="356" t="s">
        <v>251</v>
      </c>
      <c r="F134" s="354">
        <v>0</v>
      </c>
      <c r="G134" s="355">
        <v>0</v>
      </c>
      <c r="H134" s="357">
        <v>4.9406564584124654E-324</v>
      </c>
      <c r="I134" s="354">
        <v>2.9643938750474793E-323</v>
      </c>
      <c r="J134" s="355">
        <v>2.9643938750474793E-323</v>
      </c>
      <c r="K134" s="358" t="s">
        <v>245</v>
      </c>
    </row>
    <row r="135" spans="1:11" ht="14.4" customHeight="1" thickBot="1" x14ac:dyDescent="0.35">
      <c r="A135" s="371" t="s">
        <v>373</v>
      </c>
      <c r="B135" s="349">
        <v>4.9406564584124654E-324</v>
      </c>
      <c r="C135" s="349">
        <v>60.686999999999998</v>
      </c>
      <c r="D135" s="350">
        <v>60.686999999999998</v>
      </c>
      <c r="E135" s="359" t="s">
        <v>251</v>
      </c>
      <c r="F135" s="349">
        <v>0</v>
      </c>
      <c r="G135" s="350">
        <v>0</v>
      </c>
      <c r="H135" s="352">
        <v>4.9406564584124654E-324</v>
      </c>
      <c r="I135" s="349">
        <v>2.9643938750474793E-323</v>
      </c>
      <c r="J135" s="350">
        <v>2.9643938750474793E-323</v>
      </c>
      <c r="K135" s="360" t="s">
        <v>245</v>
      </c>
    </row>
    <row r="136" spans="1:11" ht="14.4" customHeight="1" thickBot="1" x14ac:dyDescent="0.35">
      <c r="A136" s="369" t="s">
        <v>374</v>
      </c>
      <c r="B136" s="349">
        <v>0</v>
      </c>
      <c r="C136" s="349">
        <v>59.952159999999999</v>
      </c>
      <c r="D136" s="350">
        <v>59.952159999999999</v>
      </c>
      <c r="E136" s="359" t="s">
        <v>245</v>
      </c>
      <c r="F136" s="349">
        <v>0</v>
      </c>
      <c r="G136" s="350">
        <v>0</v>
      </c>
      <c r="H136" s="352">
        <v>4.9406564584124654E-324</v>
      </c>
      <c r="I136" s="349">
        <v>9.0169499999999996</v>
      </c>
      <c r="J136" s="350">
        <v>9.0169499999999996</v>
      </c>
      <c r="K136" s="360" t="s">
        <v>245</v>
      </c>
    </row>
    <row r="137" spans="1:11" ht="14.4" customHeight="1" thickBot="1" x14ac:dyDescent="0.35">
      <c r="A137" s="370" t="s">
        <v>375</v>
      </c>
      <c r="B137" s="354">
        <v>4.9406564584124654E-324</v>
      </c>
      <c r="C137" s="354">
        <v>46.174160000000001</v>
      </c>
      <c r="D137" s="355">
        <v>46.174160000000001</v>
      </c>
      <c r="E137" s="356" t="s">
        <v>251</v>
      </c>
      <c r="F137" s="354">
        <v>0</v>
      </c>
      <c r="G137" s="355">
        <v>0</v>
      </c>
      <c r="H137" s="357">
        <v>4.9406564584124654E-324</v>
      </c>
      <c r="I137" s="354">
        <v>2.9643938750474793E-323</v>
      </c>
      <c r="J137" s="355">
        <v>2.9643938750474793E-323</v>
      </c>
      <c r="K137" s="358" t="s">
        <v>245</v>
      </c>
    </row>
    <row r="138" spans="1:11" ht="14.4" customHeight="1" thickBot="1" x14ac:dyDescent="0.35">
      <c r="A138" s="371" t="s">
        <v>376</v>
      </c>
      <c r="B138" s="349">
        <v>4.9406564584124654E-324</v>
      </c>
      <c r="C138" s="349">
        <v>46.174160000000001</v>
      </c>
      <c r="D138" s="350">
        <v>46.174160000000001</v>
      </c>
      <c r="E138" s="359" t="s">
        <v>251</v>
      </c>
      <c r="F138" s="349">
        <v>0</v>
      </c>
      <c r="G138" s="350">
        <v>0</v>
      </c>
      <c r="H138" s="352">
        <v>4.9406564584124654E-324</v>
      </c>
      <c r="I138" s="349">
        <v>2.9643938750474793E-323</v>
      </c>
      <c r="J138" s="350">
        <v>2.9643938750474793E-323</v>
      </c>
      <c r="K138" s="360" t="s">
        <v>245</v>
      </c>
    </row>
    <row r="139" spans="1:11" ht="14.4" customHeight="1" thickBot="1" x14ac:dyDescent="0.35">
      <c r="A139" s="370" t="s">
        <v>377</v>
      </c>
      <c r="B139" s="354">
        <v>0</v>
      </c>
      <c r="C139" s="354">
        <v>13.778</v>
      </c>
      <c r="D139" s="355">
        <v>13.778</v>
      </c>
      <c r="E139" s="356" t="s">
        <v>245</v>
      </c>
      <c r="F139" s="354">
        <v>0</v>
      </c>
      <c r="G139" s="355">
        <v>0</v>
      </c>
      <c r="H139" s="357">
        <v>4.9406564584124654E-324</v>
      </c>
      <c r="I139" s="354">
        <v>2.9643938750474793E-323</v>
      </c>
      <c r="J139" s="355">
        <v>2.9643938750474793E-323</v>
      </c>
      <c r="K139" s="358" t="s">
        <v>245</v>
      </c>
    </row>
    <row r="140" spans="1:11" ht="14.4" customHeight="1" thickBot="1" x14ac:dyDescent="0.35">
      <c r="A140" s="371" t="s">
        <v>378</v>
      </c>
      <c r="B140" s="349">
        <v>0</v>
      </c>
      <c r="C140" s="349">
        <v>13.778</v>
      </c>
      <c r="D140" s="350">
        <v>13.778</v>
      </c>
      <c r="E140" s="359" t="s">
        <v>245</v>
      </c>
      <c r="F140" s="349">
        <v>0</v>
      </c>
      <c r="G140" s="350">
        <v>0</v>
      </c>
      <c r="H140" s="352">
        <v>4.9406564584124654E-324</v>
      </c>
      <c r="I140" s="349">
        <v>2.9643938750474793E-323</v>
      </c>
      <c r="J140" s="350">
        <v>2.9643938750474793E-323</v>
      </c>
      <c r="K140" s="360" t="s">
        <v>245</v>
      </c>
    </row>
    <row r="141" spans="1:11" ht="14.4" customHeight="1" thickBot="1" x14ac:dyDescent="0.35">
      <c r="A141" s="370" t="s">
        <v>379</v>
      </c>
      <c r="B141" s="354">
        <v>0</v>
      </c>
      <c r="C141" s="354">
        <v>4.9406564584124654E-324</v>
      </c>
      <c r="D141" s="355">
        <v>4.9406564584124654E-324</v>
      </c>
      <c r="E141" s="356" t="s">
        <v>245</v>
      </c>
      <c r="F141" s="354">
        <v>4.9406564584124654E-324</v>
      </c>
      <c r="G141" s="355">
        <v>0</v>
      </c>
      <c r="H141" s="357">
        <v>4.9406564584124654E-324</v>
      </c>
      <c r="I141" s="354">
        <v>9.0169499999999996</v>
      </c>
      <c r="J141" s="355">
        <v>9.0169499999999996</v>
      </c>
      <c r="K141" s="358" t="s">
        <v>251</v>
      </c>
    </row>
    <row r="142" spans="1:11" ht="14.4" customHeight="1" thickBot="1" x14ac:dyDescent="0.35">
      <c r="A142" s="371" t="s">
        <v>380</v>
      </c>
      <c r="B142" s="349">
        <v>0</v>
      </c>
      <c r="C142" s="349">
        <v>4.9406564584124654E-324</v>
      </c>
      <c r="D142" s="350">
        <v>4.9406564584124654E-324</v>
      </c>
      <c r="E142" s="359" t="s">
        <v>245</v>
      </c>
      <c r="F142" s="349">
        <v>4.9406564584124654E-324</v>
      </c>
      <c r="G142" s="350">
        <v>0</v>
      </c>
      <c r="H142" s="352">
        <v>4.9406564584124654E-324</v>
      </c>
      <c r="I142" s="349">
        <v>9.0169499999999996</v>
      </c>
      <c r="J142" s="350">
        <v>9.0169499999999996</v>
      </c>
      <c r="K142" s="360" t="s">
        <v>251</v>
      </c>
    </row>
    <row r="143" spans="1:11" ht="14.4" customHeight="1" thickBot="1" x14ac:dyDescent="0.35">
      <c r="A143" s="368" t="s">
        <v>381</v>
      </c>
      <c r="B143" s="349">
        <v>0</v>
      </c>
      <c r="C143" s="349">
        <v>0.22774</v>
      </c>
      <c r="D143" s="350">
        <v>0.22774</v>
      </c>
      <c r="E143" s="359" t="s">
        <v>245</v>
      </c>
      <c r="F143" s="349">
        <v>0</v>
      </c>
      <c r="G143" s="350">
        <v>0</v>
      </c>
      <c r="H143" s="352">
        <v>4.9406564584124654E-324</v>
      </c>
      <c r="I143" s="349">
        <v>2.9643938750474793E-323</v>
      </c>
      <c r="J143" s="350">
        <v>2.9643938750474793E-323</v>
      </c>
      <c r="K143" s="360" t="s">
        <v>245</v>
      </c>
    </row>
    <row r="144" spans="1:11" ht="14.4" customHeight="1" thickBot="1" x14ac:dyDescent="0.35">
      <c r="A144" s="369" t="s">
        <v>382</v>
      </c>
      <c r="B144" s="349">
        <v>0</v>
      </c>
      <c r="C144" s="349">
        <v>0.22774</v>
      </c>
      <c r="D144" s="350">
        <v>0.22774</v>
      </c>
      <c r="E144" s="359" t="s">
        <v>245</v>
      </c>
      <c r="F144" s="349">
        <v>0</v>
      </c>
      <c r="G144" s="350">
        <v>0</v>
      </c>
      <c r="H144" s="352">
        <v>4.9406564584124654E-324</v>
      </c>
      <c r="I144" s="349">
        <v>2.9643938750474793E-323</v>
      </c>
      <c r="J144" s="350">
        <v>2.9643938750474793E-323</v>
      </c>
      <c r="K144" s="360" t="s">
        <v>245</v>
      </c>
    </row>
    <row r="145" spans="1:11" ht="14.4" customHeight="1" thickBot="1" x14ac:dyDescent="0.35">
      <c r="A145" s="370" t="s">
        <v>383</v>
      </c>
      <c r="B145" s="354">
        <v>0</v>
      </c>
      <c r="C145" s="354">
        <v>0.22774</v>
      </c>
      <c r="D145" s="355">
        <v>0.22774</v>
      </c>
      <c r="E145" s="356" t="s">
        <v>245</v>
      </c>
      <c r="F145" s="354">
        <v>0</v>
      </c>
      <c r="G145" s="355">
        <v>0</v>
      </c>
      <c r="H145" s="357">
        <v>4.9406564584124654E-324</v>
      </c>
      <c r="I145" s="354">
        <v>2.9643938750474793E-323</v>
      </c>
      <c r="J145" s="355">
        <v>2.9643938750474793E-323</v>
      </c>
      <c r="K145" s="358" t="s">
        <v>245</v>
      </c>
    </row>
    <row r="146" spans="1:11" ht="14.4" customHeight="1" thickBot="1" x14ac:dyDescent="0.35">
      <c r="A146" s="371" t="s">
        <v>384</v>
      </c>
      <c r="B146" s="349">
        <v>0</v>
      </c>
      <c r="C146" s="349">
        <v>0.22774</v>
      </c>
      <c r="D146" s="350">
        <v>0.22774</v>
      </c>
      <c r="E146" s="359" t="s">
        <v>245</v>
      </c>
      <c r="F146" s="349">
        <v>0</v>
      </c>
      <c r="G146" s="350">
        <v>0</v>
      </c>
      <c r="H146" s="352">
        <v>4.9406564584124654E-324</v>
      </c>
      <c r="I146" s="349">
        <v>2.9643938750474793E-323</v>
      </c>
      <c r="J146" s="350">
        <v>2.9643938750474793E-323</v>
      </c>
      <c r="K146" s="360" t="s">
        <v>245</v>
      </c>
    </row>
    <row r="147" spans="1:11" ht="14.4" customHeight="1" thickBot="1" x14ac:dyDescent="0.35">
      <c r="A147" s="367" t="s">
        <v>385</v>
      </c>
      <c r="B147" s="349">
        <v>18788.0338845925</v>
      </c>
      <c r="C147" s="349">
        <v>22829.654350000001</v>
      </c>
      <c r="D147" s="350">
        <v>4041.62046540748</v>
      </c>
      <c r="E147" s="351">
        <v>1.2151167328220001</v>
      </c>
      <c r="F147" s="349">
        <v>21713.570643185602</v>
      </c>
      <c r="G147" s="350">
        <v>10856.785321592801</v>
      </c>
      <c r="H147" s="352">
        <v>2414.2199099999998</v>
      </c>
      <c r="I147" s="349">
        <v>11255.277599999999</v>
      </c>
      <c r="J147" s="350">
        <v>398.49227840719902</v>
      </c>
      <c r="K147" s="353">
        <v>0.51835222243900003</v>
      </c>
    </row>
    <row r="148" spans="1:11" ht="14.4" customHeight="1" thickBot="1" x14ac:dyDescent="0.35">
      <c r="A148" s="368" t="s">
        <v>386</v>
      </c>
      <c r="B148" s="349">
        <v>18602.633950398002</v>
      </c>
      <c r="C148" s="349">
        <v>22539.103289999999</v>
      </c>
      <c r="D148" s="350">
        <v>3936.4693396020298</v>
      </c>
      <c r="E148" s="351">
        <v>1.2116081706540001</v>
      </c>
      <c r="F148" s="349">
        <v>21608.098796025901</v>
      </c>
      <c r="G148" s="350">
        <v>10804.049398013</v>
      </c>
      <c r="H148" s="352">
        <v>2413.79763</v>
      </c>
      <c r="I148" s="349">
        <v>11219.487080000001</v>
      </c>
      <c r="J148" s="350">
        <v>415.43768198703901</v>
      </c>
      <c r="K148" s="353">
        <v>0.519226017333</v>
      </c>
    </row>
    <row r="149" spans="1:11" ht="14.4" customHeight="1" thickBot="1" x14ac:dyDescent="0.35">
      <c r="A149" s="369" t="s">
        <v>387</v>
      </c>
      <c r="B149" s="349">
        <v>17193.633950398002</v>
      </c>
      <c r="C149" s="349">
        <v>21218.101190000001</v>
      </c>
      <c r="D149" s="350">
        <v>4024.4672396020201</v>
      </c>
      <c r="E149" s="351">
        <v>1.234067286253</v>
      </c>
      <c r="F149" s="349">
        <v>20103.0239707742</v>
      </c>
      <c r="G149" s="350">
        <v>10051.5119853871</v>
      </c>
      <c r="H149" s="352">
        <v>2240.6959499999998</v>
      </c>
      <c r="I149" s="349">
        <v>10338.853709999999</v>
      </c>
      <c r="J149" s="350">
        <v>287.341724612907</v>
      </c>
      <c r="K149" s="353">
        <v>0.514293457791</v>
      </c>
    </row>
    <row r="150" spans="1:11" ht="14.4" customHeight="1" thickBot="1" x14ac:dyDescent="0.35">
      <c r="A150" s="370" t="s">
        <v>388</v>
      </c>
      <c r="B150" s="354">
        <v>1192.63384835897</v>
      </c>
      <c r="C150" s="354">
        <v>1000.36308</v>
      </c>
      <c r="D150" s="355">
        <v>-192.270768358966</v>
      </c>
      <c r="E150" s="361">
        <v>0.83878474636300004</v>
      </c>
      <c r="F150" s="354">
        <v>1007.04727849767</v>
      </c>
      <c r="G150" s="355">
        <v>503.52363924883701</v>
      </c>
      <c r="H150" s="357">
        <v>89.061000000000007</v>
      </c>
      <c r="I150" s="354">
        <v>436.64623999999998</v>
      </c>
      <c r="J150" s="355">
        <v>-66.877399248836994</v>
      </c>
      <c r="K150" s="362">
        <v>0.433590606243</v>
      </c>
    </row>
    <row r="151" spans="1:11" ht="14.4" customHeight="1" thickBot="1" x14ac:dyDescent="0.35">
      <c r="A151" s="371" t="s">
        <v>389</v>
      </c>
      <c r="B151" s="349">
        <v>129.31944206542099</v>
      </c>
      <c r="C151" s="349">
        <v>134.83009999999999</v>
      </c>
      <c r="D151" s="350">
        <v>5.5106579345790001</v>
      </c>
      <c r="E151" s="351">
        <v>1.0426127568020001</v>
      </c>
      <c r="F151" s="349">
        <v>149.59395146692299</v>
      </c>
      <c r="G151" s="350">
        <v>74.796975733460997</v>
      </c>
      <c r="H151" s="352">
        <v>12.708600000000001</v>
      </c>
      <c r="I151" s="349">
        <v>14.882</v>
      </c>
      <c r="J151" s="350">
        <v>-59.914975733460999</v>
      </c>
      <c r="K151" s="353">
        <v>9.9482631843999997E-2</v>
      </c>
    </row>
    <row r="152" spans="1:11" ht="14.4" customHeight="1" thickBot="1" x14ac:dyDescent="0.35">
      <c r="A152" s="371" t="s">
        <v>390</v>
      </c>
      <c r="B152" s="349">
        <v>548.16324474406099</v>
      </c>
      <c r="C152" s="349">
        <v>240.4228</v>
      </c>
      <c r="D152" s="350">
        <v>-307.74044474406099</v>
      </c>
      <c r="E152" s="351">
        <v>0.43859708272100001</v>
      </c>
      <c r="F152" s="349">
        <v>243.49522280917</v>
      </c>
      <c r="G152" s="350">
        <v>121.747611404585</v>
      </c>
      <c r="H152" s="352">
        <v>24.94144</v>
      </c>
      <c r="I152" s="349">
        <v>125.96693999999999</v>
      </c>
      <c r="J152" s="350">
        <v>4.2193285954149999</v>
      </c>
      <c r="K152" s="353">
        <v>0.51732817813300003</v>
      </c>
    </row>
    <row r="153" spans="1:11" ht="14.4" customHeight="1" thickBot="1" x14ac:dyDescent="0.35">
      <c r="A153" s="371" t="s">
        <v>391</v>
      </c>
      <c r="B153" s="349">
        <v>4.9406564584124654E-324</v>
      </c>
      <c r="C153" s="349">
        <v>4.3043399999999998</v>
      </c>
      <c r="D153" s="350">
        <v>4.3043399999999998</v>
      </c>
      <c r="E153" s="359" t="s">
        <v>251</v>
      </c>
      <c r="F153" s="349">
        <v>5.1874686730680004</v>
      </c>
      <c r="G153" s="350">
        <v>2.5937343365340002</v>
      </c>
      <c r="H153" s="352">
        <v>4.9406564584124654E-324</v>
      </c>
      <c r="I153" s="349">
        <v>2.9643938750474793E-323</v>
      </c>
      <c r="J153" s="350">
        <v>-2.5937343365340002</v>
      </c>
      <c r="K153" s="353">
        <v>4.9406564584124654E-324</v>
      </c>
    </row>
    <row r="154" spans="1:11" ht="14.4" customHeight="1" thickBot="1" x14ac:dyDescent="0.35">
      <c r="A154" s="371" t="s">
        <v>392</v>
      </c>
      <c r="B154" s="349">
        <v>48.409138486638</v>
      </c>
      <c r="C154" s="349">
        <v>56.934199999999997</v>
      </c>
      <c r="D154" s="350">
        <v>8.5250615133610008</v>
      </c>
      <c r="E154" s="351">
        <v>1.176104384004</v>
      </c>
      <c r="F154" s="349">
        <v>34.753447247171003</v>
      </c>
      <c r="G154" s="350">
        <v>17.376723623585001</v>
      </c>
      <c r="H154" s="352">
        <v>4.9406564584124654E-324</v>
      </c>
      <c r="I154" s="349">
        <v>2.9643938750474793E-323</v>
      </c>
      <c r="J154" s="350">
        <v>-17.376723623585001</v>
      </c>
      <c r="K154" s="353">
        <v>0</v>
      </c>
    </row>
    <row r="155" spans="1:11" ht="14.4" customHeight="1" thickBot="1" x14ac:dyDescent="0.35">
      <c r="A155" s="371" t="s">
        <v>393</v>
      </c>
      <c r="B155" s="349">
        <v>459.80059122808598</v>
      </c>
      <c r="C155" s="349">
        <v>563.87163999999996</v>
      </c>
      <c r="D155" s="350">
        <v>104.07104877191399</v>
      </c>
      <c r="E155" s="351">
        <v>1.2263395279539999</v>
      </c>
      <c r="F155" s="349">
        <v>574.017188301342</v>
      </c>
      <c r="G155" s="350">
        <v>287.008594150671</v>
      </c>
      <c r="H155" s="352">
        <v>51.410960000000003</v>
      </c>
      <c r="I155" s="349">
        <v>295.79730000000001</v>
      </c>
      <c r="J155" s="350">
        <v>8.7887058493290002</v>
      </c>
      <c r="K155" s="353">
        <v>0.51531087575099999</v>
      </c>
    </row>
    <row r="156" spans="1:11" ht="14.4" customHeight="1" thickBot="1" x14ac:dyDescent="0.35">
      <c r="A156" s="370" t="s">
        <v>394</v>
      </c>
      <c r="B156" s="354">
        <v>11.000153428955</v>
      </c>
      <c r="C156" s="354">
        <v>20.354810000000001</v>
      </c>
      <c r="D156" s="355">
        <v>9.3546565710439999</v>
      </c>
      <c r="E156" s="361">
        <v>1.8504114630270001</v>
      </c>
      <c r="F156" s="354">
        <v>0</v>
      </c>
      <c r="G156" s="355">
        <v>0</v>
      </c>
      <c r="H156" s="357">
        <v>4.9406564584124654E-324</v>
      </c>
      <c r="I156" s="354">
        <v>11.141360000000001</v>
      </c>
      <c r="J156" s="355">
        <v>11.141360000000001</v>
      </c>
      <c r="K156" s="358" t="s">
        <v>245</v>
      </c>
    </row>
    <row r="157" spans="1:11" ht="14.4" customHeight="1" thickBot="1" x14ac:dyDescent="0.35">
      <c r="A157" s="371" t="s">
        <v>395</v>
      </c>
      <c r="B157" s="349">
        <v>11.000153428955</v>
      </c>
      <c r="C157" s="349">
        <v>20.354810000000001</v>
      </c>
      <c r="D157" s="350">
        <v>9.3546565710439999</v>
      </c>
      <c r="E157" s="351">
        <v>1.8504114630270001</v>
      </c>
      <c r="F157" s="349">
        <v>0</v>
      </c>
      <c r="G157" s="350">
        <v>0</v>
      </c>
      <c r="H157" s="352">
        <v>4.9406564584124654E-324</v>
      </c>
      <c r="I157" s="349">
        <v>11.141360000000001</v>
      </c>
      <c r="J157" s="350">
        <v>11.141360000000001</v>
      </c>
      <c r="K157" s="360" t="s">
        <v>245</v>
      </c>
    </row>
    <row r="158" spans="1:11" ht="14.4" customHeight="1" thickBot="1" x14ac:dyDescent="0.35">
      <c r="A158" s="370" t="s">
        <v>396</v>
      </c>
      <c r="B158" s="354">
        <v>0</v>
      </c>
      <c r="C158" s="354">
        <v>1227.58105</v>
      </c>
      <c r="D158" s="355">
        <v>1227.58105</v>
      </c>
      <c r="E158" s="356" t="s">
        <v>245</v>
      </c>
      <c r="F158" s="354">
        <v>3489.9766922765102</v>
      </c>
      <c r="G158" s="355">
        <v>1744.9883461382501</v>
      </c>
      <c r="H158" s="357">
        <v>59.057250000000003</v>
      </c>
      <c r="I158" s="354">
        <v>407.10917000000001</v>
      </c>
      <c r="J158" s="355">
        <v>-1337.8791761382499</v>
      </c>
      <c r="K158" s="362">
        <v>0.11665097102200001</v>
      </c>
    </row>
    <row r="159" spans="1:11" ht="14.4" customHeight="1" thickBot="1" x14ac:dyDescent="0.35">
      <c r="A159" s="371" t="s">
        <v>397</v>
      </c>
      <c r="B159" s="349">
        <v>0</v>
      </c>
      <c r="C159" s="349">
        <v>1217.0834500000001</v>
      </c>
      <c r="D159" s="350">
        <v>1217.0834500000001</v>
      </c>
      <c r="E159" s="359" t="s">
        <v>245</v>
      </c>
      <c r="F159" s="349">
        <v>3489.9766922765102</v>
      </c>
      <c r="G159" s="350">
        <v>1744.9883461382501</v>
      </c>
      <c r="H159" s="352">
        <v>59.057250000000003</v>
      </c>
      <c r="I159" s="349">
        <v>391.62374999999997</v>
      </c>
      <c r="J159" s="350">
        <v>-1353.3645961382499</v>
      </c>
      <c r="K159" s="353">
        <v>0.112213858295</v>
      </c>
    </row>
    <row r="160" spans="1:11" ht="14.4" customHeight="1" thickBot="1" x14ac:dyDescent="0.35">
      <c r="A160" s="371" t="s">
        <v>398</v>
      </c>
      <c r="B160" s="349">
        <v>4.9406564584124654E-324</v>
      </c>
      <c r="C160" s="349">
        <v>10.4976</v>
      </c>
      <c r="D160" s="350">
        <v>10.4976</v>
      </c>
      <c r="E160" s="359" t="s">
        <v>251</v>
      </c>
      <c r="F160" s="349">
        <v>0</v>
      </c>
      <c r="G160" s="350">
        <v>0</v>
      </c>
      <c r="H160" s="352">
        <v>4.9406564584124654E-324</v>
      </c>
      <c r="I160" s="349">
        <v>15.48542</v>
      </c>
      <c r="J160" s="350">
        <v>15.48542</v>
      </c>
      <c r="K160" s="360" t="s">
        <v>245</v>
      </c>
    </row>
    <row r="161" spans="1:11" ht="14.4" customHeight="1" thickBot="1" x14ac:dyDescent="0.35">
      <c r="A161" s="370" t="s">
        <v>399</v>
      </c>
      <c r="B161" s="354">
        <v>4.9406564584124654E-324</v>
      </c>
      <c r="C161" s="354">
        <v>14.246090000000001</v>
      </c>
      <c r="D161" s="355">
        <v>14.246090000000001</v>
      </c>
      <c r="E161" s="356" t="s">
        <v>251</v>
      </c>
      <c r="F161" s="354">
        <v>0</v>
      </c>
      <c r="G161" s="355">
        <v>0</v>
      </c>
      <c r="H161" s="357">
        <v>4.9406564584124654E-324</v>
      </c>
      <c r="I161" s="354">
        <v>2.9643938750474793E-323</v>
      </c>
      <c r="J161" s="355">
        <v>2.9643938750474793E-323</v>
      </c>
      <c r="K161" s="358" t="s">
        <v>245</v>
      </c>
    </row>
    <row r="162" spans="1:11" ht="14.4" customHeight="1" thickBot="1" x14ac:dyDescent="0.35">
      <c r="A162" s="371" t="s">
        <v>400</v>
      </c>
      <c r="B162" s="349">
        <v>4.9406564584124654E-324</v>
      </c>
      <c r="C162" s="349">
        <v>14.246090000000001</v>
      </c>
      <c r="D162" s="350">
        <v>14.246090000000001</v>
      </c>
      <c r="E162" s="359" t="s">
        <v>251</v>
      </c>
      <c r="F162" s="349">
        <v>0</v>
      </c>
      <c r="G162" s="350">
        <v>0</v>
      </c>
      <c r="H162" s="352">
        <v>4.9406564584124654E-324</v>
      </c>
      <c r="I162" s="349">
        <v>2.9643938750474793E-323</v>
      </c>
      <c r="J162" s="350">
        <v>2.9643938750474793E-323</v>
      </c>
      <c r="K162" s="360" t="s">
        <v>245</v>
      </c>
    </row>
    <row r="163" spans="1:11" ht="14.4" customHeight="1" thickBot="1" x14ac:dyDescent="0.35">
      <c r="A163" s="370" t="s">
        <v>401</v>
      </c>
      <c r="B163" s="354">
        <v>4.9406564584124654E-324</v>
      </c>
      <c r="C163" s="354">
        <v>-0.17196</v>
      </c>
      <c r="D163" s="355">
        <v>-0.17196</v>
      </c>
      <c r="E163" s="356" t="s">
        <v>251</v>
      </c>
      <c r="F163" s="354">
        <v>0</v>
      </c>
      <c r="G163" s="355">
        <v>0</v>
      </c>
      <c r="H163" s="357">
        <v>4.9406564584124654E-324</v>
      </c>
      <c r="I163" s="354">
        <v>2.9643938750474793E-323</v>
      </c>
      <c r="J163" s="355">
        <v>2.9643938750474793E-323</v>
      </c>
      <c r="K163" s="358" t="s">
        <v>245</v>
      </c>
    </row>
    <row r="164" spans="1:11" ht="14.4" customHeight="1" thickBot="1" x14ac:dyDescent="0.35">
      <c r="A164" s="371" t="s">
        <v>402</v>
      </c>
      <c r="B164" s="349">
        <v>4.9406564584124654E-324</v>
      </c>
      <c r="C164" s="349">
        <v>-0.17196</v>
      </c>
      <c r="D164" s="350">
        <v>-0.17196</v>
      </c>
      <c r="E164" s="359" t="s">
        <v>251</v>
      </c>
      <c r="F164" s="349">
        <v>0</v>
      </c>
      <c r="G164" s="350">
        <v>0</v>
      </c>
      <c r="H164" s="352">
        <v>4.9406564584124654E-324</v>
      </c>
      <c r="I164" s="349">
        <v>2.9643938750474793E-323</v>
      </c>
      <c r="J164" s="350">
        <v>2.9643938750474793E-323</v>
      </c>
      <c r="K164" s="360" t="s">
        <v>245</v>
      </c>
    </row>
    <row r="165" spans="1:11" ht="14.4" customHeight="1" thickBot="1" x14ac:dyDescent="0.35">
      <c r="A165" s="370" t="s">
        <v>403</v>
      </c>
      <c r="B165" s="354">
        <v>15989.999948610101</v>
      </c>
      <c r="C165" s="354">
        <v>17630.178500000002</v>
      </c>
      <c r="D165" s="355">
        <v>1640.1785513899399</v>
      </c>
      <c r="E165" s="361">
        <v>1.1025752693340001</v>
      </c>
      <c r="F165" s="354">
        <v>15606</v>
      </c>
      <c r="G165" s="355">
        <v>7803</v>
      </c>
      <c r="H165" s="357">
        <v>1956.9060400000001</v>
      </c>
      <c r="I165" s="354">
        <v>9236.1858300000004</v>
      </c>
      <c r="J165" s="355">
        <v>1433.1858299999999</v>
      </c>
      <c r="K165" s="362">
        <v>0.59183556516699998</v>
      </c>
    </row>
    <row r="166" spans="1:11" ht="14.4" customHeight="1" thickBot="1" x14ac:dyDescent="0.35">
      <c r="A166" s="371" t="s">
        <v>404</v>
      </c>
      <c r="B166" s="349">
        <v>10753.999967579301</v>
      </c>
      <c r="C166" s="349">
        <v>10327.911050000001</v>
      </c>
      <c r="D166" s="350">
        <v>-426.08891757934703</v>
      </c>
      <c r="E166" s="351">
        <v>0.96037856436000002</v>
      </c>
      <c r="F166" s="349">
        <v>11965</v>
      </c>
      <c r="G166" s="350">
        <v>5982.5</v>
      </c>
      <c r="H166" s="352">
        <v>1126.0321100000001</v>
      </c>
      <c r="I166" s="349">
        <v>5157.4980100000002</v>
      </c>
      <c r="J166" s="350">
        <v>-825.00199000000202</v>
      </c>
      <c r="K166" s="353">
        <v>0.43104872628399998</v>
      </c>
    </row>
    <row r="167" spans="1:11" ht="14.4" customHeight="1" thickBot="1" x14ac:dyDescent="0.35">
      <c r="A167" s="371" t="s">
        <v>405</v>
      </c>
      <c r="B167" s="349">
        <v>5235.9999810307099</v>
      </c>
      <c r="C167" s="349">
        <v>7302.2674500000003</v>
      </c>
      <c r="D167" s="350">
        <v>2066.2674689692899</v>
      </c>
      <c r="E167" s="351">
        <v>1.3946270963430001</v>
      </c>
      <c r="F167" s="349">
        <v>3641</v>
      </c>
      <c r="G167" s="350">
        <v>1820.5</v>
      </c>
      <c r="H167" s="352">
        <v>830.87392999999997</v>
      </c>
      <c r="I167" s="349">
        <v>4078.6878200000001</v>
      </c>
      <c r="J167" s="350">
        <v>2258.1878200000001</v>
      </c>
      <c r="K167" s="353">
        <v>1.120210881625</v>
      </c>
    </row>
    <row r="168" spans="1:11" ht="14.4" customHeight="1" thickBot="1" x14ac:dyDescent="0.35">
      <c r="A168" s="370" t="s">
        <v>406</v>
      </c>
      <c r="B168" s="354">
        <v>0</v>
      </c>
      <c r="C168" s="354">
        <v>1325.54962</v>
      </c>
      <c r="D168" s="355">
        <v>1325.54962</v>
      </c>
      <c r="E168" s="356" t="s">
        <v>245</v>
      </c>
      <c r="F168" s="354">
        <v>0</v>
      </c>
      <c r="G168" s="355">
        <v>0</v>
      </c>
      <c r="H168" s="357">
        <v>135.67166</v>
      </c>
      <c r="I168" s="354">
        <v>247.77110999999999</v>
      </c>
      <c r="J168" s="355">
        <v>247.77110999999999</v>
      </c>
      <c r="K168" s="358" t="s">
        <v>245</v>
      </c>
    </row>
    <row r="169" spans="1:11" ht="14.4" customHeight="1" thickBot="1" x14ac:dyDescent="0.35">
      <c r="A169" s="371" t="s">
        <v>407</v>
      </c>
      <c r="B169" s="349">
        <v>4.9406564584124654E-324</v>
      </c>
      <c r="C169" s="349">
        <v>1084.6579999999999</v>
      </c>
      <c r="D169" s="350">
        <v>1084.6579999999999</v>
      </c>
      <c r="E169" s="359" t="s">
        <v>251</v>
      </c>
      <c r="F169" s="349">
        <v>0</v>
      </c>
      <c r="G169" s="350">
        <v>0</v>
      </c>
      <c r="H169" s="352">
        <v>4.9406564584124654E-324</v>
      </c>
      <c r="I169" s="349">
        <v>68.02449</v>
      </c>
      <c r="J169" s="350">
        <v>68.02449</v>
      </c>
      <c r="K169" s="360" t="s">
        <v>245</v>
      </c>
    </row>
    <row r="170" spans="1:11" ht="14.4" customHeight="1" thickBot="1" x14ac:dyDescent="0.35">
      <c r="A170" s="371" t="s">
        <v>408</v>
      </c>
      <c r="B170" s="349">
        <v>0</v>
      </c>
      <c r="C170" s="349">
        <v>240.89161999999999</v>
      </c>
      <c r="D170" s="350">
        <v>240.89161999999999</v>
      </c>
      <c r="E170" s="359" t="s">
        <v>245</v>
      </c>
      <c r="F170" s="349">
        <v>0</v>
      </c>
      <c r="G170" s="350">
        <v>0</v>
      </c>
      <c r="H170" s="352">
        <v>135.67166</v>
      </c>
      <c r="I170" s="349">
        <v>179.74662000000001</v>
      </c>
      <c r="J170" s="350">
        <v>179.74662000000001</v>
      </c>
      <c r="K170" s="360" t="s">
        <v>245</v>
      </c>
    </row>
    <row r="171" spans="1:11" ht="14.4" customHeight="1" thickBot="1" x14ac:dyDescent="0.35">
      <c r="A171" s="374" t="s">
        <v>409</v>
      </c>
      <c r="B171" s="354">
        <v>1408.99999999999</v>
      </c>
      <c r="C171" s="354">
        <v>1321.0020999999999</v>
      </c>
      <c r="D171" s="355">
        <v>-87.997899999987993</v>
      </c>
      <c r="E171" s="361">
        <v>0.93754584811899999</v>
      </c>
      <c r="F171" s="354">
        <v>1505.0748252517301</v>
      </c>
      <c r="G171" s="355">
        <v>752.53741262586698</v>
      </c>
      <c r="H171" s="357">
        <v>173.10167999999999</v>
      </c>
      <c r="I171" s="354">
        <v>880.63337000000001</v>
      </c>
      <c r="J171" s="355">
        <v>128.09595737413301</v>
      </c>
      <c r="K171" s="362">
        <v>0.58510936149100001</v>
      </c>
    </row>
    <row r="172" spans="1:11" ht="14.4" customHeight="1" thickBot="1" x14ac:dyDescent="0.35">
      <c r="A172" s="370" t="s">
        <v>410</v>
      </c>
      <c r="B172" s="354">
        <v>1408.99999999999</v>
      </c>
      <c r="C172" s="354">
        <v>1321.0020999999999</v>
      </c>
      <c r="D172" s="355">
        <v>-87.997899999987993</v>
      </c>
      <c r="E172" s="361">
        <v>0.93754584811899999</v>
      </c>
      <c r="F172" s="354">
        <v>1505.0748252517301</v>
      </c>
      <c r="G172" s="355">
        <v>752.53741262586698</v>
      </c>
      <c r="H172" s="357">
        <v>173.10167999999999</v>
      </c>
      <c r="I172" s="354">
        <v>880.63337000000001</v>
      </c>
      <c r="J172" s="355">
        <v>128.09595737413301</v>
      </c>
      <c r="K172" s="362">
        <v>0.58510936149100001</v>
      </c>
    </row>
    <row r="173" spans="1:11" ht="14.4" customHeight="1" thickBot="1" x14ac:dyDescent="0.35">
      <c r="A173" s="371" t="s">
        <v>411</v>
      </c>
      <c r="B173" s="349">
        <v>1408.99999999999</v>
      </c>
      <c r="C173" s="349">
        <v>1321.0020999999999</v>
      </c>
      <c r="D173" s="350">
        <v>-87.997899999987993</v>
      </c>
      <c r="E173" s="351">
        <v>0.93754584811899999</v>
      </c>
      <c r="F173" s="349">
        <v>1505.0748252517301</v>
      </c>
      <c r="G173" s="350">
        <v>752.53741262586698</v>
      </c>
      <c r="H173" s="352">
        <v>173.10167999999999</v>
      </c>
      <c r="I173" s="349">
        <v>880.63337000000001</v>
      </c>
      <c r="J173" s="350">
        <v>128.09595737413301</v>
      </c>
      <c r="K173" s="353">
        <v>0.58510936149100001</v>
      </c>
    </row>
    <row r="174" spans="1:11" ht="14.4" customHeight="1" thickBot="1" x14ac:dyDescent="0.35">
      <c r="A174" s="368" t="s">
        <v>412</v>
      </c>
      <c r="B174" s="349">
        <v>185.39993419455001</v>
      </c>
      <c r="C174" s="349">
        <v>290.55106000000001</v>
      </c>
      <c r="D174" s="350">
        <v>105.15112580544999</v>
      </c>
      <c r="E174" s="351">
        <v>1.567158377171</v>
      </c>
      <c r="F174" s="349">
        <v>105.47184715968601</v>
      </c>
      <c r="G174" s="350">
        <v>52.735923579843003</v>
      </c>
      <c r="H174" s="352">
        <v>0.42227999999999999</v>
      </c>
      <c r="I174" s="349">
        <v>35.790520000000001</v>
      </c>
      <c r="J174" s="350">
        <v>-16.945403579842999</v>
      </c>
      <c r="K174" s="353">
        <v>0.33933718773100002</v>
      </c>
    </row>
    <row r="175" spans="1:11" ht="14.4" customHeight="1" thickBot="1" x14ac:dyDescent="0.35">
      <c r="A175" s="369" t="s">
        <v>413</v>
      </c>
      <c r="B175" s="349">
        <v>4.9406564584124654E-324</v>
      </c>
      <c r="C175" s="349">
        <v>4.9406564584124654E-324</v>
      </c>
      <c r="D175" s="350">
        <v>0</v>
      </c>
      <c r="E175" s="351">
        <v>1</v>
      </c>
      <c r="F175" s="349">
        <v>4.9406564584124654E-324</v>
      </c>
      <c r="G175" s="350">
        <v>0</v>
      </c>
      <c r="H175" s="352">
        <v>4.9406564584124654E-324</v>
      </c>
      <c r="I175" s="349">
        <v>0.05</v>
      </c>
      <c r="J175" s="350">
        <v>0.05</v>
      </c>
      <c r="K175" s="360" t="s">
        <v>251</v>
      </c>
    </row>
    <row r="176" spans="1:11" ht="14.4" customHeight="1" thickBot="1" x14ac:dyDescent="0.35">
      <c r="A176" s="370" t="s">
        <v>414</v>
      </c>
      <c r="B176" s="354">
        <v>4.9406564584124654E-324</v>
      </c>
      <c r="C176" s="354">
        <v>4.9406564584124654E-324</v>
      </c>
      <c r="D176" s="355">
        <v>0</v>
      </c>
      <c r="E176" s="361">
        <v>1</v>
      </c>
      <c r="F176" s="354">
        <v>4.9406564584124654E-324</v>
      </c>
      <c r="G176" s="355">
        <v>0</v>
      </c>
      <c r="H176" s="357">
        <v>4.9406564584124654E-324</v>
      </c>
      <c r="I176" s="354">
        <v>0.05</v>
      </c>
      <c r="J176" s="355">
        <v>0.05</v>
      </c>
      <c r="K176" s="358" t="s">
        <v>251</v>
      </c>
    </row>
    <row r="177" spans="1:11" ht="14.4" customHeight="1" thickBot="1" x14ac:dyDescent="0.35">
      <c r="A177" s="371" t="s">
        <v>415</v>
      </c>
      <c r="B177" s="349">
        <v>4.9406564584124654E-324</v>
      </c>
      <c r="C177" s="349">
        <v>4.9406564584124654E-324</v>
      </c>
      <c r="D177" s="350">
        <v>0</v>
      </c>
      <c r="E177" s="351">
        <v>1</v>
      </c>
      <c r="F177" s="349">
        <v>4.9406564584124654E-324</v>
      </c>
      <c r="G177" s="350">
        <v>0</v>
      </c>
      <c r="H177" s="352">
        <v>4.9406564584124654E-324</v>
      </c>
      <c r="I177" s="349">
        <v>0.05</v>
      </c>
      <c r="J177" s="350">
        <v>0.05</v>
      </c>
      <c r="K177" s="360" t="s">
        <v>251</v>
      </c>
    </row>
    <row r="178" spans="1:11" ht="14.4" customHeight="1" thickBot="1" x14ac:dyDescent="0.35">
      <c r="A178" s="369" t="s">
        <v>416</v>
      </c>
      <c r="B178" s="349">
        <v>93.322165388727001</v>
      </c>
      <c r="C178" s="349">
        <v>145.50815</v>
      </c>
      <c r="D178" s="350">
        <v>52.185984611271998</v>
      </c>
      <c r="E178" s="351">
        <v>1.559202461643</v>
      </c>
      <c r="F178" s="349">
        <v>0</v>
      </c>
      <c r="G178" s="350">
        <v>0</v>
      </c>
      <c r="H178" s="352">
        <v>4.9406564584124654E-324</v>
      </c>
      <c r="I178" s="349">
        <v>11.42895</v>
      </c>
      <c r="J178" s="350">
        <v>11.42895</v>
      </c>
      <c r="K178" s="360" t="s">
        <v>245</v>
      </c>
    </row>
    <row r="179" spans="1:11" ht="14.4" customHeight="1" thickBot="1" x14ac:dyDescent="0.35">
      <c r="A179" s="370" t="s">
        <v>417</v>
      </c>
      <c r="B179" s="354">
        <v>0</v>
      </c>
      <c r="C179" s="354">
        <v>1.331</v>
      </c>
      <c r="D179" s="355">
        <v>1.331</v>
      </c>
      <c r="E179" s="356" t="s">
        <v>245</v>
      </c>
      <c r="F179" s="354">
        <v>4.9406564584124654E-324</v>
      </c>
      <c r="G179" s="355">
        <v>0</v>
      </c>
      <c r="H179" s="357">
        <v>4.9406564584124654E-324</v>
      </c>
      <c r="I179" s="354">
        <v>11.42895</v>
      </c>
      <c r="J179" s="355">
        <v>11.42895</v>
      </c>
      <c r="K179" s="358" t="s">
        <v>251</v>
      </c>
    </row>
    <row r="180" spans="1:11" ht="14.4" customHeight="1" thickBot="1" x14ac:dyDescent="0.35">
      <c r="A180" s="371" t="s">
        <v>418</v>
      </c>
      <c r="B180" s="349">
        <v>0</v>
      </c>
      <c r="C180" s="349">
        <v>1.331</v>
      </c>
      <c r="D180" s="350">
        <v>1.331</v>
      </c>
      <c r="E180" s="359" t="s">
        <v>245</v>
      </c>
      <c r="F180" s="349">
        <v>4.9406564584124654E-324</v>
      </c>
      <c r="G180" s="350">
        <v>0</v>
      </c>
      <c r="H180" s="352">
        <v>4.9406564584124654E-324</v>
      </c>
      <c r="I180" s="349">
        <v>11.42895</v>
      </c>
      <c r="J180" s="350">
        <v>11.42895</v>
      </c>
      <c r="K180" s="360" t="s">
        <v>251</v>
      </c>
    </row>
    <row r="181" spans="1:11" ht="14.4" customHeight="1" thickBot="1" x14ac:dyDescent="0.35">
      <c r="A181" s="370" t="s">
        <v>419</v>
      </c>
      <c r="B181" s="354">
        <v>93.322165388727001</v>
      </c>
      <c r="C181" s="354">
        <v>144.17715000000001</v>
      </c>
      <c r="D181" s="355">
        <v>50.854984611272002</v>
      </c>
      <c r="E181" s="361">
        <v>1.544940040765</v>
      </c>
      <c r="F181" s="354">
        <v>0</v>
      </c>
      <c r="G181" s="355">
        <v>0</v>
      </c>
      <c r="H181" s="357">
        <v>4.9406564584124654E-324</v>
      </c>
      <c r="I181" s="354">
        <v>2.9643938750474793E-323</v>
      </c>
      <c r="J181" s="355">
        <v>2.9643938750474793E-323</v>
      </c>
      <c r="K181" s="358" t="s">
        <v>245</v>
      </c>
    </row>
    <row r="182" spans="1:11" ht="14.4" customHeight="1" thickBot="1" x14ac:dyDescent="0.35">
      <c r="A182" s="371" t="s">
        <v>420</v>
      </c>
      <c r="B182" s="349">
        <v>0</v>
      </c>
      <c r="C182" s="349">
        <v>90.962209999999999</v>
      </c>
      <c r="D182" s="350">
        <v>90.962209999999999</v>
      </c>
      <c r="E182" s="359" t="s">
        <v>245</v>
      </c>
      <c r="F182" s="349">
        <v>0</v>
      </c>
      <c r="G182" s="350">
        <v>0</v>
      </c>
      <c r="H182" s="352">
        <v>4.9406564584124654E-324</v>
      </c>
      <c r="I182" s="349">
        <v>2.9643938750474793E-323</v>
      </c>
      <c r="J182" s="350">
        <v>2.9643938750474793E-323</v>
      </c>
      <c r="K182" s="360" t="s">
        <v>245</v>
      </c>
    </row>
    <row r="183" spans="1:11" ht="14.4" customHeight="1" thickBot="1" x14ac:dyDescent="0.35">
      <c r="A183" s="371" t="s">
        <v>421</v>
      </c>
      <c r="B183" s="349">
        <v>4.9406564584124654E-324</v>
      </c>
      <c r="C183" s="349">
        <v>0.48399999999999999</v>
      </c>
      <c r="D183" s="350">
        <v>0.48399999999999999</v>
      </c>
      <c r="E183" s="359" t="s">
        <v>251</v>
      </c>
      <c r="F183" s="349">
        <v>0</v>
      </c>
      <c r="G183" s="350">
        <v>0</v>
      </c>
      <c r="H183" s="352">
        <v>4.9406564584124654E-324</v>
      </c>
      <c r="I183" s="349">
        <v>2.9643938750474793E-323</v>
      </c>
      <c r="J183" s="350">
        <v>2.9643938750474793E-323</v>
      </c>
      <c r="K183" s="360" t="s">
        <v>245</v>
      </c>
    </row>
    <row r="184" spans="1:11" ht="14.4" customHeight="1" thickBot="1" x14ac:dyDescent="0.35">
      <c r="A184" s="371" t="s">
        <v>422</v>
      </c>
      <c r="B184" s="349">
        <v>0</v>
      </c>
      <c r="C184" s="349">
        <v>40.8399</v>
      </c>
      <c r="D184" s="350">
        <v>40.8399</v>
      </c>
      <c r="E184" s="359" t="s">
        <v>245</v>
      </c>
      <c r="F184" s="349">
        <v>0</v>
      </c>
      <c r="G184" s="350">
        <v>0</v>
      </c>
      <c r="H184" s="352">
        <v>4.9406564584124654E-324</v>
      </c>
      <c r="I184" s="349">
        <v>2.9643938750474793E-323</v>
      </c>
      <c r="J184" s="350">
        <v>2.9643938750474793E-323</v>
      </c>
      <c r="K184" s="360" t="s">
        <v>245</v>
      </c>
    </row>
    <row r="185" spans="1:11" ht="14.4" customHeight="1" thickBot="1" x14ac:dyDescent="0.35">
      <c r="A185" s="371" t="s">
        <v>423</v>
      </c>
      <c r="B185" s="349">
        <v>0</v>
      </c>
      <c r="C185" s="349">
        <v>6.6791999999999998</v>
      </c>
      <c r="D185" s="350">
        <v>6.6791999999999998</v>
      </c>
      <c r="E185" s="359" t="s">
        <v>245</v>
      </c>
      <c r="F185" s="349">
        <v>0</v>
      </c>
      <c r="G185" s="350">
        <v>0</v>
      </c>
      <c r="H185" s="352">
        <v>4.9406564584124654E-324</v>
      </c>
      <c r="I185" s="349">
        <v>2.9643938750474793E-323</v>
      </c>
      <c r="J185" s="350">
        <v>2.9643938750474793E-323</v>
      </c>
      <c r="K185" s="360" t="s">
        <v>245</v>
      </c>
    </row>
    <row r="186" spans="1:11" ht="14.4" customHeight="1" thickBot="1" x14ac:dyDescent="0.35">
      <c r="A186" s="371" t="s">
        <v>424</v>
      </c>
      <c r="B186" s="349">
        <v>0</v>
      </c>
      <c r="C186" s="349">
        <v>5.2118399999999996</v>
      </c>
      <c r="D186" s="350">
        <v>5.2118399999999996</v>
      </c>
      <c r="E186" s="359" t="s">
        <v>245</v>
      </c>
      <c r="F186" s="349">
        <v>0</v>
      </c>
      <c r="G186" s="350">
        <v>0</v>
      </c>
      <c r="H186" s="352">
        <v>4.9406564584124654E-324</v>
      </c>
      <c r="I186" s="349">
        <v>2.9643938750474793E-323</v>
      </c>
      <c r="J186" s="350">
        <v>2.9643938750474793E-323</v>
      </c>
      <c r="K186" s="360" t="s">
        <v>245</v>
      </c>
    </row>
    <row r="187" spans="1:11" ht="14.4" customHeight="1" thickBot="1" x14ac:dyDescent="0.35">
      <c r="A187" s="374" t="s">
        <v>425</v>
      </c>
      <c r="B187" s="354">
        <v>92.077768805822004</v>
      </c>
      <c r="C187" s="354">
        <v>145.04291000000001</v>
      </c>
      <c r="D187" s="355">
        <v>52.965141194177001</v>
      </c>
      <c r="E187" s="361">
        <v>1.575221813919</v>
      </c>
      <c r="F187" s="354">
        <v>105.47184715968601</v>
      </c>
      <c r="G187" s="355">
        <v>52.735923579843003</v>
      </c>
      <c r="H187" s="357">
        <v>0.42227999999999999</v>
      </c>
      <c r="I187" s="354">
        <v>24.31157</v>
      </c>
      <c r="J187" s="355">
        <v>-28.424353579843</v>
      </c>
      <c r="K187" s="362">
        <v>0.23050293186900001</v>
      </c>
    </row>
    <row r="188" spans="1:11" ht="14.4" customHeight="1" thickBot="1" x14ac:dyDescent="0.35">
      <c r="A188" s="370" t="s">
        <v>426</v>
      </c>
      <c r="B188" s="354">
        <v>0</v>
      </c>
      <c r="C188" s="354">
        <v>37.631959999999999</v>
      </c>
      <c r="D188" s="355">
        <v>37.631959999999999</v>
      </c>
      <c r="E188" s="356" t="s">
        <v>245</v>
      </c>
      <c r="F188" s="354">
        <v>0</v>
      </c>
      <c r="G188" s="355">
        <v>0</v>
      </c>
      <c r="H188" s="357">
        <v>1.6279999999999999E-2</v>
      </c>
      <c r="I188" s="354">
        <v>9.393E-2</v>
      </c>
      <c r="J188" s="355">
        <v>9.393E-2</v>
      </c>
      <c r="K188" s="358" t="s">
        <v>245</v>
      </c>
    </row>
    <row r="189" spans="1:11" ht="14.4" customHeight="1" thickBot="1" x14ac:dyDescent="0.35">
      <c r="A189" s="371" t="s">
        <v>427</v>
      </c>
      <c r="B189" s="349">
        <v>0</v>
      </c>
      <c r="C189" s="349">
        <v>-0.17804</v>
      </c>
      <c r="D189" s="350">
        <v>-0.17804</v>
      </c>
      <c r="E189" s="359" t="s">
        <v>245</v>
      </c>
      <c r="F189" s="349">
        <v>0</v>
      </c>
      <c r="G189" s="350">
        <v>0</v>
      </c>
      <c r="H189" s="352">
        <v>1.6279999999999999E-2</v>
      </c>
      <c r="I189" s="349">
        <v>9.393E-2</v>
      </c>
      <c r="J189" s="350">
        <v>9.393E-2</v>
      </c>
      <c r="K189" s="360" t="s">
        <v>245</v>
      </c>
    </row>
    <row r="190" spans="1:11" ht="14.4" customHeight="1" thickBot="1" x14ac:dyDescent="0.35">
      <c r="A190" s="371" t="s">
        <v>428</v>
      </c>
      <c r="B190" s="349">
        <v>4.9406564584124654E-324</v>
      </c>
      <c r="C190" s="349">
        <v>37.81</v>
      </c>
      <c r="D190" s="350">
        <v>37.81</v>
      </c>
      <c r="E190" s="359" t="s">
        <v>251</v>
      </c>
      <c r="F190" s="349">
        <v>0</v>
      </c>
      <c r="G190" s="350">
        <v>0</v>
      </c>
      <c r="H190" s="352">
        <v>4.9406564584124654E-324</v>
      </c>
      <c r="I190" s="349">
        <v>2.9643938750474793E-323</v>
      </c>
      <c r="J190" s="350">
        <v>2.9643938750474793E-323</v>
      </c>
      <c r="K190" s="360" t="s">
        <v>245</v>
      </c>
    </row>
    <row r="191" spans="1:11" ht="14.4" customHeight="1" thickBot="1" x14ac:dyDescent="0.35">
      <c r="A191" s="370" t="s">
        <v>429</v>
      </c>
      <c r="B191" s="354">
        <v>92.077768805822004</v>
      </c>
      <c r="C191" s="354">
        <v>101.02594999999999</v>
      </c>
      <c r="D191" s="355">
        <v>8.9481811941769998</v>
      </c>
      <c r="E191" s="361">
        <v>1.0971806909549999</v>
      </c>
      <c r="F191" s="354">
        <v>105.47184715968601</v>
      </c>
      <c r="G191" s="355">
        <v>52.735923579843003</v>
      </c>
      <c r="H191" s="357">
        <v>0.40600000000000003</v>
      </c>
      <c r="I191" s="354">
        <v>24.217639999999999</v>
      </c>
      <c r="J191" s="355">
        <v>-28.518283579843001</v>
      </c>
      <c r="K191" s="362">
        <v>0.229612362466</v>
      </c>
    </row>
    <row r="192" spans="1:11" ht="14.4" customHeight="1" thickBot="1" x14ac:dyDescent="0.35">
      <c r="A192" s="371" t="s">
        <v>430</v>
      </c>
      <c r="B192" s="349">
        <v>0</v>
      </c>
      <c r="C192" s="349">
        <v>6.5000000000000002E-2</v>
      </c>
      <c r="D192" s="350">
        <v>6.5000000000000002E-2</v>
      </c>
      <c r="E192" s="359" t="s">
        <v>245</v>
      </c>
      <c r="F192" s="349">
        <v>0</v>
      </c>
      <c r="G192" s="350">
        <v>0</v>
      </c>
      <c r="H192" s="352">
        <v>4.9406564584124654E-324</v>
      </c>
      <c r="I192" s="349">
        <v>2.9643938750474793E-323</v>
      </c>
      <c r="J192" s="350">
        <v>2.9643938750474793E-323</v>
      </c>
      <c r="K192" s="360" t="s">
        <v>245</v>
      </c>
    </row>
    <row r="193" spans="1:11" ht="14.4" customHeight="1" thickBot="1" x14ac:dyDescent="0.35">
      <c r="A193" s="371" t="s">
        <v>431</v>
      </c>
      <c r="B193" s="349">
        <v>67.371120854959003</v>
      </c>
      <c r="C193" s="349">
        <v>68.112719999999996</v>
      </c>
      <c r="D193" s="350">
        <v>0.74159914504000002</v>
      </c>
      <c r="E193" s="351">
        <v>1.0110076711739999</v>
      </c>
      <c r="F193" s="349">
        <v>80.845345025952</v>
      </c>
      <c r="G193" s="350">
        <v>40.422672512976</v>
      </c>
      <c r="H193" s="352">
        <v>4.9406564584124654E-324</v>
      </c>
      <c r="I193" s="349">
        <v>18.95</v>
      </c>
      <c r="J193" s="350">
        <v>-21.472672512976001</v>
      </c>
      <c r="K193" s="353">
        <v>0.23439815853199999</v>
      </c>
    </row>
    <row r="194" spans="1:11" ht="14.4" customHeight="1" thickBot="1" x14ac:dyDescent="0.35">
      <c r="A194" s="371" t="s">
        <v>432</v>
      </c>
      <c r="B194" s="349">
        <v>18.274048688451</v>
      </c>
      <c r="C194" s="349">
        <v>10.7</v>
      </c>
      <c r="D194" s="350">
        <v>-7.5740486884509997</v>
      </c>
      <c r="E194" s="351">
        <v>0.58552979596400001</v>
      </c>
      <c r="F194" s="349">
        <v>18.193902871321999</v>
      </c>
      <c r="G194" s="350">
        <v>9.0969514356609995</v>
      </c>
      <c r="H194" s="352">
        <v>0.40600000000000003</v>
      </c>
      <c r="I194" s="349">
        <v>1.218</v>
      </c>
      <c r="J194" s="350">
        <v>-7.8789514356610004</v>
      </c>
      <c r="K194" s="353">
        <v>6.6945504140000001E-2</v>
      </c>
    </row>
    <row r="195" spans="1:11" ht="14.4" customHeight="1" thickBot="1" x14ac:dyDescent="0.35">
      <c r="A195" s="371" t="s">
        <v>433</v>
      </c>
      <c r="B195" s="349">
        <v>6.4325992624110002</v>
      </c>
      <c r="C195" s="349">
        <v>22.148230000000002</v>
      </c>
      <c r="D195" s="350">
        <v>15.715630737588</v>
      </c>
      <c r="E195" s="351">
        <v>3.443122926904</v>
      </c>
      <c r="F195" s="349">
        <v>6.4325992624110002</v>
      </c>
      <c r="G195" s="350">
        <v>3.2162996312050001</v>
      </c>
      <c r="H195" s="352">
        <v>4.9406564584124654E-324</v>
      </c>
      <c r="I195" s="349">
        <v>4.0496400000000001</v>
      </c>
      <c r="J195" s="350">
        <v>0.83334036879399997</v>
      </c>
      <c r="K195" s="353">
        <v>0.62954955451100003</v>
      </c>
    </row>
    <row r="196" spans="1:11" ht="14.4" customHeight="1" thickBot="1" x14ac:dyDescent="0.35">
      <c r="A196" s="370" t="s">
        <v>434</v>
      </c>
      <c r="B196" s="354">
        <v>4.9406564584124654E-324</v>
      </c>
      <c r="C196" s="354">
        <v>6.3849999999999998</v>
      </c>
      <c r="D196" s="355">
        <v>6.3849999999999998</v>
      </c>
      <c r="E196" s="356" t="s">
        <v>251</v>
      </c>
      <c r="F196" s="354">
        <v>0</v>
      </c>
      <c r="G196" s="355">
        <v>0</v>
      </c>
      <c r="H196" s="357">
        <v>4.9406564584124654E-324</v>
      </c>
      <c r="I196" s="354">
        <v>2.9643938750474793E-323</v>
      </c>
      <c r="J196" s="355">
        <v>2.9643938750474793E-323</v>
      </c>
      <c r="K196" s="358" t="s">
        <v>245</v>
      </c>
    </row>
    <row r="197" spans="1:11" ht="14.4" customHeight="1" thickBot="1" x14ac:dyDescent="0.35">
      <c r="A197" s="371" t="s">
        <v>435</v>
      </c>
      <c r="B197" s="349">
        <v>4.9406564584124654E-324</v>
      </c>
      <c r="C197" s="349">
        <v>6.3849999999999998</v>
      </c>
      <c r="D197" s="350">
        <v>6.3849999999999998</v>
      </c>
      <c r="E197" s="359" t="s">
        <v>251</v>
      </c>
      <c r="F197" s="349">
        <v>0</v>
      </c>
      <c r="G197" s="350">
        <v>0</v>
      </c>
      <c r="H197" s="352">
        <v>4.9406564584124654E-324</v>
      </c>
      <c r="I197" s="349">
        <v>2.9643938750474793E-323</v>
      </c>
      <c r="J197" s="350">
        <v>2.9643938750474793E-323</v>
      </c>
      <c r="K197" s="360" t="s">
        <v>245</v>
      </c>
    </row>
    <row r="198" spans="1:11" ht="14.4" customHeight="1" thickBot="1" x14ac:dyDescent="0.35">
      <c r="A198" s="367" t="s">
        <v>436</v>
      </c>
      <c r="B198" s="349">
        <v>2324.3839632859199</v>
      </c>
      <c r="C198" s="349">
        <v>2265.68975</v>
      </c>
      <c r="D198" s="350">
        <v>-58.694213285924</v>
      </c>
      <c r="E198" s="351">
        <v>0.97474848638900002</v>
      </c>
      <c r="F198" s="349">
        <v>2523.0019846895402</v>
      </c>
      <c r="G198" s="350">
        <v>1261.5009923447701</v>
      </c>
      <c r="H198" s="352">
        <v>168.82140999999999</v>
      </c>
      <c r="I198" s="349">
        <v>1163.3061399999999</v>
      </c>
      <c r="J198" s="350">
        <v>-98.194852344767995</v>
      </c>
      <c r="K198" s="353">
        <v>0.46108015255599999</v>
      </c>
    </row>
    <row r="199" spans="1:11" ht="14.4" customHeight="1" thickBot="1" x14ac:dyDescent="0.35">
      <c r="A199" s="372" t="s">
        <v>437</v>
      </c>
      <c r="B199" s="354">
        <v>2324.3839632859199</v>
      </c>
      <c r="C199" s="354">
        <v>2265.68975</v>
      </c>
      <c r="D199" s="355">
        <v>-58.694213285924</v>
      </c>
      <c r="E199" s="361">
        <v>0.97474848638900002</v>
      </c>
      <c r="F199" s="354">
        <v>2523.0019846895402</v>
      </c>
      <c r="G199" s="355">
        <v>1261.5009923447701</v>
      </c>
      <c r="H199" s="357">
        <v>168.82140999999999</v>
      </c>
      <c r="I199" s="354">
        <v>1163.3061399999999</v>
      </c>
      <c r="J199" s="355">
        <v>-98.194852344767995</v>
      </c>
      <c r="K199" s="362">
        <v>0.46108015255599999</v>
      </c>
    </row>
    <row r="200" spans="1:11" ht="14.4" customHeight="1" thickBot="1" x14ac:dyDescent="0.35">
      <c r="A200" s="374" t="s">
        <v>40</v>
      </c>
      <c r="B200" s="354">
        <v>2324.3839632859199</v>
      </c>
      <c r="C200" s="354">
        <v>2265.68975</v>
      </c>
      <c r="D200" s="355">
        <v>-58.694213285924</v>
      </c>
      <c r="E200" s="361">
        <v>0.97474848638900002</v>
      </c>
      <c r="F200" s="354">
        <v>2523.0019846895402</v>
      </c>
      <c r="G200" s="355">
        <v>1261.5009923447701</v>
      </c>
      <c r="H200" s="357">
        <v>168.82140999999999</v>
      </c>
      <c r="I200" s="354">
        <v>1163.3061399999999</v>
      </c>
      <c r="J200" s="355">
        <v>-98.194852344767995</v>
      </c>
      <c r="K200" s="362">
        <v>0.46108015255599999</v>
      </c>
    </row>
    <row r="201" spans="1:11" ht="14.4" customHeight="1" thickBot="1" x14ac:dyDescent="0.35">
      <c r="A201" s="370" t="s">
        <v>438</v>
      </c>
      <c r="B201" s="354">
        <v>12.491705339519999</v>
      </c>
      <c r="C201" s="354">
        <v>13.324999999999999</v>
      </c>
      <c r="D201" s="355">
        <v>0.83329466047900003</v>
      </c>
      <c r="E201" s="361">
        <v>1.0667078383469999</v>
      </c>
      <c r="F201" s="354">
        <v>14.001984689537</v>
      </c>
      <c r="G201" s="355">
        <v>7.000992344768</v>
      </c>
      <c r="H201" s="357">
        <v>0.17052</v>
      </c>
      <c r="I201" s="354">
        <v>2.8885200000000002</v>
      </c>
      <c r="J201" s="355">
        <v>-4.1124723447680003</v>
      </c>
      <c r="K201" s="362">
        <v>0.20629361223000001</v>
      </c>
    </row>
    <row r="202" spans="1:11" ht="14.4" customHeight="1" thickBot="1" x14ac:dyDescent="0.35">
      <c r="A202" s="371" t="s">
        <v>439</v>
      </c>
      <c r="B202" s="349">
        <v>12.491705339519999</v>
      </c>
      <c r="C202" s="349">
        <v>13.324999999999999</v>
      </c>
      <c r="D202" s="350">
        <v>0.83329466047900003</v>
      </c>
      <c r="E202" s="351">
        <v>1.0667078383469999</v>
      </c>
      <c r="F202" s="349">
        <v>14.001984689537</v>
      </c>
      <c r="G202" s="350">
        <v>7.000992344768</v>
      </c>
      <c r="H202" s="352">
        <v>0.17052</v>
      </c>
      <c r="I202" s="349">
        <v>2.8885200000000002</v>
      </c>
      <c r="J202" s="350">
        <v>-4.1124723447680003</v>
      </c>
      <c r="K202" s="353">
        <v>0.20629361223000001</v>
      </c>
    </row>
    <row r="203" spans="1:11" ht="14.4" customHeight="1" thickBot="1" x14ac:dyDescent="0.35">
      <c r="A203" s="370" t="s">
        <v>440</v>
      </c>
      <c r="B203" s="354">
        <v>108.89225794643301</v>
      </c>
      <c r="C203" s="354">
        <v>105.1422</v>
      </c>
      <c r="D203" s="355">
        <v>-3.7500579464319999</v>
      </c>
      <c r="E203" s="361">
        <v>0.965561757859</v>
      </c>
      <c r="F203" s="354">
        <v>118</v>
      </c>
      <c r="G203" s="355">
        <v>59</v>
      </c>
      <c r="H203" s="357">
        <v>5.3875999999999999</v>
      </c>
      <c r="I203" s="354">
        <v>36.454500000000003</v>
      </c>
      <c r="J203" s="355">
        <v>-22.545500000000001</v>
      </c>
      <c r="K203" s="362">
        <v>0.30893644067699999</v>
      </c>
    </row>
    <row r="204" spans="1:11" ht="14.4" customHeight="1" thickBot="1" x14ac:dyDescent="0.35">
      <c r="A204" s="371" t="s">
        <v>441</v>
      </c>
      <c r="B204" s="349">
        <v>108.89225794643301</v>
      </c>
      <c r="C204" s="349">
        <v>105.1422</v>
      </c>
      <c r="D204" s="350">
        <v>-3.7500579464319999</v>
      </c>
      <c r="E204" s="351">
        <v>0.965561757859</v>
      </c>
      <c r="F204" s="349">
        <v>118</v>
      </c>
      <c r="G204" s="350">
        <v>59</v>
      </c>
      <c r="H204" s="352">
        <v>5.3875999999999999</v>
      </c>
      <c r="I204" s="349">
        <v>36.454500000000003</v>
      </c>
      <c r="J204" s="350">
        <v>-22.545500000000001</v>
      </c>
      <c r="K204" s="353">
        <v>0.30893644067699999</v>
      </c>
    </row>
    <row r="205" spans="1:11" ht="14.4" customHeight="1" thickBot="1" x14ac:dyDescent="0.35">
      <c r="A205" s="370" t="s">
        <v>442</v>
      </c>
      <c r="B205" s="354">
        <v>4.9406564584124654E-324</v>
      </c>
      <c r="C205" s="354">
        <v>2.0699999999999998</v>
      </c>
      <c r="D205" s="355">
        <v>2.0699999999999998</v>
      </c>
      <c r="E205" s="356" t="s">
        <v>251</v>
      </c>
      <c r="F205" s="354">
        <v>4.9406564584124654E-324</v>
      </c>
      <c r="G205" s="355">
        <v>0</v>
      </c>
      <c r="H205" s="357">
        <v>4.9406564584124654E-324</v>
      </c>
      <c r="I205" s="354">
        <v>1.48</v>
      </c>
      <c r="J205" s="355">
        <v>1.48</v>
      </c>
      <c r="K205" s="358" t="s">
        <v>251</v>
      </c>
    </row>
    <row r="206" spans="1:11" ht="14.4" customHeight="1" thickBot="1" x14ac:dyDescent="0.35">
      <c r="A206" s="371" t="s">
        <v>443</v>
      </c>
      <c r="B206" s="349">
        <v>4.9406564584124654E-324</v>
      </c>
      <c r="C206" s="349">
        <v>2.0699999999999998</v>
      </c>
      <c r="D206" s="350">
        <v>2.0699999999999998</v>
      </c>
      <c r="E206" s="359" t="s">
        <v>251</v>
      </c>
      <c r="F206" s="349">
        <v>4.9406564584124654E-324</v>
      </c>
      <c r="G206" s="350">
        <v>0</v>
      </c>
      <c r="H206" s="352">
        <v>4.9406564584124654E-324</v>
      </c>
      <c r="I206" s="349">
        <v>1.48</v>
      </c>
      <c r="J206" s="350">
        <v>1.48</v>
      </c>
      <c r="K206" s="360" t="s">
        <v>251</v>
      </c>
    </row>
    <row r="207" spans="1:11" ht="14.4" customHeight="1" thickBot="1" x14ac:dyDescent="0.35">
      <c r="A207" s="370" t="s">
        <v>444</v>
      </c>
      <c r="B207" s="354">
        <v>461.99999999999397</v>
      </c>
      <c r="C207" s="354">
        <v>409.71510999999998</v>
      </c>
      <c r="D207" s="355">
        <v>-52.284889999992998</v>
      </c>
      <c r="E207" s="361">
        <v>0.88682924242399996</v>
      </c>
      <c r="F207" s="354">
        <v>569</v>
      </c>
      <c r="G207" s="355">
        <v>284.5</v>
      </c>
      <c r="H207" s="357">
        <v>35.340400000000002</v>
      </c>
      <c r="I207" s="354">
        <v>203.59495000000001</v>
      </c>
      <c r="J207" s="355">
        <v>-80.905050000000003</v>
      </c>
      <c r="K207" s="362">
        <v>0.35781186291700001</v>
      </c>
    </row>
    <row r="208" spans="1:11" ht="14.4" customHeight="1" thickBot="1" x14ac:dyDescent="0.35">
      <c r="A208" s="371" t="s">
        <v>445</v>
      </c>
      <c r="B208" s="349">
        <v>461.99999999999397</v>
      </c>
      <c r="C208" s="349">
        <v>409.71510999999998</v>
      </c>
      <c r="D208" s="350">
        <v>-52.284889999992998</v>
      </c>
      <c r="E208" s="351">
        <v>0.88682924242399996</v>
      </c>
      <c r="F208" s="349">
        <v>569</v>
      </c>
      <c r="G208" s="350">
        <v>284.5</v>
      </c>
      <c r="H208" s="352">
        <v>35.340400000000002</v>
      </c>
      <c r="I208" s="349">
        <v>203.59495000000001</v>
      </c>
      <c r="J208" s="350">
        <v>-80.905050000000003</v>
      </c>
      <c r="K208" s="353">
        <v>0.35781186291700001</v>
      </c>
    </row>
    <row r="209" spans="1:11" ht="14.4" customHeight="1" thickBot="1" x14ac:dyDescent="0.35">
      <c r="A209" s="370" t="s">
        <v>446</v>
      </c>
      <c r="B209" s="354">
        <v>0</v>
      </c>
      <c r="C209" s="354">
        <v>7.9850000000000003</v>
      </c>
      <c r="D209" s="355">
        <v>7.9850000000000003</v>
      </c>
      <c r="E209" s="356" t="s">
        <v>245</v>
      </c>
      <c r="F209" s="354">
        <v>4.9406564584124654E-324</v>
      </c>
      <c r="G209" s="355">
        <v>0</v>
      </c>
      <c r="H209" s="357">
        <v>4.9406564584124654E-324</v>
      </c>
      <c r="I209" s="354">
        <v>2.9643938750474793E-323</v>
      </c>
      <c r="J209" s="355">
        <v>2.9643938750474793E-323</v>
      </c>
      <c r="K209" s="362">
        <v>6</v>
      </c>
    </row>
    <row r="210" spans="1:11" ht="14.4" customHeight="1" thickBot="1" x14ac:dyDescent="0.35">
      <c r="A210" s="371" t="s">
        <v>447</v>
      </c>
      <c r="B210" s="349">
        <v>0</v>
      </c>
      <c r="C210" s="349">
        <v>7.9850000000000003</v>
      </c>
      <c r="D210" s="350">
        <v>7.9850000000000003</v>
      </c>
      <c r="E210" s="359" t="s">
        <v>245</v>
      </c>
      <c r="F210" s="349">
        <v>4.9406564584124654E-324</v>
      </c>
      <c r="G210" s="350">
        <v>0</v>
      </c>
      <c r="H210" s="352">
        <v>4.9406564584124654E-324</v>
      </c>
      <c r="I210" s="349">
        <v>2.9643938750474793E-323</v>
      </c>
      <c r="J210" s="350">
        <v>2.9643938750474793E-323</v>
      </c>
      <c r="K210" s="353">
        <v>6</v>
      </c>
    </row>
    <row r="211" spans="1:11" ht="14.4" customHeight="1" thickBot="1" x14ac:dyDescent="0.35">
      <c r="A211" s="370" t="s">
        <v>448</v>
      </c>
      <c r="B211" s="354">
        <v>1740.99999999998</v>
      </c>
      <c r="C211" s="354">
        <v>1727.45244</v>
      </c>
      <c r="D211" s="355">
        <v>-13.547559999977</v>
      </c>
      <c r="E211" s="361">
        <v>0.99221851809299999</v>
      </c>
      <c r="F211" s="354">
        <v>1822</v>
      </c>
      <c r="G211" s="355">
        <v>911</v>
      </c>
      <c r="H211" s="357">
        <v>127.92289</v>
      </c>
      <c r="I211" s="354">
        <v>918.88816999999995</v>
      </c>
      <c r="J211" s="355">
        <v>7.8881699999999997</v>
      </c>
      <c r="K211" s="362">
        <v>0.50432940175600005</v>
      </c>
    </row>
    <row r="212" spans="1:11" ht="14.4" customHeight="1" thickBot="1" x14ac:dyDescent="0.35">
      <c r="A212" s="371" t="s">
        <v>449</v>
      </c>
      <c r="B212" s="349">
        <v>1740.99999999998</v>
      </c>
      <c r="C212" s="349">
        <v>1727.45244</v>
      </c>
      <c r="D212" s="350">
        <v>-13.547559999977</v>
      </c>
      <c r="E212" s="351">
        <v>0.99221851809299999</v>
      </c>
      <c r="F212" s="349">
        <v>1822</v>
      </c>
      <c r="G212" s="350">
        <v>911</v>
      </c>
      <c r="H212" s="352">
        <v>127.92289</v>
      </c>
      <c r="I212" s="349">
        <v>918.88816999999995</v>
      </c>
      <c r="J212" s="350">
        <v>7.8881699999999997</v>
      </c>
      <c r="K212" s="353">
        <v>0.50432940175600005</v>
      </c>
    </row>
    <row r="213" spans="1:11" ht="14.4" customHeight="1" thickBot="1" x14ac:dyDescent="0.35">
      <c r="A213" s="375" t="s">
        <v>450</v>
      </c>
      <c r="B213" s="354">
        <v>0</v>
      </c>
      <c r="C213" s="354">
        <v>4.9756</v>
      </c>
      <c r="D213" s="355">
        <v>4.9756</v>
      </c>
      <c r="E213" s="356" t="s">
        <v>245</v>
      </c>
      <c r="F213" s="354">
        <v>4.9406564584124654E-324</v>
      </c>
      <c r="G213" s="355">
        <v>0</v>
      </c>
      <c r="H213" s="357">
        <v>4.9406564584124654E-324</v>
      </c>
      <c r="I213" s="354">
        <v>2.9643938750474793E-323</v>
      </c>
      <c r="J213" s="355">
        <v>2.9643938750474793E-323</v>
      </c>
      <c r="K213" s="362">
        <v>0</v>
      </c>
    </row>
    <row r="214" spans="1:11" ht="14.4" customHeight="1" thickBot="1" x14ac:dyDescent="0.35">
      <c r="A214" s="372" t="s">
        <v>451</v>
      </c>
      <c r="B214" s="354">
        <v>0</v>
      </c>
      <c r="C214" s="354">
        <v>4.9756</v>
      </c>
      <c r="D214" s="355">
        <v>4.9756</v>
      </c>
      <c r="E214" s="356" t="s">
        <v>245</v>
      </c>
      <c r="F214" s="354">
        <v>4.9406564584124654E-324</v>
      </c>
      <c r="G214" s="355">
        <v>0</v>
      </c>
      <c r="H214" s="357">
        <v>4.9406564584124654E-324</v>
      </c>
      <c r="I214" s="354">
        <v>2.9643938750474793E-323</v>
      </c>
      <c r="J214" s="355">
        <v>2.9643938750474793E-323</v>
      </c>
      <c r="K214" s="362">
        <v>0</v>
      </c>
    </row>
    <row r="215" spans="1:11" ht="14.4" customHeight="1" thickBot="1" x14ac:dyDescent="0.35">
      <c r="A215" s="374" t="s">
        <v>452</v>
      </c>
      <c r="B215" s="354">
        <v>0</v>
      </c>
      <c r="C215" s="354">
        <v>4.9756</v>
      </c>
      <c r="D215" s="355">
        <v>4.9756</v>
      </c>
      <c r="E215" s="356" t="s">
        <v>245</v>
      </c>
      <c r="F215" s="354">
        <v>4.9406564584124654E-324</v>
      </c>
      <c r="G215" s="355">
        <v>0</v>
      </c>
      <c r="H215" s="357">
        <v>4.9406564584124654E-324</v>
      </c>
      <c r="I215" s="354">
        <v>2.9643938750474793E-323</v>
      </c>
      <c r="J215" s="355">
        <v>2.9643938750474793E-323</v>
      </c>
      <c r="K215" s="362">
        <v>0</v>
      </c>
    </row>
    <row r="216" spans="1:11" ht="14.4" customHeight="1" thickBot="1" x14ac:dyDescent="0.35">
      <c r="A216" s="370" t="s">
        <v>453</v>
      </c>
      <c r="B216" s="354">
        <v>4.9406564584124654E-324</v>
      </c>
      <c r="C216" s="354">
        <v>4.9756</v>
      </c>
      <c r="D216" s="355">
        <v>4.9756</v>
      </c>
      <c r="E216" s="356" t="s">
        <v>251</v>
      </c>
      <c r="F216" s="354">
        <v>4.9406564584124654E-324</v>
      </c>
      <c r="G216" s="355">
        <v>0</v>
      </c>
      <c r="H216" s="357">
        <v>4.9406564584124654E-324</v>
      </c>
      <c r="I216" s="354">
        <v>2.9643938750474793E-323</v>
      </c>
      <c r="J216" s="355">
        <v>2.9643938750474793E-323</v>
      </c>
      <c r="K216" s="362">
        <v>0</v>
      </c>
    </row>
    <row r="217" spans="1:11" ht="14.4" customHeight="1" thickBot="1" x14ac:dyDescent="0.35">
      <c r="A217" s="371" t="s">
        <v>454</v>
      </c>
      <c r="B217" s="349">
        <v>4.9406564584124654E-324</v>
      </c>
      <c r="C217" s="349">
        <v>4.9756</v>
      </c>
      <c r="D217" s="350">
        <v>4.9756</v>
      </c>
      <c r="E217" s="359" t="s">
        <v>251</v>
      </c>
      <c r="F217" s="349">
        <v>4.9406564584124654E-324</v>
      </c>
      <c r="G217" s="350">
        <v>0</v>
      </c>
      <c r="H217" s="352">
        <v>4.9406564584124654E-324</v>
      </c>
      <c r="I217" s="349">
        <v>2.9643938750474793E-323</v>
      </c>
      <c r="J217" s="350">
        <v>2.9643938750474793E-323</v>
      </c>
      <c r="K217" s="353">
        <v>0</v>
      </c>
    </row>
    <row r="218" spans="1:11" ht="14.4" customHeight="1" thickBot="1" x14ac:dyDescent="0.35">
      <c r="A218" s="376"/>
      <c r="B218" s="349">
        <v>-708.25292507869699</v>
      </c>
      <c r="C218" s="349">
        <v>1265.8933299999801</v>
      </c>
      <c r="D218" s="350">
        <v>1974.14625507868</v>
      </c>
      <c r="E218" s="351">
        <v>-1.7873464198669999</v>
      </c>
      <c r="F218" s="349">
        <v>-1848.92135349707</v>
      </c>
      <c r="G218" s="350">
        <v>-924.46067674853703</v>
      </c>
      <c r="H218" s="352">
        <v>431.92872</v>
      </c>
      <c r="I218" s="349">
        <v>50.153669999990001</v>
      </c>
      <c r="J218" s="350">
        <v>974.61434674852705</v>
      </c>
      <c r="K218" s="353">
        <v>-2.7125907711E-2</v>
      </c>
    </row>
    <row r="219" spans="1:11" ht="14.4" customHeight="1" thickBot="1" x14ac:dyDescent="0.35">
      <c r="A219" s="377" t="s">
        <v>52</v>
      </c>
      <c r="B219" s="363">
        <v>-708.25292507871904</v>
      </c>
      <c r="C219" s="363">
        <v>1265.8933299999801</v>
      </c>
      <c r="D219" s="364">
        <v>1974.1462550787001</v>
      </c>
      <c r="E219" s="365" t="s">
        <v>245</v>
      </c>
      <c r="F219" s="363">
        <v>-1848.92135349707</v>
      </c>
      <c r="G219" s="364">
        <v>-924.46067674853703</v>
      </c>
      <c r="H219" s="363">
        <v>431.92872</v>
      </c>
      <c r="I219" s="363">
        <v>50.153669999990001</v>
      </c>
      <c r="J219" s="364">
        <v>974.61434674852796</v>
      </c>
      <c r="K219" s="366">
        <v>-2.7125907711E-2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15" t="s">
        <v>115</v>
      </c>
      <c r="B1" s="316"/>
      <c r="C1" s="316"/>
      <c r="D1" s="316"/>
      <c r="E1" s="316"/>
      <c r="F1" s="316"/>
      <c r="G1" s="287"/>
      <c r="H1" s="317"/>
      <c r="I1" s="317"/>
    </row>
    <row r="2" spans="1:10" ht="14.4" customHeight="1" thickBot="1" x14ac:dyDescent="0.35">
      <c r="A2" s="203" t="s">
        <v>244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2012</v>
      </c>
      <c r="D3" s="262">
        <v>2013</v>
      </c>
      <c r="E3" s="7"/>
      <c r="F3" s="310">
        <v>2014</v>
      </c>
      <c r="G3" s="311"/>
      <c r="H3" s="311"/>
      <c r="I3" s="312"/>
    </row>
    <row r="4" spans="1:10" ht="14.4" customHeight="1" thickBot="1" x14ac:dyDescent="0.35">
      <c r="A4" s="266" t="s">
        <v>0</v>
      </c>
      <c r="B4" s="267" t="s">
        <v>231</v>
      </c>
      <c r="C4" s="313" t="s">
        <v>59</v>
      </c>
      <c r="D4" s="314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78" t="s">
        <v>455</v>
      </c>
      <c r="B5" s="379" t="s">
        <v>456</v>
      </c>
      <c r="C5" s="380" t="s">
        <v>457</v>
      </c>
      <c r="D5" s="380" t="s">
        <v>457</v>
      </c>
      <c r="E5" s="380"/>
      <c r="F5" s="380" t="s">
        <v>457</v>
      </c>
      <c r="G5" s="380" t="s">
        <v>457</v>
      </c>
      <c r="H5" s="380" t="s">
        <v>457</v>
      </c>
      <c r="I5" s="381" t="s">
        <v>457</v>
      </c>
      <c r="J5" s="382" t="s">
        <v>55</v>
      </c>
    </row>
    <row r="6" spans="1:10" ht="14.4" customHeight="1" x14ac:dyDescent="0.3">
      <c r="A6" s="378" t="s">
        <v>455</v>
      </c>
      <c r="B6" s="379" t="s">
        <v>254</v>
      </c>
      <c r="C6" s="380">
        <v>37.068729999999995</v>
      </c>
      <c r="D6" s="380">
        <v>22.209809999999997</v>
      </c>
      <c r="E6" s="380"/>
      <c r="F6" s="380">
        <v>10.541410000000001</v>
      </c>
      <c r="G6" s="380">
        <v>19.985187133884999</v>
      </c>
      <c r="H6" s="380">
        <v>-9.4437771338849981</v>
      </c>
      <c r="I6" s="381">
        <v>0.52746116057762504</v>
      </c>
      <c r="J6" s="382" t="s">
        <v>1</v>
      </c>
    </row>
    <row r="7" spans="1:10" ht="14.4" customHeight="1" x14ac:dyDescent="0.3">
      <c r="A7" s="378" t="s">
        <v>455</v>
      </c>
      <c r="B7" s="379" t="s">
        <v>255</v>
      </c>
      <c r="C7" s="380" t="s">
        <v>457</v>
      </c>
      <c r="D7" s="380">
        <v>7.2099999999999997E-2</v>
      </c>
      <c r="E7" s="380"/>
      <c r="F7" s="380">
        <v>0</v>
      </c>
      <c r="G7" s="380">
        <v>3.64883122755E-2</v>
      </c>
      <c r="H7" s="380">
        <v>-3.64883122755E-2</v>
      </c>
      <c r="I7" s="381">
        <v>0</v>
      </c>
      <c r="J7" s="382" t="s">
        <v>1</v>
      </c>
    </row>
    <row r="8" spans="1:10" ht="14.4" customHeight="1" x14ac:dyDescent="0.3">
      <c r="A8" s="378" t="s">
        <v>455</v>
      </c>
      <c r="B8" s="379" t="s">
        <v>256</v>
      </c>
      <c r="C8" s="380" t="s">
        <v>457</v>
      </c>
      <c r="D8" s="380">
        <v>0.39415</v>
      </c>
      <c r="E8" s="380"/>
      <c r="F8" s="380">
        <v>0</v>
      </c>
      <c r="G8" s="380">
        <v>0.19738777503350002</v>
      </c>
      <c r="H8" s="380">
        <v>-0.19738777503350002</v>
      </c>
      <c r="I8" s="381">
        <v>0</v>
      </c>
      <c r="J8" s="382" t="s">
        <v>1</v>
      </c>
    </row>
    <row r="9" spans="1:10" ht="14.4" customHeight="1" x14ac:dyDescent="0.3">
      <c r="A9" s="378" t="s">
        <v>455</v>
      </c>
      <c r="B9" s="379" t="s">
        <v>257</v>
      </c>
      <c r="C9" s="380">
        <v>0</v>
      </c>
      <c r="D9" s="380">
        <v>0.43802000000000002</v>
      </c>
      <c r="E9" s="380"/>
      <c r="F9" s="380">
        <v>0</v>
      </c>
      <c r="G9" s="380">
        <v>0.20953150678999999</v>
      </c>
      <c r="H9" s="380">
        <v>-0.20953150678999999</v>
      </c>
      <c r="I9" s="381">
        <v>0</v>
      </c>
      <c r="J9" s="382" t="s">
        <v>1</v>
      </c>
    </row>
    <row r="10" spans="1:10" ht="14.4" customHeight="1" x14ac:dyDescent="0.3">
      <c r="A10" s="378" t="s">
        <v>455</v>
      </c>
      <c r="B10" s="379" t="s">
        <v>458</v>
      </c>
      <c r="C10" s="380">
        <v>37.068729999999995</v>
      </c>
      <c r="D10" s="380">
        <v>23.114079999999998</v>
      </c>
      <c r="E10" s="380"/>
      <c r="F10" s="380">
        <v>10.541410000000001</v>
      </c>
      <c r="G10" s="380">
        <v>20.428594727984002</v>
      </c>
      <c r="H10" s="380">
        <v>-9.8871847279840015</v>
      </c>
      <c r="I10" s="381">
        <v>0.51601248839499991</v>
      </c>
      <c r="J10" s="382" t="s">
        <v>459</v>
      </c>
    </row>
    <row r="12" spans="1:10" ht="14.4" customHeight="1" x14ac:dyDescent="0.3">
      <c r="A12" s="378" t="s">
        <v>455</v>
      </c>
      <c r="B12" s="379" t="s">
        <v>456</v>
      </c>
      <c r="C12" s="380" t="s">
        <v>457</v>
      </c>
      <c r="D12" s="380" t="s">
        <v>457</v>
      </c>
      <c r="E12" s="380"/>
      <c r="F12" s="380" t="s">
        <v>457</v>
      </c>
      <c r="G12" s="380" t="s">
        <v>457</v>
      </c>
      <c r="H12" s="380" t="s">
        <v>457</v>
      </c>
      <c r="I12" s="381" t="s">
        <v>457</v>
      </c>
      <c r="J12" s="382" t="s">
        <v>55</v>
      </c>
    </row>
    <row r="13" spans="1:10" ht="14.4" customHeight="1" x14ac:dyDescent="0.3">
      <c r="A13" s="378" t="s">
        <v>460</v>
      </c>
      <c r="B13" s="379" t="s">
        <v>461</v>
      </c>
      <c r="C13" s="380" t="s">
        <v>457</v>
      </c>
      <c r="D13" s="380" t="s">
        <v>457</v>
      </c>
      <c r="E13" s="380"/>
      <c r="F13" s="380" t="s">
        <v>457</v>
      </c>
      <c r="G13" s="380" t="s">
        <v>457</v>
      </c>
      <c r="H13" s="380" t="s">
        <v>457</v>
      </c>
      <c r="I13" s="381" t="s">
        <v>457</v>
      </c>
      <c r="J13" s="382" t="s">
        <v>0</v>
      </c>
    </row>
    <row r="14" spans="1:10" ht="14.4" customHeight="1" x14ac:dyDescent="0.3">
      <c r="A14" s="378" t="s">
        <v>460</v>
      </c>
      <c r="B14" s="379" t="s">
        <v>254</v>
      </c>
      <c r="C14" s="380">
        <v>37.068729999999995</v>
      </c>
      <c r="D14" s="380">
        <v>22.209809999999997</v>
      </c>
      <c r="E14" s="380"/>
      <c r="F14" s="380">
        <v>10.541410000000001</v>
      </c>
      <c r="G14" s="380">
        <v>19.985187133884999</v>
      </c>
      <c r="H14" s="380">
        <v>-9.4437771338849981</v>
      </c>
      <c r="I14" s="381">
        <v>0.52746116057762504</v>
      </c>
      <c r="J14" s="382" t="s">
        <v>1</v>
      </c>
    </row>
    <row r="15" spans="1:10" ht="14.4" customHeight="1" x14ac:dyDescent="0.3">
      <c r="A15" s="378" t="s">
        <v>460</v>
      </c>
      <c r="B15" s="379" t="s">
        <v>255</v>
      </c>
      <c r="C15" s="380" t="s">
        <v>457</v>
      </c>
      <c r="D15" s="380">
        <v>7.2099999999999997E-2</v>
      </c>
      <c r="E15" s="380"/>
      <c r="F15" s="380">
        <v>0</v>
      </c>
      <c r="G15" s="380">
        <v>3.64883122755E-2</v>
      </c>
      <c r="H15" s="380">
        <v>-3.64883122755E-2</v>
      </c>
      <c r="I15" s="381">
        <v>0</v>
      </c>
      <c r="J15" s="382" t="s">
        <v>1</v>
      </c>
    </row>
    <row r="16" spans="1:10" ht="14.4" customHeight="1" x14ac:dyDescent="0.3">
      <c r="A16" s="378" t="s">
        <v>460</v>
      </c>
      <c r="B16" s="379" t="s">
        <v>256</v>
      </c>
      <c r="C16" s="380" t="s">
        <v>457</v>
      </c>
      <c r="D16" s="380">
        <v>0.39415</v>
      </c>
      <c r="E16" s="380"/>
      <c r="F16" s="380">
        <v>0</v>
      </c>
      <c r="G16" s="380">
        <v>0.19738777503350002</v>
      </c>
      <c r="H16" s="380">
        <v>-0.19738777503350002</v>
      </c>
      <c r="I16" s="381">
        <v>0</v>
      </c>
      <c r="J16" s="382" t="s">
        <v>1</v>
      </c>
    </row>
    <row r="17" spans="1:10" ht="14.4" customHeight="1" x14ac:dyDescent="0.3">
      <c r="A17" s="378" t="s">
        <v>460</v>
      </c>
      <c r="B17" s="379" t="s">
        <v>257</v>
      </c>
      <c r="C17" s="380">
        <v>0</v>
      </c>
      <c r="D17" s="380">
        <v>0.43802000000000002</v>
      </c>
      <c r="E17" s="380"/>
      <c r="F17" s="380">
        <v>0</v>
      </c>
      <c r="G17" s="380">
        <v>0.20953150678999999</v>
      </c>
      <c r="H17" s="380">
        <v>-0.20953150678999999</v>
      </c>
      <c r="I17" s="381">
        <v>0</v>
      </c>
      <c r="J17" s="382" t="s">
        <v>1</v>
      </c>
    </row>
    <row r="18" spans="1:10" ht="14.4" customHeight="1" x14ac:dyDescent="0.3">
      <c r="A18" s="378" t="s">
        <v>460</v>
      </c>
      <c r="B18" s="379" t="s">
        <v>462</v>
      </c>
      <c r="C18" s="380">
        <v>37.068729999999995</v>
      </c>
      <c r="D18" s="380">
        <v>23.114079999999998</v>
      </c>
      <c r="E18" s="380"/>
      <c r="F18" s="380">
        <v>10.541410000000001</v>
      </c>
      <c r="G18" s="380">
        <v>20.428594727984002</v>
      </c>
      <c r="H18" s="380">
        <v>-9.8871847279840015</v>
      </c>
      <c r="I18" s="381">
        <v>0.51601248839499991</v>
      </c>
      <c r="J18" s="382" t="s">
        <v>463</v>
      </c>
    </row>
    <row r="19" spans="1:10" ht="14.4" customHeight="1" x14ac:dyDescent="0.3">
      <c r="A19" s="378" t="s">
        <v>457</v>
      </c>
      <c r="B19" s="379" t="s">
        <v>457</v>
      </c>
      <c r="C19" s="380" t="s">
        <v>457</v>
      </c>
      <c r="D19" s="380" t="s">
        <v>457</v>
      </c>
      <c r="E19" s="380"/>
      <c r="F19" s="380" t="s">
        <v>457</v>
      </c>
      <c r="G19" s="380" t="s">
        <v>457</v>
      </c>
      <c r="H19" s="380" t="s">
        <v>457</v>
      </c>
      <c r="I19" s="381" t="s">
        <v>457</v>
      </c>
      <c r="J19" s="382" t="s">
        <v>464</v>
      </c>
    </row>
    <row r="20" spans="1:10" ht="14.4" customHeight="1" x14ac:dyDescent="0.3">
      <c r="A20" s="378" t="s">
        <v>455</v>
      </c>
      <c r="B20" s="379" t="s">
        <v>458</v>
      </c>
      <c r="C20" s="380">
        <v>37.068729999999995</v>
      </c>
      <c r="D20" s="380">
        <v>23.114079999999998</v>
      </c>
      <c r="E20" s="380"/>
      <c r="F20" s="380">
        <v>10.541410000000001</v>
      </c>
      <c r="G20" s="380">
        <v>20.428594727984002</v>
      </c>
      <c r="H20" s="380">
        <v>-9.8871847279840015</v>
      </c>
      <c r="I20" s="381">
        <v>0.51601248839499991</v>
      </c>
      <c r="J20" s="382" t="s">
        <v>459</v>
      </c>
    </row>
  </sheetData>
  <mergeCells count="3">
    <mergeCell ref="F3:I3"/>
    <mergeCell ref="C4:D4"/>
    <mergeCell ref="A1:I1"/>
  </mergeCells>
  <conditionalFormatting sqref="F11 F21:F65537">
    <cfRule type="cellIs" dxfId="35" priority="18" stopIfTrue="1" operator="greaterThan">
      <formula>1</formula>
    </cfRule>
  </conditionalFormatting>
  <conditionalFormatting sqref="H5:H10">
    <cfRule type="expression" dxfId="34" priority="14">
      <formula>$H5&gt;0</formula>
    </cfRule>
  </conditionalFormatting>
  <conditionalFormatting sqref="I5:I10">
    <cfRule type="expression" dxfId="33" priority="15">
      <formula>$I5&gt;1</formula>
    </cfRule>
  </conditionalFormatting>
  <conditionalFormatting sqref="B5:B10">
    <cfRule type="expression" dxfId="32" priority="11">
      <formula>OR($J5="NS",$J5="SumaNS",$J5="Účet")</formula>
    </cfRule>
  </conditionalFormatting>
  <conditionalFormatting sqref="B5:D10 F5:I10">
    <cfRule type="expression" dxfId="31" priority="17">
      <formula>AND($J5&lt;&gt;"",$J5&lt;&gt;"mezeraKL")</formula>
    </cfRule>
  </conditionalFormatting>
  <conditionalFormatting sqref="B5:D10 F5:I10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9" priority="13">
      <formula>OR($J5="SumaNS",$J5="NS")</formula>
    </cfRule>
  </conditionalFormatting>
  <conditionalFormatting sqref="A5:A10">
    <cfRule type="expression" dxfId="28" priority="9">
      <formula>AND($J5&lt;&gt;"mezeraKL",$J5&lt;&gt;"")</formula>
    </cfRule>
  </conditionalFormatting>
  <conditionalFormatting sqref="A5:A10">
    <cfRule type="expression" dxfId="27" priority="10">
      <formula>AND($J5&lt;&gt;"",$J5&lt;&gt;"mezeraKL")</formula>
    </cfRule>
  </conditionalFormatting>
  <conditionalFormatting sqref="H12:H20">
    <cfRule type="expression" dxfId="26" priority="5">
      <formula>$H12&gt;0</formula>
    </cfRule>
  </conditionalFormatting>
  <conditionalFormatting sqref="A12:A20">
    <cfRule type="expression" dxfId="25" priority="2">
      <formula>AND($J12&lt;&gt;"mezeraKL",$J12&lt;&gt;"")</formula>
    </cfRule>
  </conditionalFormatting>
  <conditionalFormatting sqref="I12:I20">
    <cfRule type="expression" dxfId="24" priority="6">
      <formula>$I12&gt;1</formula>
    </cfRule>
  </conditionalFormatting>
  <conditionalFormatting sqref="B12:B20">
    <cfRule type="expression" dxfId="23" priority="1">
      <formula>OR($J12="NS",$J12="SumaNS",$J12="Účet")</formula>
    </cfRule>
  </conditionalFormatting>
  <conditionalFormatting sqref="A12:D20 F12:I20">
    <cfRule type="expression" dxfId="22" priority="8">
      <formula>AND($J12&lt;&gt;"",$J12&lt;&gt;"mezeraKL")</formula>
    </cfRule>
  </conditionalFormatting>
  <conditionalFormatting sqref="B12:D20 F12:I20">
    <cfRule type="expression" dxfId="2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2" t="s">
        <v>132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4.4" customHeight="1" thickBot="1" x14ac:dyDescent="0.35">
      <c r="A2" s="203" t="s">
        <v>244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18"/>
      <c r="D3" s="319"/>
      <c r="E3" s="319"/>
      <c r="F3" s="319"/>
      <c r="G3" s="319"/>
      <c r="H3" s="319"/>
      <c r="I3" s="319"/>
      <c r="J3" s="320" t="s">
        <v>113</v>
      </c>
      <c r="K3" s="321"/>
      <c r="L3" s="74">
        <f>IF(M3&lt;&gt;0,N3/M3,0)</f>
        <v>135.09422375723651</v>
      </c>
      <c r="M3" s="74">
        <f>SUBTOTAL(9,M5:M1048576)</f>
        <v>78.03</v>
      </c>
      <c r="N3" s="75">
        <f>SUBTOTAL(9,N5:N1048576)</f>
        <v>10541.402279777165</v>
      </c>
    </row>
    <row r="4" spans="1:14" s="182" customFormat="1" ht="14.4" customHeight="1" thickBot="1" x14ac:dyDescent="0.35">
      <c r="A4" s="383" t="s">
        <v>4</v>
      </c>
      <c r="B4" s="384" t="s">
        <v>5</v>
      </c>
      <c r="C4" s="384" t="s">
        <v>0</v>
      </c>
      <c r="D4" s="384" t="s">
        <v>6</v>
      </c>
      <c r="E4" s="384" t="s">
        <v>7</v>
      </c>
      <c r="F4" s="384" t="s">
        <v>1</v>
      </c>
      <c r="G4" s="384" t="s">
        <v>8</v>
      </c>
      <c r="H4" s="384" t="s">
        <v>9</v>
      </c>
      <c r="I4" s="384" t="s">
        <v>10</v>
      </c>
      <c r="J4" s="385" t="s">
        <v>11</v>
      </c>
      <c r="K4" s="385" t="s">
        <v>12</v>
      </c>
      <c r="L4" s="386" t="s">
        <v>119</v>
      </c>
      <c r="M4" s="386" t="s">
        <v>13</v>
      </c>
      <c r="N4" s="387" t="s">
        <v>127</v>
      </c>
    </row>
    <row r="5" spans="1:14" ht="14.4" customHeight="1" x14ac:dyDescent="0.3">
      <c r="A5" s="388" t="s">
        <v>455</v>
      </c>
      <c r="B5" s="389" t="s">
        <v>456</v>
      </c>
      <c r="C5" s="390" t="s">
        <v>460</v>
      </c>
      <c r="D5" s="391" t="s">
        <v>493</v>
      </c>
      <c r="E5" s="390" t="s">
        <v>465</v>
      </c>
      <c r="F5" s="391" t="s">
        <v>494</v>
      </c>
      <c r="G5" s="390" t="s">
        <v>466</v>
      </c>
      <c r="H5" s="390" t="s">
        <v>467</v>
      </c>
      <c r="I5" s="390" t="s">
        <v>468</v>
      </c>
      <c r="J5" s="390" t="s">
        <v>469</v>
      </c>
      <c r="K5" s="390" t="s">
        <v>470</v>
      </c>
      <c r="L5" s="392">
        <v>141.51170878253498</v>
      </c>
      <c r="M5" s="392">
        <v>4</v>
      </c>
      <c r="N5" s="393">
        <v>566.04683513013993</v>
      </c>
    </row>
    <row r="6" spans="1:14" ht="14.4" customHeight="1" x14ac:dyDescent="0.3">
      <c r="A6" s="394" t="s">
        <v>455</v>
      </c>
      <c r="B6" s="395" t="s">
        <v>456</v>
      </c>
      <c r="C6" s="396" t="s">
        <v>460</v>
      </c>
      <c r="D6" s="397" t="s">
        <v>493</v>
      </c>
      <c r="E6" s="396" t="s">
        <v>465</v>
      </c>
      <c r="F6" s="397" t="s">
        <v>494</v>
      </c>
      <c r="G6" s="396" t="s">
        <v>466</v>
      </c>
      <c r="H6" s="396" t="s">
        <v>471</v>
      </c>
      <c r="I6" s="396" t="s">
        <v>472</v>
      </c>
      <c r="J6" s="396" t="s">
        <v>473</v>
      </c>
      <c r="K6" s="396" t="s">
        <v>474</v>
      </c>
      <c r="L6" s="398">
        <v>47.36</v>
      </c>
      <c r="M6" s="398">
        <v>1</v>
      </c>
      <c r="N6" s="399">
        <v>47.36</v>
      </c>
    </row>
    <row r="7" spans="1:14" ht="14.4" customHeight="1" x14ac:dyDescent="0.3">
      <c r="A7" s="394" t="s">
        <v>455</v>
      </c>
      <c r="B7" s="395" t="s">
        <v>456</v>
      </c>
      <c r="C7" s="396" t="s">
        <v>460</v>
      </c>
      <c r="D7" s="397" t="s">
        <v>493</v>
      </c>
      <c r="E7" s="396" t="s">
        <v>465</v>
      </c>
      <c r="F7" s="397" t="s">
        <v>494</v>
      </c>
      <c r="G7" s="396" t="s">
        <v>466</v>
      </c>
      <c r="H7" s="396" t="s">
        <v>475</v>
      </c>
      <c r="I7" s="396" t="s">
        <v>155</v>
      </c>
      <c r="J7" s="396" t="s">
        <v>476</v>
      </c>
      <c r="K7" s="396"/>
      <c r="L7" s="398">
        <v>414.33534289455645</v>
      </c>
      <c r="M7" s="398">
        <v>10</v>
      </c>
      <c r="N7" s="399">
        <v>4143.3534289455647</v>
      </c>
    </row>
    <row r="8" spans="1:14" ht="14.4" customHeight="1" x14ac:dyDescent="0.3">
      <c r="A8" s="394" t="s">
        <v>455</v>
      </c>
      <c r="B8" s="395" t="s">
        <v>456</v>
      </c>
      <c r="C8" s="396" t="s">
        <v>460</v>
      </c>
      <c r="D8" s="397" t="s">
        <v>493</v>
      </c>
      <c r="E8" s="396" t="s">
        <v>465</v>
      </c>
      <c r="F8" s="397" t="s">
        <v>494</v>
      </c>
      <c r="G8" s="396" t="s">
        <v>466</v>
      </c>
      <c r="H8" s="396" t="s">
        <v>477</v>
      </c>
      <c r="I8" s="396" t="s">
        <v>155</v>
      </c>
      <c r="J8" s="396" t="s">
        <v>478</v>
      </c>
      <c r="K8" s="396" t="s">
        <v>479</v>
      </c>
      <c r="L8" s="398">
        <v>8.7999999999999972</v>
      </c>
      <c r="M8" s="398">
        <v>50</v>
      </c>
      <c r="N8" s="399">
        <v>439.99999999999989</v>
      </c>
    </row>
    <row r="9" spans="1:14" ht="14.4" customHeight="1" x14ac:dyDescent="0.3">
      <c r="A9" s="394" t="s">
        <v>455</v>
      </c>
      <c r="B9" s="395" t="s">
        <v>456</v>
      </c>
      <c r="C9" s="396" t="s">
        <v>460</v>
      </c>
      <c r="D9" s="397" t="s">
        <v>493</v>
      </c>
      <c r="E9" s="396" t="s">
        <v>465</v>
      </c>
      <c r="F9" s="397" t="s">
        <v>494</v>
      </c>
      <c r="G9" s="396" t="s">
        <v>466</v>
      </c>
      <c r="H9" s="396" t="s">
        <v>480</v>
      </c>
      <c r="I9" s="396" t="s">
        <v>481</v>
      </c>
      <c r="J9" s="396" t="s">
        <v>482</v>
      </c>
      <c r="K9" s="396" t="s">
        <v>483</v>
      </c>
      <c r="L9" s="398">
        <v>56336.89</v>
      </c>
      <c r="M9" s="398">
        <v>0.03</v>
      </c>
      <c r="N9" s="399">
        <v>1690.1066999999998</v>
      </c>
    </row>
    <row r="10" spans="1:14" ht="14.4" customHeight="1" x14ac:dyDescent="0.3">
      <c r="A10" s="394" t="s">
        <v>455</v>
      </c>
      <c r="B10" s="395" t="s">
        <v>456</v>
      </c>
      <c r="C10" s="396" t="s">
        <v>460</v>
      </c>
      <c r="D10" s="397" t="s">
        <v>493</v>
      </c>
      <c r="E10" s="396" t="s">
        <v>465</v>
      </c>
      <c r="F10" s="397" t="s">
        <v>494</v>
      </c>
      <c r="G10" s="396" t="s">
        <v>466</v>
      </c>
      <c r="H10" s="396" t="s">
        <v>484</v>
      </c>
      <c r="I10" s="396" t="s">
        <v>155</v>
      </c>
      <c r="J10" s="396" t="s">
        <v>485</v>
      </c>
      <c r="K10" s="396" t="s">
        <v>486</v>
      </c>
      <c r="L10" s="398">
        <v>85.873632568194211</v>
      </c>
      <c r="M10" s="398">
        <v>2</v>
      </c>
      <c r="N10" s="399">
        <v>171.74726513638842</v>
      </c>
    </row>
    <row r="11" spans="1:14" ht="14.4" customHeight="1" x14ac:dyDescent="0.3">
      <c r="A11" s="394" t="s">
        <v>455</v>
      </c>
      <c r="B11" s="395" t="s">
        <v>456</v>
      </c>
      <c r="C11" s="396" t="s">
        <v>460</v>
      </c>
      <c r="D11" s="397" t="s">
        <v>493</v>
      </c>
      <c r="E11" s="396" t="s">
        <v>465</v>
      </c>
      <c r="F11" s="397" t="s">
        <v>494</v>
      </c>
      <c r="G11" s="396" t="s">
        <v>466</v>
      </c>
      <c r="H11" s="396" t="s">
        <v>487</v>
      </c>
      <c r="I11" s="396" t="s">
        <v>155</v>
      </c>
      <c r="J11" s="396" t="s">
        <v>488</v>
      </c>
      <c r="K11" s="396" t="s">
        <v>489</v>
      </c>
      <c r="L11" s="398">
        <v>344.85</v>
      </c>
      <c r="M11" s="398">
        <v>10</v>
      </c>
      <c r="N11" s="399">
        <v>3448.5</v>
      </c>
    </row>
    <row r="12" spans="1:14" ht="14.4" customHeight="1" thickBot="1" x14ac:dyDescent="0.35">
      <c r="A12" s="400" t="s">
        <v>455</v>
      </c>
      <c r="B12" s="401" t="s">
        <v>456</v>
      </c>
      <c r="C12" s="402" t="s">
        <v>460</v>
      </c>
      <c r="D12" s="403" t="s">
        <v>493</v>
      </c>
      <c r="E12" s="402" t="s">
        <v>465</v>
      </c>
      <c r="F12" s="403" t="s">
        <v>494</v>
      </c>
      <c r="G12" s="402" t="s">
        <v>466</v>
      </c>
      <c r="H12" s="402" t="s">
        <v>490</v>
      </c>
      <c r="I12" s="402" t="s">
        <v>155</v>
      </c>
      <c r="J12" s="402" t="s">
        <v>491</v>
      </c>
      <c r="K12" s="402" t="s">
        <v>492</v>
      </c>
      <c r="L12" s="404">
        <v>34.288050565072652</v>
      </c>
      <c r="M12" s="404">
        <v>1</v>
      </c>
      <c r="N12" s="405">
        <v>34.288050565072652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23" t="s">
        <v>232</v>
      </c>
      <c r="B1" s="323"/>
      <c r="C1" s="323"/>
      <c r="D1" s="323"/>
      <c r="E1" s="323"/>
      <c r="F1" s="287"/>
      <c r="G1" s="287"/>
      <c r="H1" s="287"/>
      <c r="I1" s="28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03" t="s">
        <v>244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25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15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27" t="s">
        <v>234</v>
      </c>
      <c r="C4" s="328"/>
      <c r="D4" s="328"/>
      <c r="E4" s="329"/>
      <c r="F4" s="324" t="s">
        <v>239</v>
      </c>
      <c r="G4" s="325"/>
      <c r="H4" s="325"/>
      <c r="I4" s="326"/>
      <c r="J4" s="327" t="s">
        <v>240</v>
      </c>
      <c r="K4" s="328"/>
      <c r="L4" s="328"/>
      <c r="M4" s="329"/>
      <c r="N4" s="324" t="s">
        <v>241</v>
      </c>
      <c r="O4" s="325"/>
      <c r="P4" s="325"/>
      <c r="Q4" s="326"/>
    </row>
    <row r="5" spans="1:17" ht="14.4" customHeight="1" thickBot="1" x14ac:dyDescent="0.35">
      <c r="A5" s="406" t="s">
        <v>233</v>
      </c>
      <c r="B5" s="407" t="s">
        <v>235</v>
      </c>
      <c r="C5" s="407" t="s">
        <v>236</v>
      </c>
      <c r="D5" s="407" t="s">
        <v>237</v>
      </c>
      <c r="E5" s="408" t="s">
        <v>238</v>
      </c>
      <c r="F5" s="409" t="s">
        <v>235</v>
      </c>
      <c r="G5" s="410" t="s">
        <v>236</v>
      </c>
      <c r="H5" s="410" t="s">
        <v>237</v>
      </c>
      <c r="I5" s="411" t="s">
        <v>238</v>
      </c>
      <c r="J5" s="407" t="s">
        <v>235</v>
      </c>
      <c r="K5" s="407" t="s">
        <v>236</v>
      </c>
      <c r="L5" s="407" t="s">
        <v>237</v>
      </c>
      <c r="M5" s="408" t="s">
        <v>238</v>
      </c>
      <c r="N5" s="409" t="s">
        <v>235</v>
      </c>
      <c r="O5" s="410" t="s">
        <v>236</v>
      </c>
      <c r="P5" s="410" t="s">
        <v>237</v>
      </c>
      <c r="Q5" s="411" t="s">
        <v>238</v>
      </c>
    </row>
    <row r="6" spans="1:17" ht="14.4" customHeight="1" x14ac:dyDescent="0.3">
      <c r="A6" s="417" t="s">
        <v>495</v>
      </c>
      <c r="B6" s="421"/>
      <c r="C6" s="392"/>
      <c r="D6" s="392"/>
      <c r="E6" s="393"/>
      <c r="F6" s="419"/>
      <c r="G6" s="413"/>
      <c r="H6" s="413"/>
      <c r="I6" s="423"/>
      <c r="J6" s="421"/>
      <c r="K6" s="392"/>
      <c r="L6" s="392"/>
      <c r="M6" s="393"/>
      <c r="N6" s="419"/>
      <c r="O6" s="413"/>
      <c r="P6" s="413"/>
      <c r="Q6" s="414"/>
    </row>
    <row r="7" spans="1:17" ht="14.4" customHeight="1" thickBot="1" x14ac:dyDescent="0.35">
      <c r="A7" s="418" t="s">
        <v>496</v>
      </c>
      <c r="B7" s="422">
        <v>25</v>
      </c>
      <c r="C7" s="404"/>
      <c r="D7" s="404"/>
      <c r="E7" s="405"/>
      <c r="F7" s="420">
        <v>1</v>
      </c>
      <c r="G7" s="415">
        <v>0</v>
      </c>
      <c r="H7" s="415">
        <v>0</v>
      </c>
      <c r="I7" s="424">
        <v>0</v>
      </c>
      <c r="J7" s="422">
        <v>15</v>
      </c>
      <c r="K7" s="404"/>
      <c r="L7" s="404"/>
      <c r="M7" s="405"/>
      <c r="N7" s="420">
        <v>1</v>
      </c>
      <c r="O7" s="415">
        <v>0</v>
      </c>
      <c r="P7" s="415">
        <v>0</v>
      </c>
      <c r="Q7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1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2014-07-22T12:26:07Z</dcterms:modified>
</cp:coreProperties>
</file>