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<sst xmlns="http://schemas.openxmlformats.org/spreadsheetml/2006/main" count="3870" uniqueCount="943">
  <si>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</si>
  <si>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</si>
  <si>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</si>
  <si>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</si>
  <si>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</si>
  <si>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</si>
  <si>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</si>
  <si>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</si>
  <si>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</si>
  <si>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</si>
  <si>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</si>
  <si>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</si>
  <si>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</si>
  <si>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</si>
  <si>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</si>
  <si>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</si>
  <si>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</si>
  <si>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</si>
  <si>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</si>
  <si>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</si>
  <si>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</si>
  <si>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</si>
  <si>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</si>
  <si>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</si>
  <si>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</si>
  <si>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</si>
  <si>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</si>
  <si>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</si>
  <si>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</si>
  <si>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</si>
  <si>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</si>
  <si>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</si>
  <si>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</si>
  <si>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</si>
  <si>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</si>
  <si>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</si>
  <si>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</si>
  <si>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</si>
  <si>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</si>
  <si>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</si>
  <si>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</si>
  <si>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</si>
  <si>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</si>
  <si>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</si>
  <si>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</si>
  <si>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</si>
  <si>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</si>
  <si>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</si>
  <si>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</si>
  <si>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</si>
  <si>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</si>
  <si>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</si>
  <si>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</si>
  <si>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</si>
  <si>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</si>
  <si>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</si>
  <si>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</si>
  <si>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</si>
  <si>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</si>
  <si>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</si>
  <si>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</si>
  <si>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</si>
  <si>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</si>
  <si>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</si>
  <si>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</si>
  <si>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</si>
  <si>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</si>
  <si>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</si>
  <si>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</si>
  <si>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</si>
  <si>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</si>
  <si>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</si>
  <si>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</si>
  <si>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</si>
  <si>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</si>
  <si>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</si>
  <si>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</si>
  <si>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</si>
  <si>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</si>
  <si>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</si>
  <si>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</si>
  <si>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</si>
  <si>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</si>
  <si>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</si>
  <si>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</si>
  <si>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</si>
  <si>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</si>
  <si>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</si>
  <si>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</si>
  <si>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</si>
  <si>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</si>
  <si>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</si>
  <si>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</si>
  <si>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</si>
  <si>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</si>
  <si>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</si>
  <si>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</si>
  <si>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</si>
  <si>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</si>
  <si>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</si>
  <si>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</si>
  <si>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</si>
  <si>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</si>
  <si>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</si>
  <si>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</si>
  <si>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</si>
  <si>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</si>
  <si>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</si>
  <si>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</si>
  <si>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</si>
  <si>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</si>
  <si>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</si>
  <si>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</si>
  <si>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</si>
  <si>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</si>
  <si>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</si>
  <si>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</si>
  <si>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</si>
  <si>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</si>
  <si>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</si>
  <si>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</si>
  <si>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</si>
  <si>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</si>
  <si>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</si>
  <si>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</si>
  <si>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</si>
  <si>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</si>
  <si>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</si>
  <si>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</si>
  <si>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</si>
  <si>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</si>
  <si>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</si>
  <si>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</si>
  <si>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</si>
  <si>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</si>
  <si>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</si>
  <si>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</si>
  <si>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</si>
  <si>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</si>
  <si>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</si>
  <si>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</si>
  <si>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</si>
  <si>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</si>
  <si>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</si>
  <si>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</si>
  <si>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</si>
  <si>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</si>
  <si>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</si>
  <si>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</si>
  <si>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</si>
  <si>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</si>
  <si>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</si>
  <si>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</si>
  <si>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</si>
  <si>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</si>
  <si>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</si>
  <si>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</si>
  <si>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</si>
  <si>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</si>
  <si>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</si>
  <si>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</si>
  <si>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</si>
  <si>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</si>
  <si>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</si>
  <si>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</si>
  <si>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</si>
  <si>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</si>
  <si>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</si>
  <si>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</si>
  <si>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</si>
  <si>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</si>
  <si>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</si>
  <si>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</si>
  <si>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</si>
  <si>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</si>
  <si>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</si>
  <si>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</si>
  <si>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</si>
  <si>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</si>
  <si>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</si>
  <si>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</si>
  <si>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</si>
  <si>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</si>
  <si>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</si>
  <si>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</si>
  <si>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</si>
  <si>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</si>
  <si>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</si>
  <si>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</si>
  <si>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</si>
  <si>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</si>
  <si>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</si>
  <si>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</si>
  <si>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</si>
  <si>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</si>
  <si>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</si>
  <si>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</si>
  <si>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</si>
  <si>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</si>
  <si>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</si>
  <si>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</si>
  <si>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</si>
  <si>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</si>
  <si>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</si>
  <si>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</si>
  <si>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</si>
  <si>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</si>
  <si>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</si>
  <si>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</si>
  <si>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</si>
  <si>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</si>
  <si>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</si>
  <si>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</si>
  <si>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</si>
  <si>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</si>
  <si>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</si>
  <si>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</si>
  <si>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</si>
  <si>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</si>
  <si>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</si>
  <si>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</si>
  <si>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</si>
  <si>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</si>
  <si>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</si>
  <si>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</si>
  <si>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</si>
  <si>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</si>
  <si>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</si>
  <si>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</si>
  <si>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</si>
  <si>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</si>
  <si>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</si>
  <si>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</si>
  <si>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</si>
  <si>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</si>
  <si>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</si>
  <si>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</si>
  <si>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</si>
  <si>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</si>
  <si>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</si>
  <si>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</si>
  <si>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</si>
  <si>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</si>
  <si>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</si>
  <si>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</si>
  <si>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</si>
  <si>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</si>
  <si>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</si>
  <si>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</si>
  <si>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</si>
  <si>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</si>
  <si>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</si>
  <si>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</si>
  <si>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</si>
  <si>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</si>
  <si>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</si>
  <si>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</si>
  <si>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</si>
  <si>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</si>
  <si>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</si>
  <si>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</si>
  <si>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--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</si>
  <si>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</si>
  <si>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</si>
  <si>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</si>
  <si>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</si>
  <si>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</si>
  <si>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</si>
  <si>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</si>
  <si>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</si>
  <si>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</si>
  <si>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</si>
  <si>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</si>
  <si>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</si>
  <si>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</si>
  <si>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</si>
  <si>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</si>
  <si>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</si>
  <si>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</si>
  <si>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</si>
  <si>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</si>
  <si>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</si>
  <si>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</si>
  <si>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</si>
  <si>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</si>
  <si>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</si>
  <si>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</si>
  <si>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</si>
  <si>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</si>
  <si>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</si>
  <si>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</si>
  <si>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</si>
  <si>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</si>
  <si>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</si>
  <si>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</si>
  <si>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</si>
  <si>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</si>
  <si>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</si>
  <si>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</si>
  <si>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</si>
  <si>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</si>
  <si>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</si>
  <si>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</si>
  <si>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</si>
  <si>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</si>
  <si>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</si>
  <si>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</si>
  <si>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</si>
  <si>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</si>
  <si>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</si>
  <si>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</si>
  <si>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</si>
  <si>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</si>
  <si>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</si>
  <si>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</si>
  <si>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</si>
  <si>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</si>
  <si>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</si>
  <si>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</si>
  <si>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</si>
  <si>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</si>
  <si>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</si>
  <si>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</si>
  <si>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</si>
  <si>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</si>
  <si>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</si>
  <si>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</si>
  <si>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</si>
  <si>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</si>
  <si>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</si>
  <si>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</si>
  <si>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</si>
  <si>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</si>
  <si>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</si>
  <si>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</si>
  <si>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</si>
  <si>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</si>
  <si>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</si>
  <si>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</si>
  <si>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</si>
  <si>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</si>
  <si>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</si>
  <si>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</si>
  <si>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</si>
  <si>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</si>
  <si>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</si>
  <si>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</si>
  <si>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</si>
  <si>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</si>
  <si>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</si>
  <si>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</si>
  <si>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</si>
  <si>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</si>
  <si>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</si>
  <si>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</si>
  <si>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</si>
  <si>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</si>
  <si>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</si>
  <si>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</si>
  <si>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</si>
  <si>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</si>
  <si>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</si>
  <si>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</si>
  <si>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</si>
  <si>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</si>
  <si>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</si>
  <si>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</si>
  <si>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</si>
  <si>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</si>
  <si>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</si>
  <si>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</si>
  <si>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</si>
  <si>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</si>
  <si>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</si>
  <si>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</si>
  <si>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</si>
  <si>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</si>
  <si>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</si>
  <si>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</si>
  <si>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</si>
  <si>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</si>
  <si>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</si>
  <si>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</si>
  <si>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</si>
  <si>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</si>
  <si>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</si>
  <si>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</si>
  <si>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</si>
  <si>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</si>
  <si>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</si>
  <si>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</si>
  <si>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</si>
  <si>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</si>
  <si>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</si>
  <si>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</si>
  <si>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</si>
  <si>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</si>
  <si>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</si>
  <si>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</si>
  <si>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</si>
  <si>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</si>
  <si>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</si>
  <si>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</si>
  <si>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</si>
  <si>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</si>
  <si>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</si>
  <si>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</si>
  <si>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</si>
  <si>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</si>
  <si>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</si>
  <si>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</si>
  <si>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</si>
  <si>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</si>
  <si>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</si>
  <si>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</si>
  <si>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</si>
  <si>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</si>
  <si>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</si>
  <si>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</si>
  <si>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</si>
  <si>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</si>
  <si>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</si>
  <si>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</si>
  <si>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</si>
  <si>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</si>
  <si>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</si>
  <si>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</si>
  <si>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</si>
  <si>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</si>
  <si>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</si>
  <si>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</si>
  <si>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</si>
  <si>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</si>
  <si>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</si>
  <si>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</si>
  <si>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</si>
  <si>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</si>
  <si>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</si>
  <si>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</si>
  <si>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</si>
  <si>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</si>
  <si>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</si>
  <si>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</si>
  <si>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</si>
  <si>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</si>
  <si>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</si>
  <si>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</si>
  <si>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</si>
  <si>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</si>
  <si>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</si>
  <si>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121887</t>
  </si>
  <si>
    <t>21887</t>
  </si>
  <si>
    <t>AKINETON</t>
  </si>
  <si>
    <t>POR TBL NOB 50X2MG</t>
  </si>
  <si>
    <t>162315</t>
  </si>
  <si>
    <t>62315</t>
  </si>
  <si>
    <t>BETADINE - zelená</t>
  </si>
  <si>
    <t>LIQ 1X30ML</t>
  </si>
  <si>
    <t>900321</t>
  </si>
  <si>
    <t>KL PRIPRAVEK</t>
  </si>
  <si>
    <t>920136</t>
  </si>
  <si>
    <t>KL ETHANOLUM BENZINO DEN. 4 kg</t>
  </si>
  <si>
    <t>UN 1170</t>
  </si>
  <si>
    <t>395712</t>
  </si>
  <si>
    <t>HBF Calcium panthotenát mast 30g</t>
  </si>
  <si>
    <t>201452</t>
  </si>
  <si>
    <t>OPHTAL</t>
  </si>
  <si>
    <t>OPH AQA 4X25ML PLAST</t>
  </si>
  <si>
    <t>SOUD,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</si>
  <si>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</si>
  <si>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</si>
  <si>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</si>
  <si>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</si>
  <si>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</si>
  <si>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</si>
  <si>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</si>
  <si>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</si>
  <si>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</si>
  <si>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</si>
  <si>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</si>
  <si>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ZA446</t>
  </si>
  <si>
    <t>Vata buničitá přířezy 20 x 30 cm 1230200129</t>
  </si>
  <si>
    <t>ZA471</t>
  </si>
  <si>
    <t>Náplast curaplast poinjekční bal. á 250 ks 30625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</si>
  <si>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</si>
  <si>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</si>
  <si>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</si>
  <si>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</si>
  <si>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</si>
  <si>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</si>
  <si>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</si>
  <si>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</si>
  <si>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</si>
  <si>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</si>
  <si>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</si>
  <si>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</si>
  <si>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ZA727</t>
  </si>
  <si>
    <t>Kontejner 30 ml sterilní uchovávání pevných i kapalných vzorků FLME25175</t>
  </si>
  <si>
    <t>ZA751</t>
  </si>
  <si>
    <t>Papír filtrační archy 50 x 50 cm bal. 12,5 kg 624890805050</t>
  </si>
  <si>
    <t>ZA788</t>
  </si>
  <si>
    <t>Stříkačka injekční 2-dílná 20 ml L Inject Solo 4606205V</t>
  </si>
  <si>
    <t>ZA817</t>
  </si>
  <si>
    <t>Zkumavka PS 10 ml sterilní 400914</t>
  </si>
  <si>
    <t>Zkumavka PS 10 ml sterilní modrá zátka bal. á 20 ks 400914</t>
  </si>
  <si>
    <t>ZA855</t>
  </si>
  <si>
    <t>Pipeta pasteurova P 223 6,5 ml 204523</t>
  </si>
  <si>
    <t>ZB756</t>
  </si>
  <si>
    <t>Zkumavka 3 ml K3 edta fialová 454086</t>
  </si>
  <si>
    <t>ZB780</t>
  </si>
  <si>
    <t>Kontejner 120 ml sterilní 331690250350</t>
  </si>
  <si>
    <t>Kontejner 120 ml sterilní á 50 ks FLME25035</t>
  </si>
  <si>
    <t>ZC757</t>
  </si>
  <si>
    <t>Čepelka skalpelová 24 BB524</t>
  </si>
  <si>
    <t>ZE159</t>
  </si>
  <si>
    <t>Nádoba na kontaminovaný odpad 2 l 15-0003</t>
  </si>
  <si>
    <t>ZE173</t>
  </si>
  <si>
    <t>Nádoba na histologický mat. 200 ml Z1333000041002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</si>
  <si>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</si>
  <si>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</si>
  <si>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</si>
  <si>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</si>
  <si>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</si>
  <si>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</si>
  <si>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Zátka butyl šedá 20 mm á 100 ks (548-3100) LAPH20100290</t>
  </si>
  <si>
    <t>ZH615</t>
  </si>
  <si>
    <t>Uzávěr Al krimplovací 20 mm á 1000 ks 635220010408</t>
  </si>
  <si>
    <t>Uzávěr krimplovací Al s otvorem 20 mm á 100 ks (548-3096) LAPH20010408</t>
  </si>
  <si>
    <t>ZI179</t>
  </si>
  <si>
    <t>Zkumavka s mediem+ flovakovaný tampon eSwab růžový 490CE.A</t>
  </si>
  <si>
    <t>ZI182</t>
  </si>
  <si>
    <t>Zkumavka + aplikátor s chem.stabilizátorem UriSwab žlutá 802CE.A</t>
  </si>
  <si>
    <t>ZC019</t>
  </si>
  <si>
    <t>Fólie plastická silikag. 20 x 20 cm bal. á 25 ks TLC 1.057350.001</t>
  </si>
  <si>
    <t>ZC754</t>
  </si>
  <si>
    <t>Čepelka skalpelová 21 BB521</t>
  </si>
  <si>
    <t>ZF174</t>
  </si>
  <si>
    <t>Nádoba na histologický mat. 400 ml 333000041012</t>
  </si>
  <si>
    <t>ZB973</t>
  </si>
  <si>
    <t>Fólie hliniková 20 x 20 cm bal. á 25 ks HPTLC 1.055480.001</t>
  </si>
  <si>
    <t>ZB935</t>
  </si>
  <si>
    <t>Kolonka accubond evidex 400 mg/ 6 ml 5982-2364 (188-2946)</t>
  </si>
  <si>
    <t>ZC813</t>
  </si>
  <si>
    <t>Nůž amputační 220 mm, 350 mm 112 08 0770</t>
  </si>
  <si>
    <t>ZB936</t>
  </si>
  <si>
    <t>Variant-bond elut lrc-cartify 130MG á 50 ks 12113050</t>
  </si>
  <si>
    <t>ZF086</t>
  </si>
  <si>
    <t>Škrabka okrouhlá rovná ollier 16,0 mm 226 mm 397124140060</t>
  </si>
  <si>
    <t>ZF709</t>
  </si>
  <si>
    <t>Žiletka mikrotomová á 50 ks JP-BN35</t>
  </si>
  <si>
    <t>ZM908</t>
  </si>
  <si>
    <t>Papír filtrační archy 50 x 50 cm bal. 12,5 kg Z1480622080050</t>
  </si>
  <si>
    <t>ZF221</t>
  </si>
  <si>
    <t>Víčka k vialkám 15-425 černá PP plná 5320-15</t>
  </si>
  <si>
    <t>ZN558</t>
  </si>
  <si>
    <t>Stříkačka mikrolitr 5 ul 5BR-7 5UL SYRINGE SGE*000802</t>
  </si>
  <si>
    <t>ZN560</t>
  </si>
  <si>
    <t>Stříkačka mikrolitr 250 ul 250F-GT 250UL SYRINGE; kat. č. SGE*006200</t>
  </si>
  <si>
    <t>ZN557</t>
  </si>
  <si>
    <t>Stříkačka mikrolitr 1 ul 1BR-7/0.47 1UL SYRINGE SGE*000570</t>
  </si>
  <si>
    <t>ZN559</t>
  </si>
  <si>
    <t>Stříkačka mikrolitr 10 ul 10F-5C 10UL SYRINGE SGE*002005</t>
  </si>
  <si>
    <t>ZI114</t>
  </si>
  <si>
    <t>Nůž amputační 130 mm, 260 mm B397112910062</t>
  </si>
  <si>
    <t>ZA796</t>
  </si>
  <si>
    <t>Tampon odběrový 1665</t>
  </si>
  <si>
    <t>ZB426</t>
  </si>
  <si>
    <t>Mikrozkumavka eppendorf 1,5 ml BSA 0220</t>
  </si>
  <si>
    <t>ZC036</t>
  </si>
  <si>
    <t>Baňka erlenmeyera širokohrdlá 250 ml 632417106250</t>
  </si>
  <si>
    <t>Baňka erlenmeyera širokohrdlá 250 ml KAVA632417106250_U</t>
  </si>
  <si>
    <t>ZC716</t>
  </si>
  <si>
    <t>Špička žlutá pipetovací dlouhá manžeta 1123</t>
  </si>
  <si>
    <t>ZC831</t>
  </si>
  <si>
    <t>Sklo podložní mat. okraj 2501</t>
  </si>
  <si>
    <t>ZI560</t>
  </si>
  <si>
    <t>Špička žlutá dlouhá manžeta gilson 1 - 200 ul FLME28063</t>
  </si>
  <si>
    <t>ZC039</t>
  </si>
  <si>
    <t>Kádinka 250 ml vysoká sklo 632417012250</t>
  </si>
  <si>
    <t>ZC080</t>
  </si>
  <si>
    <t>Sklo krycí 24 x 24 mm, á 1000 ks BD2424</t>
  </si>
  <si>
    <t>ZC079</t>
  </si>
  <si>
    <t>Sklo mikroskopické SuperFrost plus 9646, bal. á 72 ks 2530</t>
  </si>
  <si>
    <t>Sklo podložní mikroskopické superfrost plus 25 x 75 x 1 mm bal. á 72 ks 2530</t>
  </si>
  <si>
    <t>ZB605</t>
  </si>
  <si>
    <t>Špička modrá krátká manžeta 1108</t>
  </si>
  <si>
    <t>ZD437</t>
  </si>
  <si>
    <t>Nálevka dělící 250 ml s teflonovým kohoutem 636014920204</t>
  </si>
  <si>
    <t>Nálevka dělící 250 ml s teflonovým kohoutem GLAS149.202.04</t>
  </si>
  <si>
    <t>ZG467</t>
  </si>
  <si>
    <t>Baňka widmarkova 100 ml 632445101100</t>
  </si>
  <si>
    <t>ZC041</t>
  </si>
  <si>
    <t>Kádinka 50 ml nízká-sklo 632411010050</t>
  </si>
  <si>
    <t>ZC606</t>
  </si>
  <si>
    <t>Uzávěr PP pro šroub. vial.ND9 otvor 6 mm bal.100 ks septa Silkon bílý / PTFE červený 2542.0124</t>
  </si>
  <si>
    <t>Uzávěr PP pro šroub. vial. ND9 otvor 6 mm bal. 100 ks septa Silkon bílý / PTFE červený 2542.0124</t>
  </si>
  <si>
    <t>ZL142</t>
  </si>
  <si>
    <t>Střička s PE lahví šroub.uzáv. a PE tryskou širokohrdlá 250 ml modrá 2105.4101</t>
  </si>
  <si>
    <t>ZM004</t>
  </si>
  <si>
    <t>Baňka odměrná s NZ a skl.dutou zátkou objem 500 ml 636013023408</t>
  </si>
  <si>
    <t>ZM046</t>
  </si>
  <si>
    <t>Baňka odměrná se zábrusem a PE zátkou objem 1000 ml přesnost +/- 0,4 ml 636013020209</t>
  </si>
  <si>
    <t>ZL143</t>
  </si>
  <si>
    <t>Střička s PE lahví šroub.uzáv. a PE tryskou širokohrdlá 250 ml červená 2105.4103</t>
  </si>
  <si>
    <t>ZC037</t>
  </si>
  <si>
    <t>Kádinka 1000 ml vysoká sklo 632417012940</t>
  </si>
  <si>
    <t>ZC042</t>
  </si>
  <si>
    <t>Kádinka 600 ml vysoká sklo 632417012600</t>
  </si>
  <si>
    <t>ZE009</t>
  </si>
  <si>
    <t>Kádinka 600 ml nízká sklo 632417010600</t>
  </si>
  <si>
    <t>ZC043</t>
  </si>
  <si>
    <t>Kádinka 400 ml vysoká s výlevkou sklo 632417012400</t>
  </si>
  <si>
    <t>ZN129</t>
  </si>
  <si>
    <t>Láhev reagenční objem 50 ml s uzávěrem bal á 10 ks OT20B2070/M/50;cen nabídka č. 2602015215 cena bez DPH 58,5 Kč</t>
  </si>
  <si>
    <t>ZC068</t>
  </si>
  <si>
    <t>Kádinka 800 ml vysoká 153800</t>
  </si>
  <si>
    <t>ZE071</t>
  </si>
  <si>
    <t>Kádinka 1000 ml nízká sklo 632417010940</t>
  </si>
  <si>
    <t>ZM003</t>
  </si>
  <si>
    <t>Baňka odměrná s NZ a skl.dutou zátkou objem 100 ml 636013023405</t>
  </si>
  <si>
    <t>ZG426</t>
  </si>
  <si>
    <t>Miska odpařovací pl.dno 274/2, 86mm 1930.2200</t>
  </si>
  <si>
    <t>ZM002</t>
  </si>
  <si>
    <t>Baňka odměrná s NZ a skl.dutou zátkou objem 10 ml 636013023402</t>
  </si>
  <si>
    <t>Baňka odměrná s NZ a skl.dutou zátkou objem 10 ml GLAS130.234.02</t>
  </si>
  <si>
    <t>ZC776</t>
  </si>
  <si>
    <t>Sklo podložní mat. MS7625011</t>
  </si>
  <si>
    <t>ZL971</t>
  </si>
  <si>
    <t>Vialka ND 9, HPLC/GC certifikovaný kit,1,5 ml čiré sklo+ultraclean uzávěr, septa silikon/červ.PTFE 2540.0130</t>
  </si>
  <si>
    <t>ZE220</t>
  </si>
  <si>
    <t>Vialka šroubovací 8 ml (2 dram) z tmavého skla 17 x 60 mm 38015-1760A</t>
  </si>
  <si>
    <t>ZN609</t>
  </si>
  <si>
    <t>Zátka konická s NZ 7/16 PE pro odměrné baňky 5, 10 ml bal. á 10 ks k 331850001240</t>
  </si>
  <si>
    <t>ZN610</t>
  </si>
  <si>
    <t>Zátka konická s NZ 12/21 PE pro odměrné baňky 50, 100 ml bal. á 10 ks 331850001242</t>
  </si>
  <si>
    <t>ZL968</t>
  </si>
  <si>
    <t>Špička Insert 0,1 ml 31 x 6 mm 15 mm 2541.0105</t>
  </si>
  <si>
    <t>ZB556</t>
  </si>
  <si>
    <t>Jehla injekční 1,2 x 40 mm růžová 4665120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</si>
  <si>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</si>
  <si>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</si>
  <si>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</si>
  <si>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</si>
  <si>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303506(303366)</t>
  </si>
  <si>
    <t>Rukavice operační latexové s pudrem ansell medigrip plus vel. 8,0 303506EU (303366)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</si>
  <si>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</si>
  <si>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</si>
  <si>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</si>
  <si>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</si>
  <si>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</si>
  <si>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</si>
  <si>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</si>
  <si>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</si>
  <si>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DG383</t>
  </si>
  <si>
    <t>Bactec PEDS</t>
  </si>
  <si>
    <t>DG145</t>
  </si>
  <si>
    <t>kyselina CHLOROVOD.35% P.A.</t>
  </si>
  <si>
    <t>DG211</t>
  </si>
  <si>
    <t>HEPTAPHAN, DIAG.PROUZKY 50 ks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</si>
  <si>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</si>
  <si>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</si>
  <si>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</si>
  <si>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</si>
  <si>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</si>
  <si>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</si>
  <si>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</si>
  <si>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</si>
  <si>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</si>
  <si>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</si>
  <si>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DA964</t>
  </si>
  <si>
    <t>Paraffinum solidum pecky</t>
  </si>
  <si>
    <t>DG179</t>
  </si>
  <si>
    <t>SIRAN AMONNY P.A.</t>
  </si>
  <si>
    <t>DG143</t>
  </si>
  <si>
    <t>kyselina SÍROVÁ P.A.</t>
  </si>
  <si>
    <t>DB257</t>
  </si>
  <si>
    <t>CHLOROFORM P.A. - stab. methanolem</t>
  </si>
  <si>
    <t>DG229</t>
  </si>
  <si>
    <t>METHANOL P.A.</t>
  </si>
  <si>
    <t>DF908</t>
  </si>
  <si>
    <t>MTD(methadone) test na záchyt drog v moči</t>
  </si>
  <si>
    <t>DC342</t>
  </si>
  <si>
    <t>ACETON P.A.</t>
  </si>
  <si>
    <t>DG226</t>
  </si>
  <si>
    <t>ETHYLESTER KYS.OCTOVE P.A.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</si>
  <si>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</si>
  <si>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</si>
  <si>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</si>
  <si>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</si>
  <si>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</si>
  <si>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</si>
  <si>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DD079</t>
  </si>
  <si>
    <t>AMONIAK VODNY ROZTOK 25%</t>
  </si>
  <si>
    <t>DC332</t>
  </si>
  <si>
    <t>JODID DRASELNY P.A.</t>
  </si>
  <si>
    <t>DA886</t>
  </si>
  <si>
    <t>METHANOL LC-MS CHROMASOLV</t>
  </si>
  <si>
    <t>DA885</t>
  </si>
  <si>
    <t>ACETONITRILE LC-MS CHROMASOLV 4x2,5l</t>
  </si>
  <si>
    <t>DG784</t>
  </si>
  <si>
    <t>DRI Primary control Set</t>
  </si>
  <si>
    <t>DG766</t>
  </si>
  <si>
    <t>DRI Cannabinoids</t>
  </si>
  <si>
    <t>DG773</t>
  </si>
  <si>
    <t>DRI Multi-Drug Calibrator 1</t>
  </si>
  <si>
    <t>DG774</t>
  </si>
  <si>
    <t>DRI Multi-Drug Calibrator 2</t>
  </si>
  <si>
    <t>DG776</t>
  </si>
  <si>
    <t>DRI Multi-Drug Calibrator 4</t>
  </si>
  <si>
    <t>DG775</t>
  </si>
  <si>
    <t>DRI Multi-Drug Calibrator 3</t>
  </si>
  <si>
    <t>DG152</t>
  </si>
  <si>
    <t>DITHIONIČITAN SODNY P.A.</t>
  </si>
  <si>
    <t>DB665</t>
  </si>
  <si>
    <t>Anilin p.a.</t>
  </si>
  <si>
    <t>DG791</t>
  </si>
  <si>
    <t>PAR TDM Level 1</t>
  </si>
  <si>
    <t>DG792</t>
  </si>
  <si>
    <t>PAR TDM Level 2</t>
  </si>
  <si>
    <t>DG793</t>
  </si>
  <si>
    <t>PAR TDM Level 3</t>
  </si>
  <si>
    <t>DD081</t>
  </si>
  <si>
    <t>HEXAN P.A.</t>
  </si>
  <si>
    <t>DH208</t>
  </si>
  <si>
    <t>DIETHYLETER P.A. NESTAB. 5000ml</t>
  </si>
  <si>
    <t>DD052</t>
  </si>
  <si>
    <t>kyselina CITRONOVA MONOHYDRAT P.A.</t>
  </si>
  <si>
    <t>DG228</t>
  </si>
  <si>
    <t>TOLUEN P.A.</t>
  </si>
  <si>
    <t>DH211</t>
  </si>
  <si>
    <t>Irbesartan</t>
  </si>
  <si>
    <t>DC347</t>
  </si>
  <si>
    <t>PARAFIN UPRAVENY 56-58, 1 kg</t>
  </si>
  <si>
    <t>DH138</t>
  </si>
  <si>
    <t>Hemathoxylin  (100 g)</t>
  </si>
  <si>
    <t>DH228</t>
  </si>
  <si>
    <t>Chlorali hydras</t>
  </si>
  <si>
    <t>DE023</t>
  </si>
  <si>
    <t>BIS/TRIMETHYLSILYL/TRIFLUOROACETAMID pro plyn.ch.</t>
  </si>
  <si>
    <t>DG768</t>
  </si>
  <si>
    <t>DRI Opiates</t>
  </si>
  <si>
    <t>DG764</t>
  </si>
  <si>
    <t>DRI Amphetamine</t>
  </si>
  <si>
    <t>DG795</t>
  </si>
  <si>
    <t>Promývací roztok 4,5% (4 x 20 ml/balení)</t>
  </si>
  <si>
    <t>DH141</t>
  </si>
  <si>
    <t>OXYCODONE SOLUTION 1mg/ml</t>
  </si>
  <si>
    <t>DB641</t>
  </si>
  <si>
    <t>Squalene 98%, liquid 10ml</t>
  </si>
  <si>
    <t>DG772</t>
  </si>
  <si>
    <t>DRI Low Urine Calibrator</t>
  </si>
  <si>
    <t>DD862</t>
  </si>
  <si>
    <t>Cyklohexan p.a.</t>
  </si>
  <si>
    <t>DH145</t>
  </si>
  <si>
    <t>(+)-11-Nor-?9-THC-9-carboxylic acid glucuronide</t>
  </si>
  <si>
    <t>DA887</t>
  </si>
  <si>
    <t>Formic Acid LC-MS</t>
  </si>
  <si>
    <t>DA983</t>
  </si>
  <si>
    <t>WATER LC-MS ULTRA CHROMASOLV</t>
  </si>
  <si>
    <t>WATER LC-MS ULTRA CHROMASOLV-2l</t>
  </si>
  <si>
    <t>DG765</t>
  </si>
  <si>
    <t>DRI Benzodiazepines</t>
  </si>
  <si>
    <t>DG783</t>
  </si>
  <si>
    <t>DRI Acetaminophen Calibrator Kit</t>
  </si>
  <si>
    <t>DG785</t>
  </si>
  <si>
    <t>DRI THC Control 40 ng/ml</t>
  </si>
  <si>
    <t>DD195</t>
  </si>
  <si>
    <t>kyselina CITRONOVA BEZV. P.A.</t>
  </si>
  <si>
    <t>DG004</t>
  </si>
  <si>
    <t>Testosterone</t>
  </si>
  <si>
    <t>DG683</t>
  </si>
  <si>
    <t>hexakyanoželeznatan tetradraselný trihydrát</t>
  </si>
  <si>
    <t>DG770</t>
  </si>
  <si>
    <t>DRI Acetaminophen</t>
  </si>
  <si>
    <t>DH285</t>
  </si>
  <si>
    <t>N-(1-Naphthyl)ethylenediamine dihydrochloride</t>
  </si>
  <si>
    <t>DF015</t>
  </si>
  <si>
    <t>Dimethylsulfoxide</t>
  </si>
  <si>
    <t>DF778</t>
  </si>
  <si>
    <t>Dextromethorphan solution 1mg/ml in MeOH</t>
  </si>
  <si>
    <t>DF779</t>
  </si>
  <si>
    <t>O-Desmethylvenlafaxine</t>
  </si>
  <si>
    <t>DF780</t>
  </si>
  <si>
    <t>9-Hydroxyrisperidone solution 1mg/ml in MeOH</t>
  </si>
  <si>
    <t>DG235</t>
  </si>
  <si>
    <t>CHLOROFORM P.A.</t>
  </si>
  <si>
    <t>DG771</t>
  </si>
  <si>
    <t>DRI Multi-Drug Negative Calibrator</t>
  </si>
  <si>
    <t>DG794</t>
  </si>
  <si>
    <t>Desetikomorové kyvety (10 800 ks/balení)</t>
  </si>
  <si>
    <t>DG796</t>
  </si>
  <si>
    <t>DRI Ethyl Glucoronide Reagent Kit, 3x17ml R1, 3x17ml R2</t>
  </si>
  <si>
    <t>DG891</t>
  </si>
  <si>
    <t>Sample CUP 2.0 ml/1000 PCS</t>
  </si>
  <si>
    <t>DH311</t>
  </si>
  <si>
    <t>Tetramethylammonium hydroxide pentahydrate</t>
  </si>
  <si>
    <t>DH358</t>
  </si>
  <si>
    <t>2-BUTANONE, purriss. p. a. &gt;99.5%  250 ml</t>
  </si>
  <si>
    <t>DG800</t>
  </si>
  <si>
    <t>DRI® EtG Calibrator 1000 ng/ml</t>
  </si>
  <si>
    <t>DG801</t>
  </si>
  <si>
    <t>DRI® EtG Calibrator 2000 ng/ml</t>
  </si>
  <si>
    <t>DG779</t>
  </si>
  <si>
    <t>DRI THC Calibrator 100</t>
  </si>
  <si>
    <t>DG798</t>
  </si>
  <si>
    <t>DRI® EtG Calibrator 100 ng/ml</t>
  </si>
  <si>
    <t>DG799</t>
  </si>
  <si>
    <t>DRI® EtG Calibrator 500 ng/ml</t>
  </si>
  <si>
    <t>DG786</t>
  </si>
  <si>
    <t>DRI THC Control 60 ng/ml</t>
  </si>
  <si>
    <t>DG778</t>
  </si>
  <si>
    <t>DRI THC Calibrator 50</t>
  </si>
  <si>
    <t>DG777</t>
  </si>
  <si>
    <t>DRI THC Calibrator 20</t>
  </si>
  <si>
    <t>DC937</t>
  </si>
  <si>
    <t>kyselina fosforečná 85% p.a.</t>
  </si>
  <si>
    <t>DC541</t>
  </si>
  <si>
    <t>3,5 DIMETHOXYPHENOL 10g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</si>
  <si>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</si>
  <si>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</si>
  <si>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</si>
  <si>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</si>
  <si>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</si>
  <si>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</si>
  <si>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</si>
  <si>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</si>
  <si>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</si>
  <si>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</si>
  <si>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</si>
  <si>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</si>
  <si>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</si>
  <si>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</si>
  <si>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</si>
  <si>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</si>
  <si>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</si>
  <si>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</si>
  <si>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</si>
  <si>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</si>
  <si>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</si>
  <si>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</si>
  <si>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</si>
  <si>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</si>
  <si>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</si>
  <si>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</si>
  <si>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</si>
  <si>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</si>
  <si>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</si>
  <si>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</si>
  <si>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</si>
  <si>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</si>
  <si>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</si>
  <si>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</si>
  <si>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</si>
  <si>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</si>
  <si>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</si>
  <si>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</si>
  <si>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</si>
  <si>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</si>
  <si>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</si>
  <si>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</si>
  <si>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</si>
  <si>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</si>
  <si>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</si>
  <si>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</si>
  <si>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</si>
  <si>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</si>
  <si>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</si>
  <si>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</si>
  <si>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</si>
  <si>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</si>
  <si>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</si>
  <si>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</si>
  <si>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</si>
  <si>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</si>
  <si>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</si>
  <si>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</si>
  <si>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</si>
  <si>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</si>
  <si>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</si>
  <si>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</si>
  <si>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</si>
  <si>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</si>
  <si>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</si>
  <si>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</si>
  <si>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</si>
  <si>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</si>
  <si>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</si>
  <si>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</si>
  <si>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</si>
  <si>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</si>
  <si>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</si>
  <si>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</si>
  <si>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</si>
  <si>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</si>
  <si>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</si>
  <si>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</si>
  <si>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</si>
  <si>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</si>
  <si>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</si>
  <si>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</si>
  <si>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</si>
  <si>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</si>
  <si>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</si>
  <si>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</si>
  <si>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</si>
  <si>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</si>
  <si>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</si>
  <si>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</si>
  <si>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</si>
  <si>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</si>
  <si>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</si>
  <si>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</si>
  <si>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</si>
  <si>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</si>
  <si>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</si>
  <si>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</si>
  <si>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</si>
  <si>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</si>
  <si>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</si>
  <si>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</si>
  <si>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</si>
  <si>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</si>
  <si>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</si>
  <si>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92115</t>
  </si>
  <si>
    <t>MIKROSKOPICKÉ URČENÍ HUB A ROSTLIN - STATIM</t>
  </si>
  <si>
    <t>04</t>
  </si>
  <si>
    <t>06</t>
  </si>
  <si>
    <t>07</t>
  </si>
  <si>
    <t>08</t>
  </si>
  <si>
    <t>09</t>
  </si>
  <si>
    <t>10</t>
  </si>
  <si>
    <t>11</t>
  </si>
  <si>
    <t>12</t>
  </si>
  <si>
    <t>16</t>
  </si>
  <si>
    <t>17</t>
  </si>
  <si>
    <t>18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</si>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</sst>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1.0541905469561463</c:v>
                </c:pt>
                <c:pt idx="1">
                  <c:v>1.0737007021247196</c:v>
                </c:pt>
                <c:pt idx="2">
                  <c:v>1.0925412916250707</c:v>
                </c:pt>
                <c:pt idx="3">
                  <c:v>1.0832391352294288</c:v>
                </c:pt>
                <c:pt idx="4">
                  <c:v>1.010877377932961</c:v>
                </c:pt>
                <c:pt idx="5">
                  <c:v>0.98300439058980738</c:v>
                </c:pt>
                <c:pt idx="6">
                  <c:v>0.92889927136881401</c:v>
                </c:pt>
                <c:pt idx="7">
                  <c:v>0.91242363231208012</c:v>
                </c:pt>
                <c:pt idx="8">
                  <c:v>0.87750080469263858</c:v>
                </c:pt>
                <c:pt idx="9">
                  <c:v>0.85402019572897947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23936"/>
        <c:axId val="-204125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0.86523941822905848</c:v>
                </c:pt>
                <c:pt idx="1">
                  <c:v>0.86523941822905848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7408"/>
        <c:axId val="-20425568"/>
      </c:scatterChart>
      <c:catAx>
        <c:axId val="-2042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12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23936"/>
        <c:crosses val="autoZero"/>
        <c:crossBetween val="between"/>
      </c:valAx>
      <c:valAx>
        <c:axId val="-20417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25568"/>
        <c:crosses val="max"/>
        <c:crossBetween val="midCat"/>
      </c:valAx>
      <c:valAx>
        <c:axId val="-204255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174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248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250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211</v>
      </c>
      <c r="C13" s="42" t="s">
        <v>221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832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836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841</v>
      </c>
      <c r="C20" s="42" t="s">
        <v>224</v>
      </c>
    </row>
    <row r="21" spans="1:3" ht="14.4" customHeight="1" x14ac:dyDescent="0.3">
      <c r="A21" s="120" t="str">
        <f t="shared" si="4"/>
        <v>ZV Vykáz.-A Detail</v>
      </c>
      <c r="B21" s="66" t="s">
        <v>899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942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248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210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438</v>
      </c>
      <c r="B5" s="390" t="s">
        <v>439</v>
      </c>
      <c r="C5" s="391" t="s">
        <v>440</v>
      </c>
      <c r="D5" s="391" t="s">
        <v>440</v>
      </c>
      <c r="E5" s="391"/>
      <c r="F5" s="391" t="s">
        <v>440</v>
      </c>
      <c r="G5" s="391" t="s">
        <v>440</v>
      </c>
      <c r="H5" s="391" t="s">
        <v>440</v>
      </c>
      <c r="I5" s="392" t="s">
        <v>440</v>
      </c>
      <c r="J5" s="393" t="s">
        <v>55</v>
      </c>
    </row>
    <row r="6" spans="1:10" ht="14.4" customHeight="1" x14ac:dyDescent="0.3">
      <c r="A6" s="389" t="s">
        <v>438</v>
      </c>
      <c r="B6" s="390" t="s">
        <v>263</v>
      </c>
      <c r="C6" s="391">
        <v>767.63706999999999</v>
      </c>
      <c r="D6" s="391">
        <v>765.7923199999999</v>
      </c>
      <c r="E6" s="391"/>
      <c r="F6" s="391">
        <v>481.59068000000002</v>
      </c>
      <c r="G6" s="391">
        <v>854.16663976248333</v>
      </c>
      <c r="H6" s="391">
        <v>-372.57595976248331</v>
      </c>
      <c r="I6" s="392">
        <v>0.56381349678315129</v>
      </c>
      <c r="J6" s="393" t="s">
        <v>1</v>
      </c>
    </row>
    <row r="7" spans="1:10" ht="14.4" customHeight="1" x14ac:dyDescent="0.3">
      <c r="A7" s="389" t="s">
        <v>438</v>
      </c>
      <c r="B7" s="390" t="s">
        <v>264</v>
      </c>
      <c r="C7" s="391">
        <v>21.47344</v>
      </c>
      <c r="D7" s="391">
        <v>27.953900000000001</v>
      </c>
      <c r="E7" s="391"/>
      <c r="F7" s="391">
        <v>75.115499999999997</v>
      </c>
      <c r="G7" s="391">
        <v>51.666665039291672</v>
      </c>
      <c r="H7" s="391">
        <v>23.448834960708325</v>
      </c>
      <c r="I7" s="392">
        <v>1.4538484328894823</v>
      </c>
      <c r="J7" s="393" t="s">
        <v>1</v>
      </c>
    </row>
    <row r="8" spans="1:10" ht="14.4" customHeight="1" x14ac:dyDescent="0.3">
      <c r="A8" s="389" t="s">
        <v>438</v>
      </c>
      <c r="B8" s="390" t="s">
        <v>265</v>
      </c>
      <c r="C8" s="391">
        <v>27.957510000000003</v>
      </c>
      <c r="D8" s="391">
        <v>25.713449999999998</v>
      </c>
      <c r="E8" s="391"/>
      <c r="F8" s="391">
        <v>27.689720000000001</v>
      </c>
      <c r="G8" s="391">
        <v>27.499999133816665</v>
      </c>
      <c r="H8" s="391">
        <v>0.18972086618333606</v>
      </c>
      <c r="I8" s="392">
        <v>1.0068989408057849</v>
      </c>
      <c r="J8" s="393" t="s">
        <v>1</v>
      </c>
    </row>
    <row r="9" spans="1:10" ht="14.4" customHeight="1" x14ac:dyDescent="0.3">
      <c r="A9" s="389" t="s">
        <v>438</v>
      </c>
      <c r="B9" s="390" t="s">
        <v>266</v>
      </c>
      <c r="C9" s="391">
        <v>96.311879999999007</v>
      </c>
      <c r="D9" s="391">
        <v>128.98392999999999</v>
      </c>
      <c r="E9" s="391"/>
      <c r="F9" s="391">
        <v>200.39617000000001</v>
      </c>
      <c r="G9" s="391">
        <v>166.66666141707083</v>
      </c>
      <c r="H9" s="391">
        <v>33.729508582929185</v>
      </c>
      <c r="I9" s="392">
        <v>1.2023770578719617</v>
      </c>
      <c r="J9" s="393" t="s">
        <v>1</v>
      </c>
    </row>
    <row r="10" spans="1:10" ht="14.4" customHeight="1" x14ac:dyDescent="0.3">
      <c r="A10" s="389" t="s">
        <v>438</v>
      </c>
      <c r="B10" s="390" t="s">
        <v>267</v>
      </c>
      <c r="C10" s="391">
        <v>0</v>
      </c>
      <c r="D10" s="391">
        <v>0.49299999999999999</v>
      </c>
      <c r="E10" s="391"/>
      <c r="F10" s="391">
        <v>0.33899999999999997</v>
      </c>
      <c r="G10" s="391">
        <v>0</v>
      </c>
      <c r="H10" s="391">
        <v>0.33899999999999997</v>
      </c>
      <c r="I10" s="392" t="s">
        <v>440</v>
      </c>
      <c r="J10" s="393" t="s">
        <v>1</v>
      </c>
    </row>
    <row r="11" spans="1:10" ht="14.4" customHeight="1" x14ac:dyDescent="0.3">
      <c r="A11" s="389" t="s">
        <v>438</v>
      </c>
      <c r="B11" s="390" t="s">
        <v>268</v>
      </c>
      <c r="C11" s="391">
        <v>34.021999999999004</v>
      </c>
      <c r="D11" s="391">
        <v>32.139970000000005</v>
      </c>
      <c r="E11" s="391"/>
      <c r="F11" s="391">
        <v>34.892200000000003</v>
      </c>
      <c r="G11" s="391">
        <v>34.999998897584163</v>
      </c>
      <c r="H11" s="391">
        <v>-0.10779889758416061</v>
      </c>
      <c r="I11" s="392">
        <v>0.99692003140058383</v>
      </c>
      <c r="J11" s="393" t="s">
        <v>1</v>
      </c>
    </row>
    <row r="12" spans="1:10" ht="14.4" customHeight="1" x14ac:dyDescent="0.3">
      <c r="A12" s="389" t="s">
        <v>438</v>
      </c>
      <c r="B12" s="390" t="s">
        <v>441</v>
      </c>
      <c r="C12" s="391">
        <v>947.40189999999802</v>
      </c>
      <c r="D12" s="391">
        <v>981.07656999999995</v>
      </c>
      <c r="E12" s="391"/>
      <c r="F12" s="391">
        <v>820.02327000000002</v>
      </c>
      <c r="G12" s="391">
        <v>1134.9999642502466</v>
      </c>
      <c r="H12" s="391">
        <v>-314.97669425024662</v>
      </c>
      <c r="I12" s="392">
        <v>0.72248748531167351</v>
      </c>
      <c r="J12" s="393" t="s">
        <v>442</v>
      </c>
    </row>
    <row r="14" spans="1:10" ht="14.4" customHeight="1" x14ac:dyDescent="0.3">
      <c r="A14" s="389" t="s">
        <v>438</v>
      </c>
      <c r="B14" s="390" t="s">
        <v>439</v>
      </c>
      <c r="C14" s="391" t="s">
        <v>440</v>
      </c>
      <c r="D14" s="391" t="s">
        <v>440</v>
      </c>
      <c r="E14" s="391"/>
      <c r="F14" s="391" t="s">
        <v>440</v>
      </c>
      <c r="G14" s="391" t="s">
        <v>440</v>
      </c>
      <c r="H14" s="391" t="s">
        <v>440</v>
      </c>
      <c r="I14" s="392" t="s">
        <v>440</v>
      </c>
      <c r="J14" s="393" t="s">
        <v>55</v>
      </c>
    </row>
    <row r="15" spans="1:10" ht="14.4" customHeight="1" x14ac:dyDescent="0.3">
      <c r="A15" s="389" t="s">
        <v>443</v>
      </c>
      <c r="B15" s="390" t="s">
        <v>444</v>
      </c>
      <c r="C15" s="391" t="s">
        <v>440</v>
      </c>
      <c r="D15" s="391" t="s">
        <v>440</v>
      </c>
      <c r="E15" s="391"/>
      <c r="F15" s="391" t="s">
        <v>440</v>
      </c>
      <c r="G15" s="391" t="s">
        <v>440</v>
      </c>
      <c r="H15" s="391" t="s">
        <v>440</v>
      </c>
      <c r="I15" s="392" t="s">
        <v>440</v>
      </c>
      <c r="J15" s="393" t="s">
        <v>0</v>
      </c>
    </row>
    <row r="16" spans="1:10" ht="14.4" customHeight="1" x14ac:dyDescent="0.3">
      <c r="A16" s="389" t="s">
        <v>443</v>
      </c>
      <c r="B16" s="390" t="s">
        <v>263</v>
      </c>
      <c r="C16" s="391">
        <v>767.63706999999999</v>
      </c>
      <c r="D16" s="391">
        <v>765.7923199999999</v>
      </c>
      <c r="E16" s="391"/>
      <c r="F16" s="391">
        <v>481.59068000000002</v>
      </c>
      <c r="G16" s="391">
        <v>854.16663976248333</v>
      </c>
      <c r="H16" s="391">
        <v>-372.57595976248331</v>
      </c>
      <c r="I16" s="392">
        <v>0.56381349678315129</v>
      </c>
      <c r="J16" s="393" t="s">
        <v>1</v>
      </c>
    </row>
    <row r="17" spans="1:10" ht="14.4" customHeight="1" x14ac:dyDescent="0.3">
      <c r="A17" s="389" t="s">
        <v>443</v>
      </c>
      <c r="B17" s="390" t="s">
        <v>264</v>
      </c>
      <c r="C17" s="391">
        <v>21.47344</v>
      </c>
      <c r="D17" s="391">
        <v>27.953900000000001</v>
      </c>
      <c r="E17" s="391"/>
      <c r="F17" s="391">
        <v>75.115499999999997</v>
      </c>
      <c r="G17" s="391">
        <v>51.666665039291672</v>
      </c>
      <c r="H17" s="391">
        <v>23.448834960708325</v>
      </c>
      <c r="I17" s="392">
        <v>1.4538484328894823</v>
      </c>
      <c r="J17" s="393" t="s">
        <v>1</v>
      </c>
    </row>
    <row r="18" spans="1:10" ht="14.4" customHeight="1" x14ac:dyDescent="0.3">
      <c r="A18" s="389" t="s">
        <v>443</v>
      </c>
      <c r="B18" s="390" t="s">
        <v>265</v>
      </c>
      <c r="C18" s="391">
        <v>27.957510000000003</v>
      </c>
      <c r="D18" s="391">
        <v>25.713449999999998</v>
      </c>
      <c r="E18" s="391"/>
      <c r="F18" s="391">
        <v>27.689720000000001</v>
      </c>
      <c r="G18" s="391">
        <v>27.499999133816665</v>
      </c>
      <c r="H18" s="391">
        <v>0.18972086618333606</v>
      </c>
      <c r="I18" s="392">
        <v>1.0068989408057849</v>
      </c>
      <c r="J18" s="393" t="s">
        <v>1</v>
      </c>
    </row>
    <row r="19" spans="1:10" ht="14.4" customHeight="1" x14ac:dyDescent="0.3">
      <c r="A19" s="389" t="s">
        <v>443</v>
      </c>
      <c r="B19" s="390" t="s">
        <v>266</v>
      </c>
      <c r="C19" s="391">
        <v>96.311879999999007</v>
      </c>
      <c r="D19" s="391">
        <v>128.98392999999999</v>
      </c>
      <c r="E19" s="391"/>
      <c r="F19" s="391">
        <v>200.39617000000001</v>
      </c>
      <c r="G19" s="391">
        <v>166.66666141707083</v>
      </c>
      <c r="H19" s="391">
        <v>33.729508582929185</v>
      </c>
      <c r="I19" s="392">
        <v>1.2023770578719617</v>
      </c>
      <c r="J19" s="393" t="s">
        <v>1</v>
      </c>
    </row>
    <row r="20" spans="1:10" ht="14.4" customHeight="1" x14ac:dyDescent="0.3">
      <c r="A20" s="389" t="s">
        <v>443</v>
      </c>
      <c r="B20" s="390" t="s">
        <v>267</v>
      </c>
      <c r="C20" s="391">
        <v>0</v>
      </c>
      <c r="D20" s="391">
        <v>0.49299999999999999</v>
      </c>
      <c r="E20" s="391"/>
      <c r="F20" s="391">
        <v>0.33899999999999997</v>
      </c>
      <c r="G20" s="391">
        <v>0</v>
      </c>
      <c r="H20" s="391">
        <v>0.33899999999999997</v>
      </c>
      <c r="I20" s="392" t="s">
        <v>440</v>
      </c>
      <c r="J20" s="393" t="s">
        <v>1</v>
      </c>
    </row>
    <row r="21" spans="1:10" ht="14.4" customHeight="1" x14ac:dyDescent="0.3">
      <c r="A21" s="389" t="s">
        <v>443</v>
      </c>
      <c r="B21" s="390" t="s">
        <v>268</v>
      </c>
      <c r="C21" s="391">
        <v>34.021999999999004</v>
      </c>
      <c r="D21" s="391">
        <v>32.139970000000005</v>
      </c>
      <c r="E21" s="391"/>
      <c r="F21" s="391">
        <v>34.892200000000003</v>
      </c>
      <c r="G21" s="391">
        <v>34.999998897584163</v>
      </c>
      <c r="H21" s="391">
        <v>-0.10779889758416061</v>
      </c>
      <c r="I21" s="392">
        <v>0.99692003140058383</v>
      </c>
      <c r="J21" s="393" t="s">
        <v>1</v>
      </c>
    </row>
    <row r="22" spans="1:10" ht="14.4" customHeight="1" x14ac:dyDescent="0.3">
      <c r="A22" s="389" t="s">
        <v>443</v>
      </c>
      <c r="B22" s="390" t="s">
        <v>445</v>
      </c>
      <c r="C22" s="391">
        <v>947.40189999999802</v>
      </c>
      <c r="D22" s="391">
        <v>981.07656999999995</v>
      </c>
      <c r="E22" s="391"/>
      <c r="F22" s="391">
        <v>820.02327000000002</v>
      </c>
      <c r="G22" s="391">
        <v>1134.9999642502466</v>
      </c>
      <c r="H22" s="391">
        <v>-314.97669425024662</v>
      </c>
      <c r="I22" s="392">
        <v>0.72248748531167351</v>
      </c>
      <c r="J22" s="393" t="s">
        <v>446</v>
      </c>
    </row>
    <row r="23" spans="1:10" ht="14.4" customHeight="1" x14ac:dyDescent="0.3">
      <c r="A23" s="389" t="s">
        <v>440</v>
      </c>
      <c r="B23" s="390" t="s">
        <v>440</v>
      </c>
      <c r="C23" s="391" t="s">
        <v>440</v>
      </c>
      <c r="D23" s="391" t="s">
        <v>440</v>
      </c>
      <c r="E23" s="391"/>
      <c r="F23" s="391" t="s">
        <v>440</v>
      </c>
      <c r="G23" s="391" t="s">
        <v>440</v>
      </c>
      <c r="H23" s="391" t="s">
        <v>440</v>
      </c>
      <c r="I23" s="392" t="s">
        <v>440</v>
      </c>
      <c r="J23" s="393" t="s">
        <v>447</v>
      </c>
    </row>
    <row r="24" spans="1:10" ht="14.4" customHeight="1" x14ac:dyDescent="0.3">
      <c r="A24" s="389" t="s">
        <v>438</v>
      </c>
      <c r="B24" s="390" t="s">
        <v>441</v>
      </c>
      <c r="C24" s="391">
        <v>947.40189999999802</v>
      </c>
      <c r="D24" s="391">
        <v>981.07656999999995</v>
      </c>
      <c r="E24" s="391"/>
      <c r="F24" s="391">
        <v>820.02327000000002</v>
      </c>
      <c r="G24" s="391">
        <v>1134.9999642502466</v>
      </c>
      <c r="H24" s="391">
        <v>-314.97669425024662</v>
      </c>
      <c r="I24" s="392">
        <v>0.72248748531167351</v>
      </c>
      <c r="J24" s="393" t="s">
        <v>442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832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5.4595059602067986</v>
      </c>
      <c r="J3" s="74">
        <f>SUBTOTAL(9,J5:J1048576)</f>
        <v>150227.17000000001</v>
      </c>
      <c r="K3" s="75">
        <f>SUBTOTAL(9,K5:K1048576)</f>
        <v>820166.13</v>
      </c>
    </row>
    <row r="4" spans="1:11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399" t="s">
        <v>438</v>
      </c>
      <c r="B5" s="400" t="s">
        <v>439</v>
      </c>
      <c r="C5" s="401" t="s">
        <v>443</v>
      </c>
      <c r="D5" s="402" t="s">
        <v>468</v>
      </c>
      <c r="E5" s="401" t="s">
        <v>820</v>
      </c>
      <c r="F5" s="402" t="s">
        <v>821</v>
      </c>
      <c r="G5" s="401" t="s">
        <v>472</v>
      </c>
      <c r="H5" s="401" t="s">
        <v>473</v>
      </c>
      <c r="I5" s="403">
        <v>260.29909090909092</v>
      </c>
      <c r="J5" s="403">
        <v>91</v>
      </c>
      <c r="K5" s="404">
        <v>23687.19</v>
      </c>
    </row>
    <row r="6" spans="1:11" ht="14.4" customHeight="1" x14ac:dyDescent="0.3">
      <c r="A6" s="405" t="s">
        <v>438</v>
      </c>
      <c r="B6" s="406" t="s">
        <v>439</v>
      </c>
      <c r="C6" s="407" t="s">
        <v>443</v>
      </c>
      <c r="D6" s="408" t="s">
        <v>468</v>
      </c>
      <c r="E6" s="407" t="s">
        <v>820</v>
      </c>
      <c r="F6" s="408" t="s">
        <v>821</v>
      </c>
      <c r="G6" s="407" t="s">
        <v>474</v>
      </c>
      <c r="H6" s="407" t="s">
        <v>475</v>
      </c>
      <c r="I6" s="409">
        <v>2.5099999999999998</v>
      </c>
      <c r="J6" s="409">
        <v>20</v>
      </c>
      <c r="K6" s="410">
        <v>50.2</v>
      </c>
    </row>
    <row r="7" spans="1:11" ht="14.4" customHeight="1" x14ac:dyDescent="0.3">
      <c r="A7" s="405" t="s">
        <v>438</v>
      </c>
      <c r="B7" s="406" t="s">
        <v>439</v>
      </c>
      <c r="C7" s="407" t="s">
        <v>443</v>
      </c>
      <c r="D7" s="408" t="s">
        <v>468</v>
      </c>
      <c r="E7" s="407" t="s">
        <v>820</v>
      </c>
      <c r="F7" s="408" t="s">
        <v>821</v>
      </c>
      <c r="G7" s="407" t="s">
        <v>476</v>
      </c>
      <c r="H7" s="407" t="s">
        <v>477</v>
      </c>
      <c r="I7" s="409">
        <v>3.26</v>
      </c>
      <c r="J7" s="409">
        <v>20</v>
      </c>
      <c r="K7" s="410">
        <v>65.2</v>
      </c>
    </row>
    <row r="8" spans="1:11" ht="14.4" customHeight="1" x14ac:dyDescent="0.3">
      <c r="A8" s="405" t="s">
        <v>438</v>
      </c>
      <c r="B8" s="406" t="s">
        <v>439</v>
      </c>
      <c r="C8" s="407" t="s">
        <v>443</v>
      </c>
      <c r="D8" s="408" t="s">
        <v>468</v>
      </c>
      <c r="E8" s="407" t="s">
        <v>820</v>
      </c>
      <c r="F8" s="408" t="s">
        <v>821</v>
      </c>
      <c r="G8" s="407" t="s">
        <v>478</v>
      </c>
      <c r="H8" s="407" t="s">
        <v>479</v>
      </c>
      <c r="I8" s="409">
        <v>3.97</v>
      </c>
      <c r="J8" s="409">
        <v>20</v>
      </c>
      <c r="K8" s="410">
        <v>79.400000000000006</v>
      </c>
    </row>
    <row r="9" spans="1:11" ht="14.4" customHeight="1" x14ac:dyDescent="0.3">
      <c r="A9" s="405" t="s">
        <v>438</v>
      </c>
      <c r="B9" s="406" t="s">
        <v>439</v>
      </c>
      <c r="C9" s="407" t="s">
        <v>443</v>
      </c>
      <c r="D9" s="408" t="s">
        <v>468</v>
      </c>
      <c r="E9" s="407" t="s">
        <v>820</v>
      </c>
      <c r="F9" s="408" t="s">
        <v>821</v>
      </c>
      <c r="G9" s="407" t="s">
        <v>480</v>
      </c>
      <c r="H9" s="407" t="s">
        <v>481</v>
      </c>
      <c r="I9" s="409">
        <v>28.734285714285711</v>
      </c>
      <c r="J9" s="409">
        <v>98</v>
      </c>
      <c r="K9" s="410">
        <v>2816.09</v>
      </c>
    </row>
    <row r="10" spans="1:11" ht="14.4" customHeight="1" x14ac:dyDescent="0.3">
      <c r="A10" s="405" t="s">
        <v>438</v>
      </c>
      <c r="B10" s="406" t="s">
        <v>439</v>
      </c>
      <c r="C10" s="407" t="s">
        <v>443</v>
      </c>
      <c r="D10" s="408" t="s">
        <v>468</v>
      </c>
      <c r="E10" s="407" t="s">
        <v>820</v>
      </c>
      <c r="F10" s="408" t="s">
        <v>821</v>
      </c>
      <c r="G10" s="407" t="s">
        <v>482</v>
      </c>
      <c r="H10" s="407" t="s">
        <v>483</v>
      </c>
      <c r="I10" s="409">
        <v>0.91</v>
      </c>
      <c r="J10" s="409">
        <v>500</v>
      </c>
      <c r="K10" s="410">
        <v>455.8</v>
      </c>
    </row>
    <row r="11" spans="1:11" ht="14.4" customHeight="1" x14ac:dyDescent="0.3">
      <c r="A11" s="405" t="s">
        <v>438</v>
      </c>
      <c r="B11" s="406" t="s">
        <v>439</v>
      </c>
      <c r="C11" s="407" t="s">
        <v>443</v>
      </c>
      <c r="D11" s="408" t="s">
        <v>468</v>
      </c>
      <c r="E11" s="407" t="s">
        <v>820</v>
      </c>
      <c r="F11" s="408" t="s">
        <v>821</v>
      </c>
      <c r="G11" s="407" t="s">
        <v>484</v>
      </c>
      <c r="H11" s="407" t="s">
        <v>485</v>
      </c>
      <c r="I11" s="409">
        <v>11.74</v>
      </c>
      <c r="J11" s="409">
        <v>10</v>
      </c>
      <c r="K11" s="410">
        <v>117.4</v>
      </c>
    </row>
    <row r="12" spans="1:11" ht="14.4" customHeight="1" x14ac:dyDescent="0.3">
      <c r="A12" s="405" t="s">
        <v>438</v>
      </c>
      <c r="B12" s="406" t="s">
        <v>439</v>
      </c>
      <c r="C12" s="407" t="s">
        <v>443</v>
      </c>
      <c r="D12" s="408" t="s">
        <v>468</v>
      </c>
      <c r="E12" s="407" t="s">
        <v>820</v>
      </c>
      <c r="F12" s="408" t="s">
        <v>821</v>
      </c>
      <c r="G12" s="407" t="s">
        <v>486</v>
      </c>
      <c r="H12" s="407" t="s">
        <v>487</v>
      </c>
      <c r="I12" s="409">
        <v>14.09</v>
      </c>
      <c r="J12" s="409">
        <v>10</v>
      </c>
      <c r="K12" s="410">
        <v>140.9</v>
      </c>
    </row>
    <row r="13" spans="1:11" ht="14.4" customHeight="1" x14ac:dyDescent="0.3">
      <c r="A13" s="405" t="s">
        <v>438</v>
      </c>
      <c r="B13" s="406" t="s">
        <v>439</v>
      </c>
      <c r="C13" s="407" t="s">
        <v>443</v>
      </c>
      <c r="D13" s="408" t="s">
        <v>468</v>
      </c>
      <c r="E13" s="407" t="s">
        <v>820</v>
      </c>
      <c r="F13" s="408" t="s">
        <v>821</v>
      </c>
      <c r="G13" s="407" t="s">
        <v>488</v>
      </c>
      <c r="H13" s="407" t="s">
        <v>489</v>
      </c>
      <c r="I13" s="409">
        <v>12.91</v>
      </c>
      <c r="J13" s="409">
        <v>5</v>
      </c>
      <c r="K13" s="410">
        <v>64.540000000000006</v>
      </c>
    </row>
    <row r="14" spans="1:11" ht="14.4" customHeight="1" x14ac:dyDescent="0.3">
      <c r="A14" s="405" t="s">
        <v>438</v>
      </c>
      <c r="B14" s="406" t="s">
        <v>439</v>
      </c>
      <c r="C14" s="407" t="s">
        <v>443</v>
      </c>
      <c r="D14" s="408" t="s">
        <v>468</v>
      </c>
      <c r="E14" s="407" t="s">
        <v>820</v>
      </c>
      <c r="F14" s="408" t="s">
        <v>821</v>
      </c>
      <c r="G14" s="407" t="s">
        <v>490</v>
      </c>
      <c r="H14" s="407" t="s">
        <v>491</v>
      </c>
      <c r="I14" s="409">
        <v>7.1</v>
      </c>
      <c r="J14" s="409">
        <v>10</v>
      </c>
      <c r="K14" s="410">
        <v>71</v>
      </c>
    </row>
    <row r="15" spans="1:11" ht="14.4" customHeight="1" x14ac:dyDescent="0.3">
      <c r="A15" s="405" t="s">
        <v>438</v>
      </c>
      <c r="B15" s="406" t="s">
        <v>439</v>
      </c>
      <c r="C15" s="407" t="s">
        <v>443</v>
      </c>
      <c r="D15" s="408" t="s">
        <v>468</v>
      </c>
      <c r="E15" s="407" t="s">
        <v>820</v>
      </c>
      <c r="F15" s="408" t="s">
        <v>821</v>
      </c>
      <c r="G15" s="407" t="s">
        <v>492</v>
      </c>
      <c r="H15" s="407" t="s">
        <v>493</v>
      </c>
      <c r="I15" s="409">
        <v>8.2799999999999994</v>
      </c>
      <c r="J15" s="409">
        <v>10</v>
      </c>
      <c r="K15" s="410">
        <v>82.8</v>
      </c>
    </row>
    <row r="16" spans="1:11" ht="14.4" customHeight="1" x14ac:dyDescent="0.3">
      <c r="A16" s="405" t="s">
        <v>438</v>
      </c>
      <c r="B16" s="406" t="s">
        <v>439</v>
      </c>
      <c r="C16" s="407" t="s">
        <v>443</v>
      </c>
      <c r="D16" s="408" t="s">
        <v>468</v>
      </c>
      <c r="E16" s="407" t="s">
        <v>820</v>
      </c>
      <c r="F16" s="408" t="s">
        <v>821</v>
      </c>
      <c r="G16" s="407" t="s">
        <v>494</v>
      </c>
      <c r="H16" s="407" t="s">
        <v>495</v>
      </c>
      <c r="I16" s="409">
        <v>5.92</v>
      </c>
      <c r="J16" s="409">
        <v>10</v>
      </c>
      <c r="K16" s="410">
        <v>59.2</v>
      </c>
    </row>
    <row r="17" spans="1:11" ht="14.4" customHeight="1" x14ac:dyDescent="0.3">
      <c r="A17" s="405" t="s">
        <v>438</v>
      </c>
      <c r="B17" s="406" t="s">
        <v>439</v>
      </c>
      <c r="C17" s="407" t="s">
        <v>443</v>
      </c>
      <c r="D17" s="408" t="s">
        <v>468</v>
      </c>
      <c r="E17" s="407" t="s">
        <v>822</v>
      </c>
      <c r="F17" s="408" t="s">
        <v>823</v>
      </c>
      <c r="G17" s="407" t="s">
        <v>496</v>
      </c>
      <c r="H17" s="407" t="s">
        <v>497</v>
      </c>
      <c r="I17" s="409">
        <v>2.75</v>
      </c>
      <c r="J17" s="409">
        <v>300</v>
      </c>
      <c r="K17" s="410">
        <v>825</v>
      </c>
    </row>
    <row r="18" spans="1:11" ht="14.4" customHeight="1" x14ac:dyDescent="0.3">
      <c r="A18" s="405" t="s">
        <v>438</v>
      </c>
      <c r="B18" s="406" t="s">
        <v>439</v>
      </c>
      <c r="C18" s="407" t="s">
        <v>443</v>
      </c>
      <c r="D18" s="408" t="s">
        <v>468</v>
      </c>
      <c r="E18" s="407" t="s">
        <v>822</v>
      </c>
      <c r="F18" s="408" t="s">
        <v>823</v>
      </c>
      <c r="G18" s="407" t="s">
        <v>498</v>
      </c>
      <c r="H18" s="407" t="s">
        <v>499</v>
      </c>
      <c r="I18" s="409">
        <v>108.41</v>
      </c>
      <c r="J18" s="409">
        <v>12.5</v>
      </c>
      <c r="K18" s="410">
        <v>1355.15</v>
      </c>
    </row>
    <row r="19" spans="1:11" ht="14.4" customHeight="1" x14ac:dyDescent="0.3">
      <c r="A19" s="405" t="s">
        <v>438</v>
      </c>
      <c r="B19" s="406" t="s">
        <v>439</v>
      </c>
      <c r="C19" s="407" t="s">
        <v>443</v>
      </c>
      <c r="D19" s="408" t="s">
        <v>468</v>
      </c>
      <c r="E19" s="407" t="s">
        <v>822</v>
      </c>
      <c r="F19" s="408" t="s">
        <v>823</v>
      </c>
      <c r="G19" s="407" t="s">
        <v>500</v>
      </c>
      <c r="H19" s="407" t="s">
        <v>501</v>
      </c>
      <c r="I19" s="409">
        <v>1.67</v>
      </c>
      <c r="J19" s="409">
        <v>400</v>
      </c>
      <c r="K19" s="410">
        <v>668</v>
      </c>
    </row>
    <row r="20" spans="1:11" ht="14.4" customHeight="1" x14ac:dyDescent="0.3">
      <c r="A20" s="405" t="s">
        <v>438</v>
      </c>
      <c r="B20" s="406" t="s">
        <v>439</v>
      </c>
      <c r="C20" s="407" t="s">
        <v>443</v>
      </c>
      <c r="D20" s="408" t="s">
        <v>468</v>
      </c>
      <c r="E20" s="407" t="s">
        <v>822</v>
      </c>
      <c r="F20" s="408" t="s">
        <v>823</v>
      </c>
      <c r="G20" s="407" t="s">
        <v>502</v>
      </c>
      <c r="H20" s="407" t="s">
        <v>503</v>
      </c>
      <c r="I20" s="409">
        <v>1.865</v>
      </c>
      <c r="J20" s="409">
        <v>700</v>
      </c>
      <c r="K20" s="410">
        <v>1305.25</v>
      </c>
    </row>
    <row r="21" spans="1:11" ht="14.4" customHeight="1" x14ac:dyDescent="0.3">
      <c r="A21" s="405" t="s">
        <v>438</v>
      </c>
      <c r="B21" s="406" t="s">
        <v>439</v>
      </c>
      <c r="C21" s="407" t="s">
        <v>443</v>
      </c>
      <c r="D21" s="408" t="s">
        <v>468</v>
      </c>
      <c r="E21" s="407" t="s">
        <v>822</v>
      </c>
      <c r="F21" s="408" t="s">
        <v>823</v>
      </c>
      <c r="G21" s="407" t="s">
        <v>502</v>
      </c>
      <c r="H21" s="407" t="s">
        <v>504</v>
      </c>
      <c r="I21" s="409">
        <v>1.9687500000000002</v>
      </c>
      <c r="J21" s="409">
        <v>2180</v>
      </c>
      <c r="K21" s="410">
        <v>4292.6000000000004</v>
      </c>
    </row>
    <row r="22" spans="1:11" ht="14.4" customHeight="1" x14ac:dyDescent="0.3">
      <c r="A22" s="405" t="s">
        <v>438</v>
      </c>
      <c r="B22" s="406" t="s">
        <v>439</v>
      </c>
      <c r="C22" s="407" t="s">
        <v>443</v>
      </c>
      <c r="D22" s="408" t="s">
        <v>468</v>
      </c>
      <c r="E22" s="407" t="s">
        <v>822</v>
      </c>
      <c r="F22" s="408" t="s">
        <v>823</v>
      </c>
      <c r="G22" s="407" t="s">
        <v>505</v>
      </c>
      <c r="H22" s="407" t="s">
        <v>506</v>
      </c>
      <c r="I22" s="409">
        <v>0.6</v>
      </c>
      <c r="J22" s="409">
        <v>400</v>
      </c>
      <c r="K22" s="410">
        <v>240</v>
      </c>
    </row>
    <row r="23" spans="1:11" ht="14.4" customHeight="1" x14ac:dyDescent="0.3">
      <c r="A23" s="405" t="s">
        <v>438</v>
      </c>
      <c r="B23" s="406" t="s">
        <v>439</v>
      </c>
      <c r="C23" s="407" t="s">
        <v>443</v>
      </c>
      <c r="D23" s="408" t="s">
        <v>468</v>
      </c>
      <c r="E23" s="407" t="s">
        <v>822</v>
      </c>
      <c r="F23" s="408" t="s">
        <v>823</v>
      </c>
      <c r="G23" s="407" t="s">
        <v>507</v>
      </c>
      <c r="H23" s="407" t="s">
        <v>508</v>
      </c>
      <c r="I23" s="409">
        <v>1.9849999999999999</v>
      </c>
      <c r="J23" s="409">
        <v>150</v>
      </c>
      <c r="K23" s="410">
        <v>298</v>
      </c>
    </row>
    <row r="24" spans="1:11" ht="14.4" customHeight="1" x14ac:dyDescent="0.3">
      <c r="A24" s="405" t="s">
        <v>438</v>
      </c>
      <c r="B24" s="406" t="s">
        <v>439</v>
      </c>
      <c r="C24" s="407" t="s">
        <v>443</v>
      </c>
      <c r="D24" s="408" t="s">
        <v>468</v>
      </c>
      <c r="E24" s="407" t="s">
        <v>822</v>
      </c>
      <c r="F24" s="408" t="s">
        <v>823</v>
      </c>
      <c r="G24" s="407" t="s">
        <v>509</v>
      </c>
      <c r="H24" s="407" t="s">
        <v>510</v>
      </c>
      <c r="I24" s="409">
        <v>4.2300000000000004</v>
      </c>
      <c r="J24" s="409">
        <v>50</v>
      </c>
      <c r="K24" s="410">
        <v>211.5</v>
      </c>
    </row>
    <row r="25" spans="1:11" ht="14.4" customHeight="1" x14ac:dyDescent="0.3">
      <c r="A25" s="405" t="s">
        <v>438</v>
      </c>
      <c r="B25" s="406" t="s">
        <v>439</v>
      </c>
      <c r="C25" s="407" t="s">
        <v>443</v>
      </c>
      <c r="D25" s="408" t="s">
        <v>468</v>
      </c>
      <c r="E25" s="407" t="s">
        <v>822</v>
      </c>
      <c r="F25" s="408" t="s">
        <v>823</v>
      </c>
      <c r="G25" s="407" t="s">
        <v>509</v>
      </c>
      <c r="H25" s="407" t="s">
        <v>511</v>
      </c>
      <c r="I25" s="409">
        <v>4.2350000000000003</v>
      </c>
      <c r="J25" s="409">
        <v>200</v>
      </c>
      <c r="K25" s="410">
        <v>847</v>
      </c>
    </row>
    <row r="26" spans="1:11" ht="14.4" customHeight="1" x14ac:dyDescent="0.3">
      <c r="A26" s="405" t="s">
        <v>438</v>
      </c>
      <c r="B26" s="406" t="s">
        <v>439</v>
      </c>
      <c r="C26" s="407" t="s">
        <v>443</v>
      </c>
      <c r="D26" s="408" t="s">
        <v>468</v>
      </c>
      <c r="E26" s="407" t="s">
        <v>822</v>
      </c>
      <c r="F26" s="408" t="s">
        <v>823</v>
      </c>
      <c r="G26" s="407" t="s">
        <v>512</v>
      </c>
      <c r="H26" s="407" t="s">
        <v>513</v>
      </c>
      <c r="I26" s="409">
        <v>2.9</v>
      </c>
      <c r="J26" s="409">
        <v>300</v>
      </c>
      <c r="K26" s="410">
        <v>870</v>
      </c>
    </row>
    <row r="27" spans="1:11" ht="14.4" customHeight="1" x14ac:dyDescent="0.3">
      <c r="A27" s="405" t="s">
        <v>438</v>
      </c>
      <c r="B27" s="406" t="s">
        <v>439</v>
      </c>
      <c r="C27" s="407" t="s">
        <v>443</v>
      </c>
      <c r="D27" s="408" t="s">
        <v>468</v>
      </c>
      <c r="E27" s="407" t="s">
        <v>822</v>
      </c>
      <c r="F27" s="408" t="s">
        <v>823</v>
      </c>
      <c r="G27" s="407" t="s">
        <v>514</v>
      </c>
      <c r="H27" s="407" t="s">
        <v>515</v>
      </c>
      <c r="I27" s="409">
        <v>15.003333333333332</v>
      </c>
      <c r="J27" s="409">
        <v>21</v>
      </c>
      <c r="K27" s="410">
        <v>315.10000000000002</v>
      </c>
    </row>
    <row r="28" spans="1:11" ht="14.4" customHeight="1" x14ac:dyDescent="0.3">
      <c r="A28" s="405" t="s">
        <v>438</v>
      </c>
      <c r="B28" s="406" t="s">
        <v>439</v>
      </c>
      <c r="C28" s="407" t="s">
        <v>443</v>
      </c>
      <c r="D28" s="408" t="s">
        <v>468</v>
      </c>
      <c r="E28" s="407" t="s">
        <v>822</v>
      </c>
      <c r="F28" s="408" t="s">
        <v>823</v>
      </c>
      <c r="G28" s="407" t="s">
        <v>516</v>
      </c>
      <c r="H28" s="407" t="s">
        <v>517</v>
      </c>
      <c r="I28" s="409">
        <v>4.84</v>
      </c>
      <c r="J28" s="409">
        <v>50</v>
      </c>
      <c r="K28" s="410">
        <v>242</v>
      </c>
    </row>
    <row r="29" spans="1:11" ht="14.4" customHeight="1" x14ac:dyDescent="0.3">
      <c r="A29" s="405" t="s">
        <v>438</v>
      </c>
      <c r="B29" s="406" t="s">
        <v>439</v>
      </c>
      <c r="C29" s="407" t="s">
        <v>443</v>
      </c>
      <c r="D29" s="408" t="s">
        <v>468</v>
      </c>
      <c r="E29" s="407" t="s">
        <v>822</v>
      </c>
      <c r="F29" s="408" t="s">
        <v>823</v>
      </c>
      <c r="G29" s="407" t="s">
        <v>518</v>
      </c>
      <c r="H29" s="407" t="s">
        <v>519</v>
      </c>
      <c r="I29" s="409">
        <v>12.1</v>
      </c>
      <c r="J29" s="409">
        <v>10</v>
      </c>
      <c r="K29" s="410">
        <v>121</v>
      </c>
    </row>
    <row r="30" spans="1:11" ht="14.4" customHeight="1" x14ac:dyDescent="0.3">
      <c r="A30" s="405" t="s">
        <v>438</v>
      </c>
      <c r="B30" s="406" t="s">
        <v>439</v>
      </c>
      <c r="C30" s="407" t="s">
        <v>443</v>
      </c>
      <c r="D30" s="408" t="s">
        <v>468</v>
      </c>
      <c r="E30" s="407" t="s">
        <v>822</v>
      </c>
      <c r="F30" s="408" t="s">
        <v>823</v>
      </c>
      <c r="G30" s="407" t="s">
        <v>520</v>
      </c>
      <c r="H30" s="407" t="s">
        <v>521</v>
      </c>
      <c r="I30" s="409">
        <v>25.531666666666666</v>
      </c>
      <c r="J30" s="409">
        <v>46</v>
      </c>
      <c r="K30" s="410">
        <v>1174.44</v>
      </c>
    </row>
    <row r="31" spans="1:11" ht="14.4" customHeight="1" x14ac:dyDescent="0.3">
      <c r="A31" s="405" t="s">
        <v>438</v>
      </c>
      <c r="B31" s="406" t="s">
        <v>439</v>
      </c>
      <c r="C31" s="407" t="s">
        <v>443</v>
      </c>
      <c r="D31" s="408" t="s">
        <v>468</v>
      </c>
      <c r="E31" s="407" t="s">
        <v>822</v>
      </c>
      <c r="F31" s="408" t="s">
        <v>823</v>
      </c>
      <c r="G31" s="407" t="s">
        <v>522</v>
      </c>
      <c r="H31" s="407" t="s">
        <v>523</v>
      </c>
      <c r="I31" s="409">
        <v>1.89</v>
      </c>
      <c r="J31" s="409">
        <v>5000</v>
      </c>
      <c r="K31" s="410">
        <v>9425.9</v>
      </c>
    </row>
    <row r="32" spans="1:11" ht="14.4" customHeight="1" x14ac:dyDescent="0.3">
      <c r="A32" s="405" t="s">
        <v>438</v>
      </c>
      <c r="B32" s="406" t="s">
        <v>439</v>
      </c>
      <c r="C32" s="407" t="s">
        <v>443</v>
      </c>
      <c r="D32" s="408" t="s">
        <v>468</v>
      </c>
      <c r="E32" s="407" t="s">
        <v>822</v>
      </c>
      <c r="F32" s="408" t="s">
        <v>823</v>
      </c>
      <c r="G32" s="407" t="s">
        <v>522</v>
      </c>
      <c r="H32" s="407" t="s">
        <v>524</v>
      </c>
      <c r="I32" s="409">
        <v>1.8260000000000001</v>
      </c>
      <c r="J32" s="409">
        <v>5000</v>
      </c>
      <c r="K32" s="410">
        <v>9145.18</v>
      </c>
    </row>
    <row r="33" spans="1:11" ht="14.4" customHeight="1" x14ac:dyDescent="0.3">
      <c r="A33" s="405" t="s">
        <v>438</v>
      </c>
      <c r="B33" s="406" t="s">
        <v>439</v>
      </c>
      <c r="C33" s="407" t="s">
        <v>443</v>
      </c>
      <c r="D33" s="408" t="s">
        <v>468</v>
      </c>
      <c r="E33" s="407" t="s">
        <v>822</v>
      </c>
      <c r="F33" s="408" t="s">
        <v>823</v>
      </c>
      <c r="G33" s="407" t="s">
        <v>525</v>
      </c>
      <c r="H33" s="407" t="s">
        <v>526</v>
      </c>
      <c r="I33" s="409">
        <v>1.7399999999999998</v>
      </c>
      <c r="J33" s="409">
        <v>5000</v>
      </c>
      <c r="K33" s="410">
        <v>8703.5300000000007</v>
      </c>
    </row>
    <row r="34" spans="1:11" ht="14.4" customHeight="1" x14ac:dyDescent="0.3">
      <c r="A34" s="405" t="s">
        <v>438</v>
      </c>
      <c r="B34" s="406" t="s">
        <v>439</v>
      </c>
      <c r="C34" s="407" t="s">
        <v>443</v>
      </c>
      <c r="D34" s="408" t="s">
        <v>468</v>
      </c>
      <c r="E34" s="407" t="s">
        <v>822</v>
      </c>
      <c r="F34" s="408" t="s">
        <v>823</v>
      </c>
      <c r="G34" s="407" t="s">
        <v>525</v>
      </c>
      <c r="H34" s="407" t="s">
        <v>527</v>
      </c>
      <c r="I34" s="409">
        <v>1.39</v>
      </c>
      <c r="J34" s="409">
        <v>4500</v>
      </c>
      <c r="K34" s="410">
        <v>6261.75</v>
      </c>
    </row>
    <row r="35" spans="1:11" ht="14.4" customHeight="1" x14ac:dyDescent="0.3">
      <c r="A35" s="405" t="s">
        <v>438</v>
      </c>
      <c r="B35" s="406" t="s">
        <v>439</v>
      </c>
      <c r="C35" s="407" t="s">
        <v>443</v>
      </c>
      <c r="D35" s="408" t="s">
        <v>468</v>
      </c>
      <c r="E35" s="407" t="s">
        <v>822</v>
      </c>
      <c r="F35" s="408" t="s">
        <v>823</v>
      </c>
      <c r="G35" s="407" t="s">
        <v>528</v>
      </c>
      <c r="H35" s="407" t="s">
        <v>529</v>
      </c>
      <c r="I35" s="409">
        <v>21.233333333333334</v>
      </c>
      <c r="J35" s="409">
        <v>50</v>
      </c>
      <c r="K35" s="410">
        <v>1061.7</v>
      </c>
    </row>
    <row r="36" spans="1:11" ht="14.4" customHeight="1" x14ac:dyDescent="0.3">
      <c r="A36" s="405" t="s">
        <v>438</v>
      </c>
      <c r="B36" s="406" t="s">
        <v>439</v>
      </c>
      <c r="C36" s="407" t="s">
        <v>443</v>
      </c>
      <c r="D36" s="408" t="s">
        <v>468</v>
      </c>
      <c r="E36" s="407" t="s">
        <v>822</v>
      </c>
      <c r="F36" s="408" t="s">
        <v>823</v>
      </c>
      <c r="G36" s="407" t="s">
        <v>530</v>
      </c>
      <c r="H36" s="407" t="s">
        <v>531</v>
      </c>
      <c r="I36" s="409">
        <v>21.23</v>
      </c>
      <c r="J36" s="409">
        <v>20</v>
      </c>
      <c r="K36" s="410">
        <v>424.6</v>
      </c>
    </row>
    <row r="37" spans="1:11" ht="14.4" customHeight="1" x14ac:dyDescent="0.3">
      <c r="A37" s="405" t="s">
        <v>438</v>
      </c>
      <c r="B37" s="406" t="s">
        <v>439</v>
      </c>
      <c r="C37" s="407" t="s">
        <v>443</v>
      </c>
      <c r="D37" s="408" t="s">
        <v>468</v>
      </c>
      <c r="E37" s="407" t="s">
        <v>822</v>
      </c>
      <c r="F37" s="408" t="s">
        <v>823</v>
      </c>
      <c r="G37" s="407" t="s">
        <v>532</v>
      </c>
      <c r="H37" s="407" t="s">
        <v>533</v>
      </c>
      <c r="I37" s="409">
        <v>158.51</v>
      </c>
      <c r="J37" s="409">
        <v>225</v>
      </c>
      <c r="K37" s="410">
        <v>35664.75</v>
      </c>
    </row>
    <row r="38" spans="1:11" ht="14.4" customHeight="1" x14ac:dyDescent="0.3">
      <c r="A38" s="405" t="s">
        <v>438</v>
      </c>
      <c r="B38" s="406" t="s">
        <v>439</v>
      </c>
      <c r="C38" s="407" t="s">
        <v>443</v>
      </c>
      <c r="D38" s="408" t="s">
        <v>468</v>
      </c>
      <c r="E38" s="407" t="s">
        <v>822</v>
      </c>
      <c r="F38" s="408" t="s">
        <v>823</v>
      </c>
      <c r="G38" s="407" t="s">
        <v>534</v>
      </c>
      <c r="H38" s="407" t="s">
        <v>535</v>
      </c>
      <c r="I38" s="409">
        <v>2.9</v>
      </c>
      <c r="J38" s="409">
        <v>100</v>
      </c>
      <c r="K38" s="410">
        <v>290.39999999999998</v>
      </c>
    </row>
    <row r="39" spans="1:11" ht="14.4" customHeight="1" x14ac:dyDescent="0.3">
      <c r="A39" s="405" t="s">
        <v>438</v>
      </c>
      <c r="B39" s="406" t="s">
        <v>439</v>
      </c>
      <c r="C39" s="407" t="s">
        <v>443</v>
      </c>
      <c r="D39" s="408" t="s">
        <v>468</v>
      </c>
      <c r="E39" s="407" t="s">
        <v>822</v>
      </c>
      <c r="F39" s="408" t="s">
        <v>823</v>
      </c>
      <c r="G39" s="407" t="s">
        <v>536</v>
      </c>
      <c r="H39" s="407" t="s">
        <v>537</v>
      </c>
      <c r="I39" s="409">
        <v>8.35</v>
      </c>
      <c r="J39" s="409">
        <v>215</v>
      </c>
      <c r="K39" s="410">
        <v>1795.0299999999997</v>
      </c>
    </row>
    <row r="40" spans="1:11" ht="14.4" customHeight="1" x14ac:dyDescent="0.3">
      <c r="A40" s="405" t="s">
        <v>438</v>
      </c>
      <c r="B40" s="406" t="s">
        <v>439</v>
      </c>
      <c r="C40" s="407" t="s">
        <v>443</v>
      </c>
      <c r="D40" s="408" t="s">
        <v>468</v>
      </c>
      <c r="E40" s="407" t="s">
        <v>822</v>
      </c>
      <c r="F40" s="408" t="s">
        <v>823</v>
      </c>
      <c r="G40" s="407" t="s">
        <v>538</v>
      </c>
      <c r="H40" s="407" t="s">
        <v>539</v>
      </c>
      <c r="I40" s="409">
        <v>228.63999999999996</v>
      </c>
      <c r="J40" s="409">
        <v>125</v>
      </c>
      <c r="K40" s="410">
        <v>28580.2</v>
      </c>
    </row>
    <row r="41" spans="1:11" ht="14.4" customHeight="1" x14ac:dyDescent="0.3">
      <c r="A41" s="405" t="s">
        <v>438</v>
      </c>
      <c r="B41" s="406" t="s">
        <v>439</v>
      </c>
      <c r="C41" s="407" t="s">
        <v>443</v>
      </c>
      <c r="D41" s="408" t="s">
        <v>468</v>
      </c>
      <c r="E41" s="407" t="s">
        <v>822</v>
      </c>
      <c r="F41" s="408" t="s">
        <v>823</v>
      </c>
      <c r="G41" s="407" t="s">
        <v>540</v>
      </c>
      <c r="H41" s="407" t="s">
        <v>541</v>
      </c>
      <c r="I41" s="409">
        <v>107.7325</v>
      </c>
      <c r="J41" s="409">
        <v>120</v>
      </c>
      <c r="K41" s="410">
        <v>12928</v>
      </c>
    </row>
    <row r="42" spans="1:11" ht="14.4" customHeight="1" x14ac:dyDescent="0.3">
      <c r="A42" s="405" t="s">
        <v>438</v>
      </c>
      <c r="B42" s="406" t="s">
        <v>439</v>
      </c>
      <c r="C42" s="407" t="s">
        <v>443</v>
      </c>
      <c r="D42" s="408" t="s">
        <v>468</v>
      </c>
      <c r="E42" s="407" t="s">
        <v>822</v>
      </c>
      <c r="F42" s="408" t="s">
        <v>823</v>
      </c>
      <c r="G42" s="407" t="s">
        <v>542</v>
      </c>
      <c r="H42" s="407" t="s">
        <v>543</v>
      </c>
      <c r="I42" s="409">
        <v>869.99</v>
      </c>
      <c r="J42" s="409">
        <v>5</v>
      </c>
      <c r="K42" s="410">
        <v>4349.95</v>
      </c>
    </row>
    <row r="43" spans="1:11" ht="14.4" customHeight="1" x14ac:dyDescent="0.3">
      <c r="A43" s="405" t="s">
        <v>438</v>
      </c>
      <c r="B43" s="406" t="s">
        <v>439</v>
      </c>
      <c r="C43" s="407" t="s">
        <v>443</v>
      </c>
      <c r="D43" s="408" t="s">
        <v>468</v>
      </c>
      <c r="E43" s="407" t="s">
        <v>822</v>
      </c>
      <c r="F43" s="408" t="s">
        <v>823</v>
      </c>
      <c r="G43" s="407" t="s">
        <v>544</v>
      </c>
      <c r="H43" s="407" t="s">
        <v>545</v>
      </c>
      <c r="I43" s="409">
        <v>105.69571428571429</v>
      </c>
      <c r="J43" s="409">
        <v>400</v>
      </c>
      <c r="K43" s="410">
        <v>42212.91</v>
      </c>
    </row>
    <row r="44" spans="1:11" ht="14.4" customHeight="1" x14ac:dyDescent="0.3">
      <c r="A44" s="405" t="s">
        <v>438</v>
      </c>
      <c r="B44" s="406" t="s">
        <v>439</v>
      </c>
      <c r="C44" s="407" t="s">
        <v>443</v>
      </c>
      <c r="D44" s="408" t="s">
        <v>468</v>
      </c>
      <c r="E44" s="407" t="s">
        <v>822</v>
      </c>
      <c r="F44" s="408" t="s">
        <v>823</v>
      </c>
      <c r="G44" s="407" t="s">
        <v>546</v>
      </c>
      <c r="H44" s="407" t="s">
        <v>547</v>
      </c>
      <c r="I44" s="409">
        <v>693.18</v>
      </c>
      <c r="J44" s="409">
        <v>1</v>
      </c>
      <c r="K44" s="410">
        <v>693.18</v>
      </c>
    </row>
    <row r="45" spans="1:11" ht="14.4" customHeight="1" x14ac:dyDescent="0.3">
      <c r="A45" s="405" t="s">
        <v>438</v>
      </c>
      <c r="B45" s="406" t="s">
        <v>439</v>
      </c>
      <c r="C45" s="407" t="s">
        <v>443</v>
      </c>
      <c r="D45" s="408" t="s">
        <v>468</v>
      </c>
      <c r="E45" s="407" t="s">
        <v>822</v>
      </c>
      <c r="F45" s="408" t="s">
        <v>823</v>
      </c>
      <c r="G45" s="407" t="s">
        <v>548</v>
      </c>
      <c r="H45" s="407" t="s">
        <v>549</v>
      </c>
      <c r="I45" s="409">
        <v>55.79</v>
      </c>
      <c r="J45" s="409">
        <v>100</v>
      </c>
      <c r="K45" s="410">
        <v>5578.93</v>
      </c>
    </row>
    <row r="46" spans="1:11" ht="14.4" customHeight="1" x14ac:dyDescent="0.3">
      <c r="A46" s="405" t="s">
        <v>438</v>
      </c>
      <c r="B46" s="406" t="s">
        <v>439</v>
      </c>
      <c r="C46" s="407" t="s">
        <v>443</v>
      </c>
      <c r="D46" s="408" t="s">
        <v>468</v>
      </c>
      <c r="E46" s="407" t="s">
        <v>822</v>
      </c>
      <c r="F46" s="408" t="s">
        <v>823</v>
      </c>
      <c r="G46" s="407" t="s">
        <v>550</v>
      </c>
      <c r="H46" s="407" t="s">
        <v>551</v>
      </c>
      <c r="I46" s="409">
        <v>94.86</v>
      </c>
      <c r="J46" s="409">
        <v>25</v>
      </c>
      <c r="K46" s="410">
        <v>2371.6</v>
      </c>
    </row>
    <row r="47" spans="1:11" ht="14.4" customHeight="1" x14ac:dyDescent="0.3">
      <c r="A47" s="405" t="s">
        <v>438</v>
      </c>
      <c r="B47" s="406" t="s">
        <v>439</v>
      </c>
      <c r="C47" s="407" t="s">
        <v>443</v>
      </c>
      <c r="D47" s="408" t="s">
        <v>468</v>
      </c>
      <c r="E47" s="407" t="s">
        <v>822</v>
      </c>
      <c r="F47" s="408" t="s">
        <v>823</v>
      </c>
      <c r="G47" s="407" t="s">
        <v>552</v>
      </c>
      <c r="H47" s="407" t="s">
        <v>553</v>
      </c>
      <c r="I47" s="409">
        <v>1.36</v>
      </c>
      <c r="J47" s="409">
        <v>100</v>
      </c>
      <c r="K47" s="410">
        <v>136.03</v>
      </c>
    </row>
    <row r="48" spans="1:11" ht="14.4" customHeight="1" x14ac:dyDescent="0.3">
      <c r="A48" s="405" t="s">
        <v>438</v>
      </c>
      <c r="B48" s="406" t="s">
        <v>439</v>
      </c>
      <c r="C48" s="407" t="s">
        <v>443</v>
      </c>
      <c r="D48" s="408" t="s">
        <v>468</v>
      </c>
      <c r="E48" s="407" t="s">
        <v>822</v>
      </c>
      <c r="F48" s="408" t="s">
        <v>823</v>
      </c>
      <c r="G48" s="407" t="s">
        <v>554</v>
      </c>
      <c r="H48" s="407" t="s">
        <v>555</v>
      </c>
      <c r="I48" s="409">
        <v>2144.5100000000002</v>
      </c>
      <c r="J48" s="409">
        <v>2</v>
      </c>
      <c r="K48" s="410">
        <v>4289.0200000000004</v>
      </c>
    </row>
    <row r="49" spans="1:11" ht="14.4" customHeight="1" x14ac:dyDescent="0.3">
      <c r="A49" s="405" t="s">
        <v>438</v>
      </c>
      <c r="B49" s="406" t="s">
        <v>439</v>
      </c>
      <c r="C49" s="407" t="s">
        <v>443</v>
      </c>
      <c r="D49" s="408" t="s">
        <v>468</v>
      </c>
      <c r="E49" s="407" t="s">
        <v>822</v>
      </c>
      <c r="F49" s="408" t="s">
        <v>823</v>
      </c>
      <c r="G49" s="407" t="s">
        <v>556</v>
      </c>
      <c r="H49" s="407" t="s">
        <v>557</v>
      </c>
      <c r="I49" s="409">
        <v>1379.86</v>
      </c>
      <c r="J49" s="409">
        <v>2</v>
      </c>
      <c r="K49" s="410">
        <v>2759.71</v>
      </c>
    </row>
    <row r="50" spans="1:11" ht="14.4" customHeight="1" x14ac:dyDescent="0.3">
      <c r="A50" s="405" t="s">
        <v>438</v>
      </c>
      <c r="B50" s="406" t="s">
        <v>439</v>
      </c>
      <c r="C50" s="407" t="s">
        <v>443</v>
      </c>
      <c r="D50" s="408" t="s">
        <v>468</v>
      </c>
      <c r="E50" s="407" t="s">
        <v>822</v>
      </c>
      <c r="F50" s="408" t="s">
        <v>823</v>
      </c>
      <c r="G50" s="407" t="s">
        <v>558</v>
      </c>
      <c r="H50" s="407" t="s">
        <v>559</v>
      </c>
      <c r="I50" s="409">
        <v>1894.21</v>
      </c>
      <c r="J50" s="409">
        <v>2</v>
      </c>
      <c r="K50" s="410">
        <v>3788.42</v>
      </c>
    </row>
    <row r="51" spans="1:11" ht="14.4" customHeight="1" x14ac:dyDescent="0.3">
      <c r="A51" s="405" t="s">
        <v>438</v>
      </c>
      <c r="B51" s="406" t="s">
        <v>439</v>
      </c>
      <c r="C51" s="407" t="s">
        <v>443</v>
      </c>
      <c r="D51" s="408" t="s">
        <v>468</v>
      </c>
      <c r="E51" s="407" t="s">
        <v>822</v>
      </c>
      <c r="F51" s="408" t="s">
        <v>823</v>
      </c>
      <c r="G51" s="407" t="s">
        <v>560</v>
      </c>
      <c r="H51" s="407" t="s">
        <v>561</v>
      </c>
      <c r="I51" s="409">
        <v>1404.62</v>
      </c>
      <c r="J51" s="409">
        <v>2</v>
      </c>
      <c r="K51" s="410">
        <v>2809.23</v>
      </c>
    </row>
    <row r="52" spans="1:11" ht="14.4" customHeight="1" x14ac:dyDescent="0.3">
      <c r="A52" s="405" t="s">
        <v>438</v>
      </c>
      <c r="B52" s="406" t="s">
        <v>439</v>
      </c>
      <c r="C52" s="407" t="s">
        <v>443</v>
      </c>
      <c r="D52" s="408" t="s">
        <v>468</v>
      </c>
      <c r="E52" s="407" t="s">
        <v>822</v>
      </c>
      <c r="F52" s="408" t="s">
        <v>823</v>
      </c>
      <c r="G52" s="407" t="s">
        <v>562</v>
      </c>
      <c r="H52" s="407" t="s">
        <v>563</v>
      </c>
      <c r="I52" s="409">
        <v>1931.16</v>
      </c>
      <c r="J52" s="409">
        <v>2</v>
      </c>
      <c r="K52" s="410">
        <v>3862.32</v>
      </c>
    </row>
    <row r="53" spans="1:11" ht="14.4" customHeight="1" x14ac:dyDescent="0.3">
      <c r="A53" s="405" t="s">
        <v>438</v>
      </c>
      <c r="B53" s="406" t="s">
        <v>439</v>
      </c>
      <c r="C53" s="407" t="s">
        <v>443</v>
      </c>
      <c r="D53" s="408" t="s">
        <v>468</v>
      </c>
      <c r="E53" s="407" t="s">
        <v>822</v>
      </c>
      <c r="F53" s="408" t="s">
        <v>823</v>
      </c>
      <c r="G53" s="407" t="s">
        <v>564</v>
      </c>
      <c r="H53" s="407" t="s">
        <v>565</v>
      </c>
      <c r="I53" s="409">
        <v>4.99</v>
      </c>
      <c r="J53" s="409">
        <v>100</v>
      </c>
      <c r="K53" s="410">
        <v>498.79</v>
      </c>
    </row>
    <row r="54" spans="1:11" ht="14.4" customHeight="1" x14ac:dyDescent="0.3">
      <c r="A54" s="405" t="s">
        <v>438</v>
      </c>
      <c r="B54" s="406" t="s">
        <v>439</v>
      </c>
      <c r="C54" s="407" t="s">
        <v>443</v>
      </c>
      <c r="D54" s="408" t="s">
        <v>468</v>
      </c>
      <c r="E54" s="407" t="s">
        <v>824</v>
      </c>
      <c r="F54" s="408" t="s">
        <v>825</v>
      </c>
      <c r="G54" s="407" t="s">
        <v>566</v>
      </c>
      <c r="H54" s="407" t="s">
        <v>567</v>
      </c>
      <c r="I54" s="409">
        <v>0.25</v>
      </c>
      <c r="J54" s="409">
        <v>6000</v>
      </c>
      <c r="K54" s="410">
        <v>1520.5</v>
      </c>
    </row>
    <row r="55" spans="1:11" ht="14.4" customHeight="1" x14ac:dyDescent="0.3">
      <c r="A55" s="405" t="s">
        <v>438</v>
      </c>
      <c r="B55" s="406" t="s">
        <v>439</v>
      </c>
      <c r="C55" s="407" t="s">
        <v>443</v>
      </c>
      <c r="D55" s="408" t="s">
        <v>468</v>
      </c>
      <c r="E55" s="407" t="s">
        <v>824</v>
      </c>
      <c r="F55" s="408" t="s">
        <v>825</v>
      </c>
      <c r="G55" s="407" t="s">
        <v>568</v>
      </c>
      <c r="H55" s="407" t="s">
        <v>569</v>
      </c>
      <c r="I55" s="409">
        <v>50.82</v>
      </c>
      <c r="J55" s="409">
        <v>10</v>
      </c>
      <c r="K55" s="410">
        <v>508.2</v>
      </c>
    </row>
    <row r="56" spans="1:11" ht="14.4" customHeight="1" x14ac:dyDescent="0.3">
      <c r="A56" s="405" t="s">
        <v>438</v>
      </c>
      <c r="B56" s="406" t="s">
        <v>439</v>
      </c>
      <c r="C56" s="407" t="s">
        <v>443</v>
      </c>
      <c r="D56" s="408" t="s">
        <v>468</v>
      </c>
      <c r="E56" s="407" t="s">
        <v>824</v>
      </c>
      <c r="F56" s="408" t="s">
        <v>825</v>
      </c>
      <c r="G56" s="407" t="s">
        <v>568</v>
      </c>
      <c r="H56" s="407" t="s">
        <v>570</v>
      </c>
      <c r="I56" s="409">
        <v>48.4</v>
      </c>
      <c r="J56" s="409">
        <v>10</v>
      </c>
      <c r="K56" s="410">
        <v>484</v>
      </c>
    </row>
    <row r="57" spans="1:11" ht="14.4" customHeight="1" x14ac:dyDescent="0.3">
      <c r="A57" s="405" t="s">
        <v>438</v>
      </c>
      <c r="B57" s="406" t="s">
        <v>439</v>
      </c>
      <c r="C57" s="407" t="s">
        <v>443</v>
      </c>
      <c r="D57" s="408" t="s">
        <v>468</v>
      </c>
      <c r="E57" s="407" t="s">
        <v>824</v>
      </c>
      <c r="F57" s="408" t="s">
        <v>825</v>
      </c>
      <c r="G57" s="407" t="s">
        <v>571</v>
      </c>
      <c r="H57" s="407" t="s">
        <v>572</v>
      </c>
      <c r="I57" s="409">
        <v>0.26666666666666666</v>
      </c>
      <c r="J57" s="409">
        <v>4000</v>
      </c>
      <c r="K57" s="410">
        <v>1049.5999999999999</v>
      </c>
    </row>
    <row r="58" spans="1:11" ht="14.4" customHeight="1" x14ac:dyDescent="0.3">
      <c r="A58" s="405" t="s">
        <v>438</v>
      </c>
      <c r="B58" s="406" t="s">
        <v>439</v>
      </c>
      <c r="C58" s="407" t="s">
        <v>443</v>
      </c>
      <c r="D58" s="408" t="s">
        <v>468</v>
      </c>
      <c r="E58" s="407" t="s">
        <v>824</v>
      </c>
      <c r="F58" s="408" t="s">
        <v>825</v>
      </c>
      <c r="G58" s="407" t="s">
        <v>573</v>
      </c>
      <c r="H58" s="407" t="s">
        <v>574</v>
      </c>
      <c r="I58" s="409">
        <v>1.4</v>
      </c>
      <c r="J58" s="409">
        <v>300</v>
      </c>
      <c r="K58" s="410">
        <v>420</v>
      </c>
    </row>
    <row r="59" spans="1:11" ht="14.4" customHeight="1" x14ac:dyDescent="0.3">
      <c r="A59" s="405" t="s">
        <v>438</v>
      </c>
      <c r="B59" s="406" t="s">
        <v>439</v>
      </c>
      <c r="C59" s="407" t="s">
        <v>443</v>
      </c>
      <c r="D59" s="408" t="s">
        <v>468</v>
      </c>
      <c r="E59" s="407" t="s">
        <v>824</v>
      </c>
      <c r="F59" s="408" t="s">
        <v>825</v>
      </c>
      <c r="G59" s="407" t="s">
        <v>575</v>
      </c>
      <c r="H59" s="407" t="s">
        <v>576</v>
      </c>
      <c r="I59" s="409">
        <v>0.13</v>
      </c>
      <c r="J59" s="409">
        <v>9000</v>
      </c>
      <c r="K59" s="410">
        <v>1140</v>
      </c>
    </row>
    <row r="60" spans="1:11" ht="14.4" customHeight="1" x14ac:dyDescent="0.3">
      <c r="A60" s="405" t="s">
        <v>438</v>
      </c>
      <c r="B60" s="406" t="s">
        <v>439</v>
      </c>
      <c r="C60" s="407" t="s">
        <v>443</v>
      </c>
      <c r="D60" s="408" t="s">
        <v>468</v>
      </c>
      <c r="E60" s="407" t="s">
        <v>824</v>
      </c>
      <c r="F60" s="408" t="s">
        <v>825</v>
      </c>
      <c r="G60" s="407" t="s">
        <v>577</v>
      </c>
      <c r="H60" s="407" t="s">
        <v>578</v>
      </c>
      <c r="I60" s="409">
        <v>36.200000000000003</v>
      </c>
      <c r="J60" s="409">
        <v>6</v>
      </c>
      <c r="K60" s="410">
        <v>217.21</v>
      </c>
    </row>
    <row r="61" spans="1:11" ht="14.4" customHeight="1" x14ac:dyDescent="0.3">
      <c r="A61" s="405" t="s">
        <v>438</v>
      </c>
      <c r="B61" s="406" t="s">
        <v>439</v>
      </c>
      <c r="C61" s="407" t="s">
        <v>443</v>
      </c>
      <c r="D61" s="408" t="s">
        <v>468</v>
      </c>
      <c r="E61" s="407" t="s">
        <v>824</v>
      </c>
      <c r="F61" s="408" t="s">
        <v>825</v>
      </c>
      <c r="G61" s="407" t="s">
        <v>579</v>
      </c>
      <c r="H61" s="407" t="s">
        <v>580</v>
      </c>
      <c r="I61" s="409">
        <v>0.18666666666666665</v>
      </c>
      <c r="J61" s="409">
        <v>11000</v>
      </c>
      <c r="K61" s="410">
        <v>1986.6</v>
      </c>
    </row>
    <row r="62" spans="1:11" ht="14.4" customHeight="1" x14ac:dyDescent="0.3">
      <c r="A62" s="405" t="s">
        <v>438</v>
      </c>
      <c r="B62" s="406" t="s">
        <v>439</v>
      </c>
      <c r="C62" s="407" t="s">
        <v>443</v>
      </c>
      <c r="D62" s="408" t="s">
        <v>468</v>
      </c>
      <c r="E62" s="407" t="s">
        <v>824</v>
      </c>
      <c r="F62" s="408" t="s">
        <v>825</v>
      </c>
      <c r="G62" s="407" t="s">
        <v>581</v>
      </c>
      <c r="H62" s="407" t="s">
        <v>582</v>
      </c>
      <c r="I62" s="409">
        <v>7.13</v>
      </c>
      <c r="J62" s="409">
        <v>288</v>
      </c>
      <c r="K62" s="410">
        <v>2053.15</v>
      </c>
    </row>
    <row r="63" spans="1:11" ht="14.4" customHeight="1" x14ac:dyDescent="0.3">
      <c r="A63" s="405" t="s">
        <v>438</v>
      </c>
      <c r="B63" s="406" t="s">
        <v>439</v>
      </c>
      <c r="C63" s="407" t="s">
        <v>443</v>
      </c>
      <c r="D63" s="408" t="s">
        <v>468</v>
      </c>
      <c r="E63" s="407" t="s">
        <v>824</v>
      </c>
      <c r="F63" s="408" t="s">
        <v>825</v>
      </c>
      <c r="G63" s="407" t="s">
        <v>581</v>
      </c>
      <c r="H63" s="407" t="s">
        <v>583</v>
      </c>
      <c r="I63" s="409">
        <v>7.6400000000000006</v>
      </c>
      <c r="J63" s="409">
        <v>576</v>
      </c>
      <c r="K63" s="410">
        <v>4376.79</v>
      </c>
    </row>
    <row r="64" spans="1:11" ht="14.4" customHeight="1" x14ac:dyDescent="0.3">
      <c r="A64" s="405" t="s">
        <v>438</v>
      </c>
      <c r="B64" s="406" t="s">
        <v>439</v>
      </c>
      <c r="C64" s="407" t="s">
        <v>443</v>
      </c>
      <c r="D64" s="408" t="s">
        <v>468</v>
      </c>
      <c r="E64" s="407" t="s">
        <v>824</v>
      </c>
      <c r="F64" s="408" t="s">
        <v>825</v>
      </c>
      <c r="G64" s="407" t="s">
        <v>584</v>
      </c>
      <c r="H64" s="407" t="s">
        <v>585</v>
      </c>
      <c r="I64" s="409">
        <v>0.28000000000000003</v>
      </c>
      <c r="J64" s="409">
        <v>10000</v>
      </c>
      <c r="K64" s="410">
        <v>2784.7000000000003</v>
      </c>
    </row>
    <row r="65" spans="1:11" ht="14.4" customHeight="1" x14ac:dyDescent="0.3">
      <c r="A65" s="405" t="s">
        <v>438</v>
      </c>
      <c r="B65" s="406" t="s">
        <v>439</v>
      </c>
      <c r="C65" s="407" t="s">
        <v>443</v>
      </c>
      <c r="D65" s="408" t="s">
        <v>468</v>
      </c>
      <c r="E65" s="407" t="s">
        <v>824</v>
      </c>
      <c r="F65" s="408" t="s">
        <v>825</v>
      </c>
      <c r="G65" s="407" t="s">
        <v>586</v>
      </c>
      <c r="H65" s="407" t="s">
        <v>587</v>
      </c>
      <c r="I65" s="409">
        <v>735.68</v>
      </c>
      <c r="J65" s="409">
        <v>1</v>
      </c>
      <c r="K65" s="410">
        <v>735.68</v>
      </c>
    </row>
    <row r="66" spans="1:11" ht="14.4" customHeight="1" x14ac:dyDescent="0.3">
      <c r="A66" s="405" t="s">
        <v>438</v>
      </c>
      <c r="B66" s="406" t="s">
        <v>439</v>
      </c>
      <c r="C66" s="407" t="s">
        <v>443</v>
      </c>
      <c r="D66" s="408" t="s">
        <v>468</v>
      </c>
      <c r="E66" s="407" t="s">
        <v>824</v>
      </c>
      <c r="F66" s="408" t="s">
        <v>825</v>
      </c>
      <c r="G66" s="407" t="s">
        <v>586</v>
      </c>
      <c r="H66" s="407" t="s">
        <v>588</v>
      </c>
      <c r="I66" s="409">
        <v>1232.99</v>
      </c>
      <c r="J66" s="409">
        <v>1</v>
      </c>
      <c r="K66" s="410">
        <v>1232.99</v>
      </c>
    </row>
    <row r="67" spans="1:11" ht="14.4" customHeight="1" x14ac:dyDescent="0.3">
      <c r="A67" s="405" t="s">
        <v>438</v>
      </c>
      <c r="B67" s="406" t="s">
        <v>439</v>
      </c>
      <c r="C67" s="407" t="s">
        <v>443</v>
      </c>
      <c r="D67" s="408" t="s">
        <v>468</v>
      </c>
      <c r="E67" s="407" t="s">
        <v>824</v>
      </c>
      <c r="F67" s="408" t="s">
        <v>825</v>
      </c>
      <c r="G67" s="407" t="s">
        <v>589</v>
      </c>
      <c r="H67" s="407" t="s">
        <v>590</v>
      </c>
      <c r="I67" s="409">
        <v>269.83</v>
      </c>
      <c r="J67" s="409">
        <v>100</v>
      </c>
      <c r="K67" s="410">
        <v>26983</v>
      </c>
    </row>
    <row r="68" spans="1:11" ht="14.4" customHeight="1" x14ac:dyDescent="0.3">
      <c r="A68" s="405" t="s">
        <v>438</v>
      </c>
      <c r="B68" s="406" t="s">
        <v>439</v>
      </c>
      <c r="C68" s="407" t="s">
        <v>443</v>
      </c>
      <c r="D68" s="408" t="s">
        <v>468</v>
      </c>
      <c r="E68" s="407" t="s">
        <v>824</v>
      </c>
      <c r="F68" s="408" t="s">
        <v>825</v>
      </c>
      <c r="G68" s="407" t="s">
        <v>591</v>
      </c>
      <c r="H68" s="407" t="s">
        <v>592</v>
      </c>
      <c r="I68" s="409">
        <v>35.090000000000003</v>
      </c>
      <c r="J68" s="409">
        <v>10</v>
      </c>
      <c r="K68" s="410">
        <v>350.9</v>
      </c>
    </row>
    <row r="69" spans="1:11" ht="14.4" customHeight="1" x14ac:dyDescent="0.3">
      <c r="A69" s="405" t="s">
        <v>438</v>
      </c>
      <c r="B69" s="406" t="s">
        <v>439</v>
      </c>
      <c r="C69" s="407" t="s">
        <v>443</v>
      </c>
      <c r="D69" s="408" t="s">
        <v>468</v>
      </c>
      <c r="E69" s="407" t="s">
        <v>824</v>
      </c>
      <c r="F69" s="408" t="s">
        <v>825</v>
      </c>
      <c r="G69" s="407" t="s">
        <v>593</v>
      </c>
      <c r="H69" s="407" t="s">
        <v>594</v>
      </c>
      <c r="I69" s="409">
        <v>6.17</v>
      </c>
      <c r="J69" s="409">
        <v>200</v>
      </c>
      <c r="K69" s="410">
        <v>1234.2</v>
      </c>
    </row>
    <row r="70" spans="1:11" ht="14.4" customHeight="1" x14ac:dyDescent="0.3">
      <c r="A70" s="405" t="s">
        <v>438</v>
      </c>
      <c r="B70" s="406" t="s">
        <v>439</v>
      </c>
      <c r="C70" s="407" t="s">
        <v>443</v>
      </c>
      <c r="D70" s="408" t="s">
        <v>468</v>
      </c>
      <c r="E70" s="407" t="s">
        <v>824</v>
      </c>
      <c r="F70" s="408" t="s">
        <v>825</v>
      </c>
      <c r="G70" s="407" t="s">
        <v>593</v>
      </c>
      <c r="H70" s="407" t="s">
        <v>595</v>
      </c>
      <c r="I70" s="409">
        <v>5.5666666666666664</v>
      </c>
      <c r="J70" s="409">
        <v>700</v>
      </c>
      <c r="K70" s="410">
        <v>3896.2000000000003</v>
      </c>
    </row>
    <row r="71" spans="1:11" ht="14.4" customHeight="1" x14ac:dyDescent="0.3">
      <c r="A71" s="405" t="s">
        <v>438</v>
      </c>
      <c r="B71" s="406" t="s">
        <v>439</v>
      </c>
      <c r="C71" s="407" t="s">
        <v>443</v>
      </c>
      <c r="D71" s="408" t="s">
        <v>468</v>
      </c>
      <c r="E71" s="407" t="s">
        <v>824</v>
      </c>
      <c r="F71" s="408" t="s">
        <v>825</v>
      </c>
      <c r="G71" s="407" t="s">
        <v>596</v>
      </c>
      <c r="H71" s="407" t="s">
        <v>597</v>
      </c>
      <c r="I71" s="409">
        <v>68.569999999999993</v>
      </c>
      <c r="J71" s="409">
        <v>2</v>
      </c>
      <c r="K71" s="410">
        <v>137.13999999999999</v>
      </c>
    </row>
    <row r="72" spans="1:11" ht="14.4" customHeight="1" x14ac:dyDescent="0.3">
      <c r="A72" s="405" t="s">
        <v>438</v>
      </c>
      <c r="B72" s="406" t="s">
        <v>439</v>
      </c>
      <c r="C72" s="407" t="s">
        <v>443</v>
      </c>
      <c r="D72" s="408" t="s">
        <v>468</v>
      </c>
      <c r="E72" s="407" t="s">
        <v>824</v>
      </c>
      <c r="F72" s="408" t="s">
        <v>825</v>
      </c>
      <c r="G72" s="407" t="s">
        <v>598</v>
      </c>
      <c r="H72" s="407" t="s">
        <v>599</v>
      </c>
      <c r="I72" s="409">
        <v>378.755</v>
      </c>
      <c r="J72" s="409">
        <v>6</v>
      </c>
      <c r="K72" s="410">
        <v>2320.88</v>
      </c>
    </row>
    <row r="73" spans="1:11" ht="14.4" customHeight="1" x14ac:dyDescent="0.3">
      <c r="A73" s="405" t="s">
        <v>438</v>
      </c>
      <c r="B73" s="406" t="s">
        <v>439</v>
      </c>
      <c r="C73" s="407" t="s">
        <v>443</v>
      </c>
      <c r="D73" s="408" t="s">
        <v>468</v>
      </c>
      <c r="E73" s="407" t="s">
        <v>824</v>
      </c>
      <c r="F73" s="408" t="s">
        <v>825</v>
      </c>
      <c r="G73" s="407" t="s">
        <v>600</v>
      </c>
      <c r="H73" s="407" t="s">
        <v>601</v>
      </c>
      <c r="I73" s="409">
        <v>421.97500000000002</v>
      </c>
      <c r="J73" s="409">
        <v>4</v>
      </c>
      <c r="K73" s="410">
        <v>1687.9</v>
      </c>
    </row>
    <row r="74" spans="1:11" ht="14.4" customHeight="1" x14ac:dyDescent="0.3">
      <c r="A74" s="405" t="s">
        <v>438</v>
      </c>
      <c r="B74" s="406" t="s">
        <v>439</v>
      </c>
      <c r="C74" s="407" t="s">
        <v>443</v>
      </c>
      <c r="D74" s="408" t="s">
        <v>468</v>
      </c>
      <c r="E74" s="407" t="s">
        <v>824</v>
      </c>
      <c r="F74" s="408" t="s">
        <v>825</v>
      </c>
      <c r="G74" s="407" t="s">
        <v>602</v>
      </c>
      <c r="H74" s="407" t="s">
        <v>603</v>
      </c>
      <c r="I74" s="409">
        <v>68.569999999999993</v>
      </c>
      <c r="J74" s="409">
        <v>2</v>
      </c>
      <c r="K74" s="410">
        <v>137.13999999999999</v>
      </c>
    </row>
    <row r="75" spans="1:11" ht="14.4" customHeight="1" x14ac:dyDescent="0.3">
      <c r="A75" s="405" t="s">
        <v>438</v>
      </c>
      <c r="B75" s="406" t="s">
        <v>439</v>
      </c>
      <c r="C75" s="407" t="s">
        <v>443</v>
      </c>
      <c r="D75" s="408" t="s">
        <v>468</v>
      </c>
      <c r="E75" s="407" t="s">
        <v>824</v>
      </c>
      <c r="F75" s="408" t="s">
        <v>825</v>
      </c>
      <c r="G75" s="407" t="s">
        <v>604</v>
      </c>
      <c r="H75" s="407" t="s">
        <v>605</v>
      </c>
      <c r="I75" s="409">
        <v>88.38</v>
      </c>
      <c r="J75" s="409">
        <v>2</v>
      </c>
      <c r="K75" s="410">
        <v>176.76</v>
      </c>
    </row>
    <row r="76" spans="1:11" ht="14.4" customHeight="1" x14ac:dyDescent="0.3">
      <c r="A76" s="405" t="s">
        <v>438</v>
      </c>
      <c r="B76" s="406" t="s">
        <v>439</v>
      </c>
      <c r="C76" s="407" t="s">
        <v>443</v>
      </c>
      <c r="D76" s="408" t="s">
        <v>468</v>
      </c>
      <c r="E76" s="407" t="s">
        <v>824</v>
      </c>
      <c r="F76" s="408" t="s">
        <v>825</v>
      </c>
      <c r="G76" s="407" t="s">
        <v>606</v>
      </c>
      <c r="H76" s="407" t="s">
        <v>607</v>
      </c>
      <c r="I76" s="409">
        <v>59.144999999999996</v>
      </c>
      <c r="J76" s="409">
        <v>6</v>
      </c>
      <c r="K76" s="410">
        <v>347.32</v>
      </c>
    </row>
    <row r="77" spans="1:11" ht="14.4" customHeight="1" x14ac:dyDescent="0.3">
      <c r="A77" s="405" t="s">
        <v>438</v>
      </c>
      <c r="B77" s="406" t="s">
        <v>439</v>
      </c>
      <c r="C77" s="407" t="s">
        <v>443</v>
      </c>
      <c r="D77" s="408" t="s">
        <v>468</v>
      </c>
      <c r="E77" s="407" t="s">
        <v>824</v>
      </c>
      <c r="F77" s="408" t="s">
        <v>825</v>
      </c>
      <c r="G77" s="407" t="s">
        <v>608</v>
      </c>
      <c r="H77" s="407" t="s">
        <v>609</v>
      </c>
      <c r="I77" s="409">
        <v>53.459999999999994</v>
      </c>
      <c r="J77" s="409">
        <v>6</v>
      </c>
      <c r="K77" s="410">
        <v>313.92</v>
      </c>
    </row>
    <row r="78" spans="1:11" ht="14.4" customHeight="1" x14ac:dyDescent="0.3">
      <c r="A78" s="405" t="s">
        <v>438</v>
      </c>
      <c r="B78" s="406" t="s">
        <v>439</v>
      </c>
      <c r="C78" s="407" t="s">
        <v>443</v>
      </c>
      <c r="D78" s="408" t="s">
        <v>468</v>
      </c>
      <c r="E78" s="407" t="s">
        <v>824</v>
      </c>
      <c r="F78" s="408" t="s">
        <v>825</v>
      </c>
      <c r="G78" s="407" t="s">
        <v>610</v>
      </c>
      <c r="H78" s="407" t="s">
        <v>611</v>
      </c>
      <c r="I78" s="409">
        <v>47.769999999999996</v>
      </c>
      <c r="J78" s="409">
        <v>6</v>
      </c>
      <c r="K78" s="410">
        <v>280.52999999999997</v>
      </c>
    </row>
    <row r="79" spans="1:11" ht="14.4" customHeight="1" x14ac:dyDescent="0.3">
      <c r="A79" s="405" t="s">
        <v>438</v>
      </c>
      <c r="B79" s="406" t="s">
        <v>439</v>
      </c>
      <c r="C79" s="407" t="s">
        <v>443</v>
      </c>
      <c r="D79" s="408" t="s">
        <v>468</v>
      </c>
      <c r="E79" s="407" t="s">
        <v>824</v>
      </c>
      <c r="F79" s="408" t="s">
        <v>825</v>
      </c>
      <c r="G79" s="407" t="s">
        <v>612</v>
      </c>
      <c r="H79" s="407" t="s">
        <v>613</v>
      </c>
      <c r="I79" s="409">
        <v>70.78</v>
      </c>
      <c r="J79" s="409">
        <v>20</v>
      </c>
      <c r="K79" s="410">
        <v>1415.7</v>
      </c>
    </row>
    <row r="80" spans="1:11" ht="14.4" customHeight="1" x14ac:dyDescent="0.3">
      <c r="A80" s="405" t="s">
        <v>438</v>
      </c>
      <c r="B80" s="406" t="s">
        <v>439</v>
      </c>
      <c r="C80" s="407" t="s">
        <v>443</v>
      </c>
      <c r="D80" s="408" t="s">
        <v>468</v>
      </c>
      <c r="E80" s="407" t="s">
        <v>824</v>
      </c>
      <c r="F80" s="408" t="s">
        <v>825</v>
      </c>
      <c r="G80" s="407" t="s">
        <v>614</v>
      </c>
      <c r="H80" s="407" t="s">
        <v>615</v>
      </c>
      <c r="I80" s="409">
        <v>79.615000000000009</v>
      </c>
      <c r="J80" s="409">
        <v>6</v>
      </c>
      <c r="K80" s="410">
        <v>467.53999999999996</v>
      </c>
    </row>
    <row r="81" spans="1:11" ht="14.4" customHeight="1" x14ac:dyDescent="0.3">
      <c r="A81" s="405" t="s">
        <v>438</v>
      </c>
      <c r="B81" s="406" t="s">
        <v>439</v>
      </c>
      <c r="C81" s="407" t="s">
        <v>443</v>
      </c>
      <c r="D81" s="408" t="s">
        <v>468</v>
      </c>
      <c r="E81" s="407" t="s">
        <v>824</v>
      </c>
      <c r="F81" s="408" t="s">
        <v>825</v>
      </c>
      <c r="G81" s="407" t="s">
        <v>616</v>
      </c>
      <c r="H81" s="407" t="s">
        <v>617</v>
      </c>
      <c r="I81" s="409">
        <v>80.92</v>
      </c>
      <c r="J81" s="409">
        <v>4</v>
      </c>
      <c r="K81" s="410">
        <v>323.7</v>
      </c>
    </row>
    <row r="82" spans="1:11" ht="14.4" customHeight="1" x14ac:dyDescent="0.3">
      <c r="A82" s="405" t="s">
        <v>438</v>
      </c>
      <c r="B82" s="406" t="s">
        <v>439</v>
      </c>
      <c r="C82" s="407" t="s">
        <v>443</v>
      </c>
      <c r="D82" s="408" t="s">
        <v>468</v>
      </c>
      <c r="E82" s="407" t="s">
        <v>824</v>
      </c>
      <c r="F82" s="408" t="s">
        <v>825</v>
      </c>
      <c r="G82" s="407" t="s">
        <v>618</v>
      </c>
      <c r="H82" s="407" t="s">
        <v>619</v>
      </c>
      <c r="I82" s="409">
        <v>212.47499999999999</v>
      </c>
      <c r="J82" s="409">
        <v>4</v>
      </c>
      <c r="K82" s="410">
        <v>849.9</v>
      </c>
    </row>
    <row r="83" spans="1:11" ht="14.4" customHeight="1" x14ac:dyDescent="0.3">
      <c r="A83" s="405" t="s">
        <v>438</v>
      </c>
      <c r="B83" s="406" t="s">
        <v>439</v>
      </c>
      <c r="C83" s="407" t="s">
        <v>443</v>
      </c>
      <c r="D83" s="408" t="s">
        <v>468</v>
      </c>
      <c r="E83" s="407" t="s">
        <v>824</v>
      </c>
      <c r="F83" s="408" t="s">
        <v>825</v>
      </c>
      <c r="G83" s="407" t="s">
        <v>620</v>
      </c>
      <c r="H83" s="407" t="s">
        <v>621</v>
      </c>
      <c r="I83" s="409">
        <v>100.43</v>
      </c>
      <c r="J83" s="409">
        <v>40</v>
      </c>
      <c r="K83" s="410">
        <v>4017.2</v>
      </c>
    </row>
    <row r="84" spans="1:11" ht="14.4" customHeight="1" x14ac:dyDescent="0.3">
      <c r="A84" s="405" t="s">
        <v>438</v>
      </c>
      <c r="B84" s="406" t="s">
        <v>439</v>
      </c>
      <c r="C84" s="407" t="s">
        <v>443</v>
      </c>
      <c r="D84" s="408" t="s">
        <v>468</v>
      </c>
      <c r="E84" s="407" t="s">
        <v>824</v>
      </c>
      <c r="F84" s="408" t="s">
        <v>825</v>
      </c>
      <c r="G84" s="407" t="s">
        <v>622</v>
      </c>
      <c r="H84" s="407" t="s">
        <v>623</v>
      </c>
      <c r="I84" s="409">
        <v>166.98</v>
      </c>
      <c r="J84" s="409">
        <v>2</v>
      </c>
      <c r="K84" s="410">
        <v>333.96</v>
      </c>
    </row>
    <row r="85" spans="1:11" ht="14.4" customHeight="1" x14ac:dyDescent="0.3">
      <c r="A85" s="405" t="s">
        <v>438</v>
      </c>
      <c r="B85" s="406" t="s">
        <v>439</v>
      </c>
      <c r="C85" s="407" t="s">
        <v>443</v>
      </c>
      <c r="D85" s="408" t="s">
        <v>468</v>
      </c>
      <c r="E85" s="407" t="s">
        <v>824</v>
      </c>
      <c r="F85" s="408" t="s">
        <v>825</v>
      </c>
      <c r="G85" s="407" t="s">
        <v>622</v>
      </c>
      <c r="H85" s="407" t="s">
        <v>624</v>
      </c>
      <c r="I85" s="409">
        <v>165.77</v>
      </c>
      <c r="J85" s="409">
        <v>4</v>
      </c>
      <c r="K85" s="410">
        <v>663.08</v>
      </c>
    </row>
    <row r="86" spans="1:11" ht="14.4" customHeight="1" x14ac:dyDescent="0.3">
      <c r="A86" s="405" t="s">
        <v>438</v>
      </c>
      <c r="B86" s="406" t="s">
        <v>439</v>
      </c>
      <c r="C86" s="407" t="s">
        <v>443</v>
      </c>
      <c r="D86" s="408" t="s">
        <v>468</v>
      </c>
      <c r="E86" s="407" t="s">
        <v>824</v>
      </c>
      <c r="F86" s="408" t="s">
        <v>825</v>
      </c>
      <c r="G86" s="407" t="s">
        <v>625</v>
      </c>
      <c r="H86" s="407" t="s">
        <v>626</v>
      </c>
      <c r="I86" s="409">
        <v>0.71500000000000008</v>
      </c>
      <c r="J86" s="409">
        <v>800</v>
      </c>
      <c r="K86" s="410">
        <v>589.26</v>
      </c>
    </row>
    <row r="87" spans="1:11" ht="14.4" customHeight="1" x14ac:dyDescent="0.3">
      <c r="A87" s="405" t="s">
        <v>438</v>
      </c>
      <c r="B87" s="406" t="s">
        <v>439</v>
      </c>
      <c r="C87" s="407" t="s">
        <v>443</v>
      </c>
      <c r="D87" s="408" t="s">
        <v>468</v>
      </c>
      <c r="E87" s="407" t="s">
        <v>824</v>
      </c>
      <c r="F87" s="408" t="s">
        <v>825</v>
      </c>
      <c r="G87" s="407" t="s">
        <v>627</v>
      </c>
      <c r="H87" s="407" t="s">
        <v>628</v>
      </c>
      <c r="I87" s="409">
        <v>13.855</v>
      </c>
      <c r="J87" s="409">
        <v>300</v>
      </c>
      <c r="K87" s="410">
        <v>4126.1000000000004</v>
      </c>
    </row>
    <row r="88" spans="1:11" ht="14.4" customHeight="1" x14ac:dyDescent="0.3">
      <c r="A88" s="405" t="s">
        <v>438</v>
      </c>
      <c r="B88" s="406" t="s">
        <v>439</v>
      </c>
      <c r="C88" s="407" t="s">
        <v>443</v>
      </c>
      <c r="D88" s="408" t="s">
        <v>468</v>
      </c>
      <c r="E88" s="407" t="s">
        <v>824</v>
      </c>
      <c r="F88" s="408" t="s">
        <v>825</v>
      </c>
      <c r="G88" s="407" t="s">
        <v>629</v>
      </c>
      <c r="H88" s="407" t="s">
        <v>630</v>
      </c>
      <c r="I88" s="409">
        <v>13.035</v>
      </c>
      <c r="J88" s="409">
        <v>200</v>
      </c>
      <c r="K88" s="410">
        <v>2606.9700000000003</v>
      </c>
    </row>
    <row r="89" spans="1:11" ht="14.4" customHeight="1" x14ac:dyDescent="0.3">
      <c r="A89" s="405" t="s">
        <v>438</v>
      </c>
      <c r="B89" s="406" t="s">
        <v>439</v>
      </c>
      <c r="C89" s="407" t="s">
        <v>443</v>
      </c>
      <c r="D89" s="408" t="s">
        <v>468</v>
      </c>
      <c r="E89" s="407" t="s">
        <v>824</v>
      </c>
      <c r="F89" s="408" t="s">
        <v>825</v>
      </c>
      <c r="G89" s="407" t="s">
        <v>631</v>
      </c>
      <c r="H89" s="407" t="s">
        <v>632</v>
      </c>
      <c r="I89" s="409">
        <v>19.12</v>
      </c>
      <c r="J89" s="409">
        <v>20</v>
      </c>
      <c r="K89" s="410">
        <v>382.36</v>
      </c>
    </row>
    <row r="90" spans="1:11" ht="14.4" customHeight="1" x14ac:dyDescent="0.3">
      <c r="A90" s="405" t="s">
        <v>438</v>
      </c>
      <c r="B90" s="406" t="s">
        <v>439</v>
      </c>
      <c r="C90" s="407" t="s">
        <v>443</v>
      </c>
      <c r="D90" s="408" t="s">
        <v>468</v>
      </c>
      <c r="E90" s="407" t="s">
        <v>824</v>
      </c>
      <c r="F90" s="408" t="s">
        <v>825</v>
      </c>
      <c r="G90" s="407" t="s">
        <v>633</v>
      </c>
      <c r="H90" s="407" t="s">
        <v>634</v>
      </c>
      <c r="I90" s="409">
        <v>19.12</v>
      </c>
      <c r="J90" s="409">
        <v>10</v>
      </c>
      <c r="K90" s="410">
        <v>191.18</v>
      </c>
    </row>
    <row r="91" spans="1:11" ht="14.4" customHeight="1" x14ac:dyDescent="0.3">
      <c r="A91" s="405" t="s">
        <v>438</v>
      </c>
      <c r="B91" s="406" t="s">
        <v>439</v>
      </c>
      <c r="C91" s="407" t="s">
        <v>443</v>
      </c>
      <c r="D91" s="408" t="s">
        <v>468</v>
      </c>
      <c r="E91" s="407" t="s">
        <v>824</v>
      </c>
      <c r="F91" s="408" t="s">
        <v>825</v>
      </c>
      <c r="G91" s="407" t="s">
        <v>635</v>
      </c>
      <c r="H91" s="407" t="s">
        <v>636</v>
      </c>
      <c r="I91" s="409">
        <v>5.83</v>
      </c>
      <c r="J91" s="409">
        <v>500</v>
      </c>
      <c r="K91" s="410">
        <v>2916.1</v>
      </c>
    </row>
    <row r="92" spans="1:11" ht="14.4" customHeight="1" x14ac:dyDescent="0.3">
      <c r="A92" s="405" t="s">
        <v>438</v>
      </c>
      <c r="B92" s="406" t="s">
        <v>439</v>
      </c>
      <c r="C92" s="407" t="s">
        <v>443</v>
      </c>
      <c r="D92" s="408" t="s">
        <v>468</v>
      </c>
      <c r="E92" s="407" t="s">
        <v>826</v>
      </c>
      <c r="F92" s="408" t="s">
        <v>827</v>
      </c>
      <c r="G92" s="407" t="s">
        <v>637</v>
      </c>
      <c r="H92" s="407" t="s">
        <v>638</v>
      </c>
      <c r="I92" s="409">
        <v>0.48499999999999999</v>
      </c>
      <c r="J92" s="409">
        <v>700</v>
      </c>
      <c r="K92" s="410">
        <v>339</v>
      </c>
    </row>
    <row r="93" spans="1:11" ht="14.4" customHeight="1" x14ac:dyDescent="0.3">
      <c r="A93" s="405" t="s">
        <v>438</v>
      </c>
      <c r="B93" s="406" t="s">
        <v>439</v>
      </c>
      <c r="C93" s="407" t="s">
        <v>443</v>
      </c>
      <c r="D93" s="408" t="s">
        <v>468</v>
      </c>
      <c r="E93" s="407" t="s">
        <v>828</v>
      </c>
      <c r="F93" s="408" t="s">
        <v>829</v>
      </c>
      <c r="G93" s="407" t="s">
        <v>639</v>
      </c>
      <c r="H93" s="407" t="s">
        <v>640</v>
      </c>
      <c r="I93" s="409">
        <v>7.5</v>
      </c>
      <c r="J93" s="409">
        <v>200</v>
      </c>
      <c r="K93" s="410">
        <v>1500</v>
      </c>
    </row>
    <row r="94" spans="1:11" ht="14.4" customHeight="1" x14ac:dyDescent="0.3">
      <c r="A94" s="405" t="s">
        <v>438</v>
      </c>
      <c r="B94" s="406" t="s">
        <v>439</v>
      </c>
      <c r="C94" s="407" t="s">
        <v>443</v>
      </c>
      <c r="D94" s="408" t="s">
        <v>468</v>
      </c>
      <c r="E94" s="407" t="s">
        <v>828</v>
      </c>
      <c r="F94" s="408" t="s">
        <v>829</v>
      </c>
      <c r="G94" s="407" t="s">
        <v>639</v>
      </c>
      <c r="H94" s="407" t="s">
        <v>641</v>
      </c>
      <c r="I94" s="409">
        <v>7.5</v>
      </c>
      <c r="J94" s="409">
        <v>250</v>
      </c>
      <c r="K94" s="410">
        <v>1875</v>
      </c>
    </row>
    <row r="95" spans="1:11" ht="14.4" customHeight="1" x14ac:dyDescent="0.3">
      <c r="A95" s="405" t="s">
        <v>438</v>
      </c>
      <c r="B95" s="406" t="s">
        <v>439</v>
      </c>
      <c r="C95" s="407" t="s">
        <v>443</v>
      </c>
      <c r="D95" s="408" t="s">
        <v>468</v>
      </c>
      <c r="E95" s="407" t="s">
        <v>828</v>
      </c>
      <c r="F95" s="408" t="s">
        <v>829</v>
      </c>
      <c r="G95" s="407" t="s">
        <v>642</v>
      </c>
      <c r="H95" s="407" t="s">
        <v>643</v>
      </c>
      <c r="I95" s="409">
        <v>7.5</v>
      </c>
      <c r="J95" s="409">
        <v>400</v>
      </c>
      <c r="K95" s="410">
        <v>3000</v>
      </c>
    </row>
    <row r="96" spans="1:11" ht="14.4" customHeight="1" x14ac:dyDescent="0.3">
      <c r="A96" s="405" t="s">
        <v>438</v>
      </c>
      <c r="B96" s="406" t="s">
        <v>439</v>
      </c>
      <c r="C96" s="407" t="s">
        <v>443</v>
      </c>
      <c r="D96" s="408" t="s">
        <v>468</v>
      </c>
      <c r="E96" s="407" t="s">
        <v>828</v>
      </c>
      <c r="F96" s="408" t="s">
        <v>829</v>
      </c>
      <c r="G96" s="407" t="s">
        <v>642</v>
      </c>
      <c r="H96" s="407" t="s">
        <v>644</v>
      </c>
      <c r="I96" s="409">
        <v>7.5014285714285709</v>
      </c>
      <c r="J96" s="409">
        <v>700</v>
      </c>
      <c r="K96" s="410">
        <v>5250.8</v>
      </c>
    </row>
    <row r="97" spans="1:11" ht="14.4" customHeight="1" x14ac:dyDescent="0.3">
      <c r="A97" s="405" t="s">
        <v>438</v>
      </c>
      <c r="B97" s="406" t="s">
        <v>439</v>
      </c>
      <c r="C97" s="407" t="s">
        <v>443</v>
      </c>
      <c r="D97" s="408" t="s">
        <v>468</v>
      </c>
      <c r="E97" s="407" t="s">
        <v>828</v>
      </c>
      <c r="F97" s="408" t="s">
        <v>829</v>
      </c>
      <c r="G97" s="407" t="s">
        <v>645</v>
      </c>
      <c r="H97" s="407" t="s">
        <v>646</v>
      </c>
      <c r="I97" s="409">
        <v>7.5</v>
      </c>
      <c r="J97" s="409">
        <v>300</v>
      </c>
      <c r="K97" s="410">
        <v>2250.4</v>
      </c>
    </row>
    <row r="98" spans="1:11" ht="14.4" customHeight="1" x14ac:dyDescent="0.3">
      <c r="A98" s="405" t="s">
        <v>438</v>
      </c>
      <c r="B98" s="406" t="s">
        <v>439</v>
      </c>
      <c r="C98" s="407" t="s">
        <v>443</v>
      </c>
      <c r="D98" s="408" t="s">
        <v>468</v>
      </c>
      <c r="E98" s="407" t="s">
        <v>828</v>
      </c>
      <c r="F98" s="408" t="s">
        <v>829</v>
      </c>
      <c r="G98" s="407" t="s">
        <v>647</v>
      </c>
      <c r="H98" s="407" t="s">
        <v>648</v>
      </c>
      <c r="I98" s="409">
        <v>0.71</v>
      </c>
      <c r="J98" s="409">
        <v>5400</v>
      </c>
      <c r="K98" s="410">
        <v>3834</v>
      </c>
    </row>
    <row r="99" spans="1:11" ht="14.4" customHeight="1" x14ac:dyDescent="0.3">
      <c r="A99" s="405" t="s">
        <v>438</v>
      </c>
      <c r="B99" s="406" t="s">
        <v>439</v>
      </c>
      <c r="C99" s="407" t="s">
        <v>443</v>
      </c>
      <c r="D99" s="408" t="s">
        <v>468</v>
      </c>
      <c r="E99" s="407" t="s">
        <v>828</v>
      </c>
      <c r="F99" s="408" t="s">
        <v>829</v>
      </c>
      <c r="G99" s="407" t="s">
        <v>649</v>
      </c>
      <c r="H99" s="407" t="s">
        <v>650</v>
      </c>
      <c r="I99" s="409">
        <v>0.71</v>
      </c>
      <c r="J99" s="409">
        <v>5000</v>
      </c>
      <c r="K99" s="410">
        <v>3550</v>
      </c>
    </row>
    <row r="100" spans="1:11" ht="14.4" customHeight="1" x14ac:dyDescent="0.3">
      <c r="A100" s="405" t="s">
        <v>438</v>
      </c>
      <c r="B100" s="406" t="s">
        <v>439</v>
      </c>
      <c r="C100" s="407" t="s">
        <v>443</v>
      </c>
      <c r="D100" s="408" t="s">
        <v>468</v>
      </c>
      <c r="E100" s="407" t="s">
        <v>828</v>
      </c>
      <c r="F100" s="408" t="s">
        <v>829</v>
      </c>
      <c r="G100" s="407" t="s">
        <v>651</v>
      </c>
      <c r="H100" s="407" t="s">
        <v>652</v>
      </c>
      <c r="I100" s="409">
        <v>0.71</v>
      </c>
      <c r="J100" s="409">
        <v>19200</v>
      </c>
      <c r="K100" s="410">
        <v>13632</v>
      </c>
    </row>
    <row r="101" spans="1:11" ht="14.4" customHeight="1" x14ac:dyDescent="0.3">
      <c r="A101" s="405" t="s">
        <v>438</v>
      </c>
      <c r="B101" s="406" t="s">
        <v>439</v>
      </c>
      <c r="C101" s="407" t="s">
        <v>443</v>
      </c>
      <c r="D101" s="408" t="s">
        <v>468</v>
      </c>
      <c r="E101" s="407" t="s">
        <v>830</v>
      </c>
      <c r="F101" s="408" t="s">
        <v>831</v>
      </c>
      <c r="G101" s="407" t="s">
        <v>653</v>
      </c>
      <c r="H101" s="407" t="s">
        <v>654</v>
      </c>
      <c r="I101" s="409">
        <v>139.43</v>
      </c>
      <c r="J101" s="409">
        <v>2</v>
      </c>
      <c r="K101" s="410">
        <v>278.86</v>
      </c>
    </row>
    <row r="102" spans="1:11" ht="14.4" customHeight="1" x14ac:dyDescent="0.3">
      <c r="A102" s="405" t="s">
        <v>438</v>
      </c>
      <c r="B102" s="406" t="s">
        <v>439</v>
      </c>
      <c r="C102" s="407" t="s">
        <v>443</v>
      </c>
      <c r="D102" s="408" t="s">
        <v>468</v>
      </c>
      <c r="E102" s="407" t="s">
        <v>830</v>
      </c>
      <c r="F102" s="408" t="s">
        <v>831</v>
      </c>
      <c r="G102" s="407" t="s">
        <v>655</v>
      </c>
      <c r="H102" s="407" t="s">
        <v>656</v>
      </c>
      <c r="I102" s="409">
        <v>62.92</v>
      </c>
      <c r="J102" s="409">
        <v>2</v>
      </c>
      <c r="K102" s="410">
        <v>125.84</v>
      </c>
    </row>
    <row r="103" spans="1:11" ht="14.4" customHeight="1" x14ac:dyDescent="0.3">
      <c r="A103" s="405" t="s">
        <v>438</v>
      </c>
      <c r="B103" s="406" t="s">
        <v>439</v>
      </c>
      <c r="C103" s="407" t="s">
        <v>443</v>
      </c>
      <c r="D103" s="408" t="s">
        <v>468</v>
      </c>
      <c r="E103" s="407" t="s">
        <v>830</v>
      </c>
      <c r="F103" s="408" t="s">
        <v>831</v>
      </c>
      <c r="G103" s="407" t="s">
        <v>657</v>
      </c>
      <c r="H103" s="407" t="s">
        <v>658</v>
      </c>
      <c r="I103" s="409">
        <v>192.39</v>
      </c>
      <c r="J103" s="409">
        <v>10</v>
      </c>
      <c r="K103" s="410">
        <v>1923.9</v>
      </c>
    </row>
    <row r="104" spans="1:11" ht="14.4" customHeight="1" x14ac:dyDescent="0.3">
      <c r="A104" s="405" t="s">
        <v>438</v>
      </c>
      <c r="B104" s="406" t="s">
        <v>439</v>
      </c>
      <c r="C104" s="407" t="s">
        <v>443</v>
      </c>
      <c r="D104" s="408" t="s">
        <v>468</v>
      </c>
      <c r="E104" s="407" t="s">
        <v>830</v>
      </c>
      <c r="F104" s="408" t="s">
        <v>831</v>
      </c>
      <c r="G104" s="407" t="s">
        <v>659</v>
      </c>
      <c r="H104" s="407" t="s">
        <v>660</v>
      </c>
      <c r="I104" s="409">
        <v>498.97249999999997</v>
      </c>
      <c r="J104" s="409">
        <v>39</v>
      </c>
      <c r="K104" s="410">
        <v>21016.83</v>
      </c>
    </row>
    <row r="105" spans="1:11" ht="14.4" customHeight="1" x14ac:dyDescent="0.3">
      <c r="A105" s="405" t="s">
        <v>438</v>
      </c>
      <c r="B105" s="406" t="s">
        <v>439</v>
      </c>
      <c r="C105" s="407" t="s">
        <v>443</v>
      </c>
      <c r="D105" s="408" t="s">
        <v>468</v>
      </c>
      <c r="E105" s="407" t="s">
        <v>830</v>
      </c>
      <c r="F105" s="408" t="s">
        <v>831</v>
      </c>
      <c r="G105" s="407" t="s">
        <v>661</v>
      </c>
      <c r="H105" s="407" t="s">
        <v>662</v>
      </c>
      <c r="I105" s="409">
        <v>0.1</v>
      </c>
      <c r="J105" s="409">
        <v>35000</v>
      </c>
      <c r="K105" s="410">
        <v>3707.54</v>
      </c>
    </row>
    <row r="106" spans="1:11" ht="14.4" customHeight="1" x14ac:dyDescent="0.3">
      <c r="A106" s="405" t="s">
        <v>438</v>
      </c>
      <c r="B106" s="406" t="s">
        <v>439</v>
      </c>
      <c r="C106" s="407" t="s">
        <v>443</v>
      </c>
      <c r="D106" s="408" t="s">
        <v>468</v>
      </c>
      <c r="E106" s="407" t="s">
        <v>830</v>
      </c>
      <c r="F106" s="408" t="s">
        <v>831</v>
      </c>
      <c r="G106" s="407" t="s">
        <v>663</v>
      </c>
      <c r="H106" s="407" t="s">
        <v>664</v>
      </c>
      <c r="I106" s="409">
        <v>600.31333333333339</v>
      </c>
      <c r="J106" s="409">
        <v>7</v>
      </c>
      <c r="K106" s="410">
        <v>4190.3700000000008</v>
      </c>
    </row>
    <row r="107" spans="1:11" ht="14.4" customHeight="1" x14ac:dyDescent="0.3">
      <c r="A107" s="405" t="s">
        <v>438</v>
      </c>
      <c r="B107" s="406" t="s">
        <v>439</v>
      </c>
      <c r="C107" s="407" t="s">
        <v>443</v>
      </c>
      <c r="D107" s="408" t="s">
        <v>468</v>
      </c>
      <c r="E107" s="407" t="s">
        <v>830</v>
      </c>
      <c r="F107" s="408" t="s">
        <v>831</v>
      </c>
      <c r="G107" s="407" t="s">
        <v>665</v>
      </c>
      <c r="H107" s="407" t="s">
        <v>666</v>
      </c>
      <c r="I107" s="409">
        <v>344.86</v>
      </c>
      <c r="J107" s="409">
        <v>6</v>
      </c>
      <c r="K107" s="410">
        <v>2069.13</v>
      </c>
    </row>
    <row r="108" spans="1:11" ht="14.4" customHeight="1" x14ac:dyDescent="0.3">
      <c r="A108" s="405" t="s">
        <v>438</v>
      </c>
      <c r="B108" s="406" t="s">
        <v>439</v>
      </c>
      <c r="C108" s="407" t="s">
        <v>443</v>
      </c>
      <c r="D108" s="408" t="s">
        <v>468</v>
      </c>
      <c r="E108" s="407" t="s">
        <v>830</v>
      </c>
      <c r="F108" s="408" t="s">
        <v>831</v>
      </c>
      <c r="G108" s="407" t="s">
        <v>667</v>
      </c>
      <c r="H108" s="407" t="s">
        <v>668</v>
      </c>
      <c r="I108" s="409">
        <v>265.71600000000001</v>
      </c>
      <c r="J108" s="409">
        <v>231</v>
      </c>
      <c r="K108" s="410">
        <v>61119.739999999991</v>
      </c>
    </row>
    <row r="109" spans="1:11" ht="14.4" customHeight="1" x14ac:dyDescent="0.3">
      <c r="A109" s="405" t="s">
        <v>438</v>
      </c>
      <c r="B109" s="406" t="s">
        <v>439</v>
      </c>
      <c r="C109" s="407" t="s">
        <v>443</v>
      </c>
      <c r="D109" s="408" t="s">
        <v>468</v>
      </c>
      <c r="E109" s="407" t="s">
        <v>830</v>
      </c>
      <c r="F109" s="408" t="s">
        <v>831</v>
      </c>
      <c r="G109" s="407" t="s">
        <v>669</v>
      </c>
      <c r="H109" s="407" t="s">
        <v>670</v>
      </c>
      <c r="I109" s="409">
        <v>617.03666666666675</v>
      </c>
      <c r="J109" s="409">
        <v>11</v>
      </c>
      <c r="K109" s="410">
        <v>6787.68</v>
      </c>
    </row>
    <row r="110" spans="1:11" ht="14.4" customHeight="1" x14ac:dyDescent="0.3">
      <c r="A110" s="405" t="s">
        <v>438</v>
      </c>
      <c r="B110" s="406" t="s">
        <v>439</v>
      </c>
      <c r="C110" s="407" t="s">
        <v>443</v>
      </c>
      <c r="D110" s="408" t="s">
        <v>468</v>
      </c>
      <c r="E110" s="407" t="s">
        <v>830</v>
      </c>
      <c r="F110" s="408" t="s">
        <v>831</v>
      </c>
      <c r="G110" s="407" t="s">
        <v>671</v>
      </c>
      <c r="H110" s="407" t="s">
        <v>672</v>
      </c>
      <c r="I110" s="409">
        <v>0.15</v>
      </c>
      <c r="J110" s="409">
        <v>11000</v>
      </c>
      <c r="K110" s="410">
        <v>1690.6999999999998</v>
      </c>
    </row>
    <row r="111" spans="1:11" ht="14.4" customHeight="1" x14ac:dyDescent="0.3">
      <c r="A111" s="405" t="s">
        <v>438</v>
      </c>
      <c r="B111" s="406" t="s">
        <v>439</v>
      </c>
      <c r="C111" s="407" t="s">
        <v>443</v>
      </c>
      <c r="D111" s="408" t="s">
        <v>468</v>
      </c>
      <c r="E111" s="407" t="s">
        <v>830</v>
      </c>
      <c r="F111" s="408" t="s">
        <v>831</v>
      </c>
      <c r="G111" s="407" t="s">
        <v>673</v>
      </c>
      <c r="H111" s="407" t="s">
        <v>674</v>
      </c>
      <c r="I111" s="409">
        <v>69.213333333333324</v>
      </c>
      <c r="J111" s="409">
        <v>9</v>
      </c>
      <c r="K111" s="410">
        <v>622.91000000000008</v>
      </c>
    </row>
    <row r="112" spans="1:11" ht="14.4" customHeight="1" x14ac:dyDescent="0.3">
      <c r="A112" s="405" t="s">
        <v>438</v>
      </c>
      <c r="B112" s="406" t="s">
        <v>439</v>
      </c>
      <c r="C112" s="407" t="s">
        <v>443</v>
      </c>
      <c r="D112" s="408" t="s">
        <v>468</v>
      </c>
      <c r="E112" s="407" t="s">
        <v>830</v>
      </c>
      <c r="F112" s="408" t="s">
        <v>831</v>
      </c>
      <c r="G112" s="407" t="s">
        <v>675</v>
      </c>
      <c r="H112" s="407" t="s">
        <v>676</v>
      </c>
      <c r="I112" s="409">
        <v>206</v>
      </c>
      <c r="J112" s="409">
        <v>5</v>
      </c>
      <c r="K112" s="410">
        <v>1030</v>
      </c>
    </row>
    <row r="113" spans="1:11" ht="14.4" customHeight="1" x14ac:dyDescent="0.3">
      <c r="A113" s="405" t="s">
        <v>438</v>
      </c>
      <c r="B113" s="406" t="s">
        <v>439</v>
      </c>
      <c r="C113" s="407" t="s">
        <v>443</v>
      </c>
      <c r="D113" s="408" t="s">
        <v>468</v>
      </c>
      <c r="E113" s="407" t="s">
        <v>830</v>
      </c>
      <c r="F113" s="408" t="s">
        <v>831</v>
      </c>
      <c r="G113" s="407" t="s">
        <v>677</v>
      </c>
      <c r="H113" s="407" t="s">
        <v>678</v>
      </c>
      <c r="I113" s="409">
        <v>82.385999999999996</v>
      </c>
      <c r="J113" s="409">
        <v>18</v>
      </c>
      <c r="K113" s="410">
        <v>1482.89</v>
      </c>
    </row>
    <row r="114" spans="1:11" ht="14.4" customHeight="1" x14ac:dyDescent="0.3">
      <c r="A114" s="405" t="s">
        <v>438</v>
      </c>
      <c r="B114" s="406" t="s">
        <v>439</v>
      </c>
      <c r="C114" s="407" t="s">
        <v>443</v>
      </c>
      <c r="D114" s="408" t="s">
        <v>468</v>
      </c>
      <c r="E114" s="407" t="s">
        <v>830</v>
      </c>
      <c r="F114" s="408" t="s">
        <v>831</v>
      </c>
      <c r="G114" s="407" t="s">
        <v>679</v>
      </c>
      <c r="H114" s="407" t="s">
        <v>680</v>
      </c>
      <c r="I114" s="409">
        <v>30.25</v>
      </c>
      <c r="J114" s="409">
        <v>35</v>
      </c>
      <c r="K114" s="410">
        <v>1058.75</v>
      </c>
    </row>
    <row r="115" spans="1:11" ht="14.4" customHeight="1" x14ac:dyDescent="0.3">
      <c r="A115" s="405" t="s">
        <v>438</v>
      </c>
      <c r="B115" s="406" t="s">
        <v>439</v>
      </c>
      <c r="C115" s="407" t="s">
        <v>443</v>
      </c>
      <c r="D115" s="408" t="s">
        <v>468</v>
      </c>
      <c r="E115" s="407" t="s">
        <v>830</v>
      </c>
      <c r="F115" s="408" t="s">
        <v>831</v>
      </c>
      <c r="G115" s="407" t="s">
        <v>681</v>
      </c>
      <c r="H115" s="407" t="s">
        <v>682</v>
      </c>
      <c r="I115" s="409">
        <v>90.325000000000003</v>
      </c>
      <c r="J115" s="409">
        <v>7</v>
      </c>
      <c r="K115" s="410">
        <v>641.90000000000009</v>
      </c>
    </row>
    <row r="116" spans="1:11" ht="14.4" customHeight="1" x14ac:dyDescent="0.3">
      <c r="A116" s="405" t="s">
        <v>438</v>
      </c>
      <c r="B116" s="406" t="s">
        <v>439</v>
      </c>
      <c r="C116" s="407" t="s">
        <v>443</v>
      </c>
      <c r="D116" s="408" t="s">
        <v>468</v>
      </c>
      <c r="E116" s="407" t="s">
        <v>830</v>
      </c>
      <c r="F116" s="408" t="s">
        <v>831</v>
      </c>
      <c r="G116" s="407" t="s">
        <v>683</v>
      </c>
      <c r="H116" s="407" t="s">
        <v>684</v>
      </c>
      <c r="I116" s="409">
        <v>118.28799999999998</v>
      </c>
      <c r="J116" s="409">
        <v>13</v>
      </c>
      <c r="K116" s="410">
        <v>1534.27</v>
      </c>
    </row>
    <row r="117" spans="1:11" ht="14.4" customHeight="1" x14ac:dyDescent="0.3">
      <c r="A117" s="405" t="s">
        <v>438</v>
      </c>
      <c r="B117" s="406" t="s">
        <v>439</v>
      </c>
      <c r="C117" s="407" t="s">
        <v>443</v>
      </c>
      <c r="D117" s="408" t="s">
        <v>468</v>
      </c>
      <c r="E117" s="407" t="s">
        <v>830</v>
      </c>
      <c r="F117" s="408" t="s">
        <v>831</v>
      </c>
      <c r="G117" s="407" t="s">
        <v>685</v>
      </c>
      <c r="H117" s="407" t="s">
        <v>686</v>
      </c>
      <c r="I117" s="409">
        <v>780.45000000000016</v>
      </c>
      <c r="J117" s="409">
        <v>60</v>
      </c>
      <c r="K117" s="410">
        <v>46827</v>
      </c>
    </row>
    <row r="118" spans="1:11" ht="14.4" customHeight="1" x14ac:dyDescent="0.3">
      <c r="A118" s="405" t="s">
        <v>438</v>
      </c>
      <c r="B118" s="406" t="s">
        <v>439</v>
      </c>
      <c r="C118" s="407" t="s">
        <v>443</v>
      </c>
      <c r="D118" s="408" t="s">
        <v>468</v>
      </c>
      <c r="E118" s="407" t="s">
        <v>830</v>
      </c>
      <c r="F118" s="408" t="s">
        <v>831</v>
      </c>
      <c r="G118" s="407" t="s">
        <v>687</v>
      </c>
      <c r="H118" s="407" t="s">
        <v>688</v>
      </c>
      <c r="I118" s="409">
        <v>30.25</v>
      </c>
      <c r="J118" s="409">
        <v>110</v>
      </c>
      <c r="K118" s="410">
        <v>3327.5</v>
      </c>
    </row>
    <row r="119" spans="1:11" ht="14.4" customHeight="1" x14ac:dyDescent="0.3">
      <c r="A119" s="405" t="s">
        <v>438</v>
      </c>
      <c r="B119" s="406" t="s">
        <v>439</v>
      </c>
      <c r="C119" s="407" t="s">
        <v>443</v>
      </c>
      <c r="D119" s="408" t="s">
        <v>468</v>
      </c>
      <c r="E119" s="407" t="s">
        <v>830</v>
      </c>
      <c r="F119" s="408" t="s">
        <v>831</v>
      </c>
      <c r="G119" s="407" t="s">
        <v>689</v>
      </c>
      <c r="H119" s="407" t="s">
        <v>690</v>
      </c>
      <c r="I119" s="409">
        <v>30.25</v>
      </c>
      <c r="J119" s="409">
        <v>10</v>
      </c>
      <c r="K119" s="410">
        <v>302.5</v>
      </c>
    </row>
    <row r="120" spans="1:11" ht="14.4" customHeight="1" x14ac:dyDescent="0.3">
      <c r="A120" s="405" t="s">
        <v>438</v>
      </c>
      <c r="B120" s="406" t="s">
        <v>439</v>
      </c>
      <c r="C120" s="407" t="s">
        <v>443</v>
      </c>
      <c r="D120" s="408" t="s">
        <v>468</v>
      </c>
      <c r="E120" s="407" t="s">
        <v>830</v>
      </c>
      <c r="F120" s="408" t="s">
        <v>831</v>
      </c>
      <c r="G120" s="407" t="s">
        <v>691</v>
      </c>
      <c r="H120" s="407" t="s">
        <v>692</v>
      </c>
      <c r="I120" s="409">
        <v>73.686666666666667</v>
      </c>
      <c r="J120" s="409">
        <v>3</v>
      </c>
      <c r="K120" s="410">
        <v>221.06</v>
      </c>
    </row>
    <row r="121" spans="1:11" ht="14.4" customHeight="1" x14ac:dyDescent="0.3">
      <c r="A121" s="405" t="s">
        <v>438</v>
      </c>
      <c r="B121" s="406" t="s">
        <v>439</v>
      </c>
      <c r="C121" s="407" t="s">
        <v>443</v>
      </c>
      <c r="D121" s="408" t="s">
        <v>468</v>
      </c>
      <c r="E121" s="407" t="s">
        <v>830</v>
      </c>
      <c r="F121" s="408" t="s">
        <v>831</v>
      </c>
      <c r="G121" s="407" t="s">
        <v>693</v>
      </c>
      <c r="H121" s="407" t="s">
        <v>694</v>
      </c>
      <c r="I121" s="409">
        <v>2.57</v>
      </c>
      <c r="J121" s="409">
        <v>500</v>
      </c>
      <c r="K121" s="410">
        <v>1286.25</v>
      </c>
    </row>
    <row r="122" spans="1:11" ht="14.4" customHeight="1" x14ac:dyDescent="0.3">
      <c r="A122" s="405" t="s">
        <v>438</v>
      </c>
      <c r="B122" s="406" t="s">
        <v>439</v>
      </c>
      <c r="C122" s="407" t="s">
        <v>443</v>
      </c>
      <c r="D122" s="408" t="s">
        <v>468</v>
      </c>
      <c r="E122" s="407" t="s">
        <v>830</v>
      </c>
      <c r="F122" s="408" t="s">
        <v>831</v>
      </c>
      <c r="G122" s="407" t="s">
        <v>695</v>
      </c>
      <c r="H122" s="407" t="s">
        <v>696</v>
      </c>
      <c r="I122" s="409">
        <v>2722.52</v>
      </c>
      <c r="J122" s="409">
        <v>1</v>
      </c>
      <c r="K122" s="410">
        <v>2722.52</v>
      </c>
    </row>
    <row r="123" spans="1:11" ht="14.4" customHeight="1" x14ac:dyDescent="0.3">
      <c r="A123" s="405" t="s">
        <v>438</v>
      </c>
      <c r="B123" s="406" t="s">
        <v>439</v>
      </c>
      <c r="C123" s="407" t="s">
        <v>443</v>
      </c>
      <c r="D123" s="408" t="s">
        <v>468</v>
      </c>
      <c r="E123" s="407" t="s">
        <v>830</v>
      </c>
      <c r="F123" s="408" t="s">
        <v>831</v>
      </c>
      <c r="G123" s="407" t="s">
        <v>697</v>
      </c>
      <c r="H123" s="407" t="s">
        <v>698</v>
      </c>
      <c r="I123" s="409">
        <v>3260.98</v>
      </c>
      <c r="J123" s="409">
        <v>1</v>
      </c>
      <c r="K123" s="410">
        <v>3260.98</v>
      </c>
    </row>
    <row r="124" spans="1:11" ht="14.4" customHeight="1" x14ac:dyDescent="0.3">
      <c r="A124" s="405" t="s">
        <v>438</v>
      </c>
      <c r="B124" s="406" t="s">
        <v>439</v>
      </c>
      <c r="C124" s="407" t="s">
        <v>443</v>
      </c>
      <c r="D124" s="408" t="s">
        <v>468</v>
      </c>
      <c r="E124" s="407" t="s">
        <v>830</v>
      </c>
      <c r="F124" s="408" t="s">
        <v>831</v>
      </c>
      <c r="G124" s="407" t="s">
        <v>699</v>
      </c>
      <c r="H124" s="407" t="s">
        <v>700</v>
      </c>
      <c r="I124" s="409">
        <v>1930.25</v>
      </c>
      <c r="J124" s="409">
        <v>2</v>
      </c>
      <c r="K124" s="410">
        <v>3860.5</v>
      </c>
    </row>
    <row r="125" spans="1:11" ht="14.4" customHeight="1" x14ac:dyDescent="0.3">
      <c r="A125" s="405" t="s">
        <v>438</v>
      </c>
      <c r="B125" s="406" t="s">
        <v>439</v>
      </c>
      <c r="C125" s="407" t="s">
        <v>443</v>
      </c>
      <c r="D125" s="408" t="s">
        <v>468</v>
      </c>
      <c r="E125" s="407" t="s">
        <v>830</v>
      </c>
      <c r="F125" s="408" t="s">
        <v>831</v>
      </c>
      <c r="G125" s="407" t="s">
        <v>701</v>
      </c>
      <c r="H125" s="407" t="s">
        <v>702</v>
      </c>
      <c r="I125" s="409">
        <v>15530.35</v>
      </c>
      <c r="J125" s="409">
        <v>1</v>
      </c>
      <c r="K125" s="410">
        <v>15530.35</v>
      </c>
    </row>
    <row r="126" spans="1:11" ht="14.4" customHeight="1" x14ac:dyDescent="0.3">
      <c r="A126" s="405" t="s">
        <v>438</v>
      </c>
      <c r="B126" s="406" t="s">
        <v>439</v>
      </c>
      <c r="C126" s="407" t="s">
        <v>443</v>
      </c>
      <c r="D126" s="408" t="s">
        <v>468</v>
      </c>
      <c r="E126" s="407" t="s">
        <v>830</v>
      </c>
      <c r="F126" s="408" t="s">
        <v>831</v>
      </c>
      <c r="G126" s="407" t="s">
        <v>703</v>
      </c>
      <c r="H126" s="407" t="s">
        <v>704</v>
      </c>
      <c r="I126" s="409">
        <v>2662</v>
      </c>
      <c r="J126" s="409">
        <v>2</v>
      </c>
      <c r="K126" s="410">
        <v>5324</v>
      </c>
    </row>
    <row r="127" spans="1:11" ht="14.4" customHeight="1" x14ac:dyDescent="0.3">
      <c r="A127" s="405" t="s">
        <v>438</v>
      </c>
      <c r="B127" s="406" t="s">
        <v>439</v>
      </c>
      <c r="C127" s="407" t="s">
        <v>443</v>
      </c>
      <c r="D127" s="408" t="s">
        <v>468</v>
      </c>
      <c r="E127" s="407" t="s">
        <v>830</v>
      </c>
      <c r="F127" s="408" t="s">
        <v>831</v>
      </c>
      <c r="G127" s="407" t="s">
        <v>705</v>
      </c>
      <c r="H127" s="407" t="s">
        <v>706</v>
      </c>
      <c r="I127" s="409">
        <v>2662</v>
      </c>
      <c r="J127" s="409">
        <v>2</v>
      </c>
      <c r="K127" s="410">
        <v>5324</v>
      </c>
    </row>
    <row r="128" spans="1:11" ht="14.4" customHeight="1" x14ac:dyDescent="0.3">
      <c r="A128" s="405" t="s">
        <v>438</v>
      </c>
      <c r="B128" s="406" t="s">
        <v>439</v>
      </c>
      <c r="C128" s="407" t="s">
        <v>443</v>
      </c>
      <c r="D128" s="408" t="s">
        <v>468</v>
      </c>
      <c r="E128" s="407" t="s">
        <v>830</v>
      </c>
      <c r="F128" s="408" t="s">
        <v>831</v>
      </c>
      <c r="G128" s="407" t="s">
        <v>707</v>
      </c>
      <c r="H128" s="407" t="s">
        <v>708</v>
      </c>
      <c r="I128" s="409">
        <v>2662.0150000000003</v>
      </c>
      <c r="J128" s="409">
        <v>2</v>
      </c>
      <c r="K128" s="410">
        <v>5324.0300000000007</v>
      </c>
    </row>
    <row r="129" spans="1:11" ht="14.4" customHeight="1" x14ac:dyDescent="0.3">
      <c r="A129" s="405" t="s">
        <v>438</v>
      </c>
      <c r="B129" s="406" t="s">
        <v>439</v>
      </c>
      <c r="C129" s="407" t="s">
        <v>443</v>
      </c>
      <c r="D129" s="408" t="s">
        <v>468</v>
      </c>
      <c r="E129" s="407" t="s">
        <v>830</v>
      </c>
      <c r="F129" s="408" t="s">
        <v>831</v>
      </c>
      <c r="G129" s="407" t="s">
        <v>709</v>
      </c>
      <c r="H129" s="407" t="s">
        <v>710</v>
      </c>
      <c r="I129" s="409">
        <v>2662</v>
      </c>
      <c r="J129" s="409">
        <v>2</v>
      </c>
      <c r="K129" s="410">
        <v>5324</v>
      </c>
    </row>
    <row r="130" spans="1:11" ht="14.4" customHeight="1" x14ac:dyDescent="0.3">
      <c r="A130" s="405" t="s">
        <v>438</v>
      </c>
      <c r="B130" s="406" t="s">
        <v>439</v>
      </c>
      <c r="C130" s="407" t="s">
        <v>443</v>
      </c>
      <c r="D130" s="408" t="s">
        <v>468</v>
      </c>
      <c r="E130" s="407" t="s">
        <v>830</v>
      </c>
      <c r="F130" s="408" t="s">
        <v>831</v>
      </c>
      <c r="G130" s="407" t="s">
        <v>711</v>
      </c>
      <c r="H130" s="407" t="s">
        <v>712</v>
      </c>
      <c r="I130" s="409">
        <v>119.74</v>
      </c>
      <c r="J130" s="409">
        <v>1</v>
      </c>
      <c r="K130" s="410">
        <v>119.74</v>
      </c>
    </row>
    <row r="131" spans="1:11" ht="14.4" customHeight="1" x14ac:dyDescent="0.3">
      <c r="A131" s="405" t="s">
        <v>438</v>
      </c>
      <c r="B131" s="406" t="s">
        <v>439</v>
      </c>
      <c r="C131" s="407" t="s">
        <v>443</v>
      </c>
      <c r="D131" s="408" t="s">
        <v>468</v>
      </c>
      <c r="E131" s="407" t="s">
        <v>830</v>
      </c>
      <c r="F131" s="408" t="s">
        <v>831</v>
      </c>
      <c r="G131" s="407" t="s">
        <v>713</v>
      </c>
      <c r="H131" s="407" t="s">
        <v>714</v>
      </c>
      <c r="I131" s="409">
        <v>516.19000000000005</v>
      </c>
      <c r="J131" s="409">
        <v>1</v>
      </c>
      <c r="K131" s="410">
        <v>516.19000000000005</v>
      </c>
    </row>
    <row r="132" spans="1:11" ht="14.4" customHeight="1" x14ac:dyDescent="0.3">
      <c r="A132" s="405" t="s">
        <v>438</v>
      </c>
      <c r="B132" s="406" t="s">
        <v>439</v>
      </c>
      <c r="C132" s="407" t="s">
        <v>443</v>
      </c>
      <c r="D132" s="408" t="s">
        <v>468</v>
      </c>
      <c r="E132" s="407" t="s">
        <v>830</v>
      </c>
      <c r="F132" s="408" t="s">
        <v>831</v>
      </c>
      <c r="G132" s="407" t="s">
        <v>715</v>
      </c>
      <c r="H132" s="407" t="s">
        <v>716</v>
      </c>
      <c r="I132" s="409">
        <v>3388</v>
      </c>
      <c r="J132" s="409">
        <v>1</v>
      </c>
      <c r="K132" s="410">
        <v>3388</v>
      </c>
    </row>
    <row r="133" spans="1:11" ht="14.4" customHeight="1" x14ac:dyDescent="0.3">
      <c r="A133" s="405" t="s">
        <v>438</v>
      </c>
      <c r="B133" s="406" t="s">
        <v>439</v>
      </c>
      <c r="C133" s="407" t="s">
        <v>443</v>
      </c>
      <c r="D133" s="408" t="s">
        <v>468</v>
      </c>
      <c r="E133" s="407" t="s">
        <v>830</v>
      </c>
      <c r="F133" s="408" t="s">
        <v>831</v>
      </c>
      <c r="G133" s="407" t="s">
        <v>717</v>
      </c>
      <c r="H133" s="407" t="s">
        <v>718</v>
      </c>
      <c r="I133" s="409">
        <v>3775.2</v>
      </c>
      <c r="J133" s="409">
        <v>1</v>
      </c>
      <c r="K133" s="410">
        <v>3775.2</v>
      </c>
    </row>
    <row r="134" spans="1:11" ht="14.4" customHeight="1" x14ac:dyDescent="0.3">
      <c r="A134" s="405" t="s">
        <v>438</v>
      </c>
      <c r="B134" s="406" t="s">
        <v>439</v>
      </c>
      <c r="C134" s="407" t="s">
        <v>443</v>
      </c>
      <c r="D134" s="408" t="s">
        <v>468</v>
      </c>
      <c r="E134" s="407" t="s">
        <v>830</v>
      </c>
      <c r="F134" s="408" t="s">
        <v>831</v>
      </c>
      <c r="G134" s="407" t="s">
        <v>719</v>
      </c>
      <c r="H134" s="407" t="s">
        <v>720</v>
      </c>
      <c r="I134" s="409">
        <v>3388</v>
      </c>
      <c r="J134" s="409">
        <v>1</v>
      </c>
      <c r="K134" s="410">
        <v>3388</v>
      </c>
    </row>
    <row r="135" spans="1:11" ht="14.4" customHeight="1" x14ac:dyDescent="0.3">
      <c r="A135" s="405" t="s">
        <v>438</v>
      </c>
      <c r="B135" s="406" t="s">
        <v>439</v>
      </c>
      <c r="C135" s="407" t="s">
        <v>443</v>
      </c>
      <c r="D135" s="408" t="s">
        <v>468</v>
      </c>
      <c r="E135" s="407" t="s">
        <v>830</v>
      </c>
      <c r="F135" s="408" t="s">
        <v>831</v>
      </c>
      <c r="G135" s="407" t="s">
        <v>721</v>
      </c>
      <c r="H135" s="407" t="s">
        <v>722</v>
      </c>
      <c r="I135" s="409">
        <v>614.5</v>
      </c>
      <c r="J135" s="409">
        <v>2</v>
      </c>
      <c r="K135" s="410">
        <v>1229</v>
      </c>
    </row>
    <row r="136" spans="1:11" ht="14.4" customHeight="1" x14ac:dyDescent="0.3">
      <c r="A136" s="405" t="s">
        <v>438</v>
      </c>
      <c r="B136" s="406" t="s">
        <v>439</v>
      </c>
      <c r="C136" s="407" t="s">
        <v>443</v>
      </c>
      <c r="D136" s="408" t="s">
        <v>468</v>
      </c>
      <c r="E136" s="407" t="s">
        <v>830</v>
      </c>
      <c r="F136" s="408" t="s">
        <v>831</v>
      </c>
      <c r="G136" s="407" t="s">
        <v>723</v>
      </c>
      <c r="H136" s="407" t="s">
        <v>724</v>
      </c>
      <c r="I136" s="409">
        <v>1101.0999999999999</v>
      </c>
      <c r="J136" s="409">
        <v>1</v>
      </c>
      <c r="K136" s="410">
        <v>1101.0999999999999</v>
      </c>
    </row>
    <row r="137" spans="1:11" ht="14.4" customHeight="1" x14ac:dyDescent="0.3">
      <c r="A137" s="405" t="s">
        <v>438</v>
      </c>
      <c r="B137" s="406" t="s">
        <v>439</v>
      </c>
      <c r="C137" s="407" t="s">
        <v>443</v>
      </c>
      <c r="D137" s="408" t="s">
        <v>468</v>
      </c>
      <c r="E137" s="407" t="s">
        <v>830</v>
      </c>
      <c r="F137" s="408" t="s">
        <v>831</v>
      </c>
      <c r="G137" s="407" t="s">
        <v>725</v>
      </c>
      <c r="H137" s="407" t="s">
        <v>726</v>
      </c>
      <c r="I137" s="409">
        <v>189.97</v>
      </c>
      <c r="J137" s="409">
        <v>1</v>
      </c>
      <c r="K137" s="410">
        <v>189.97</v>
      </c>
    </row>
    <row r="138" spans="1:11" ht="14.4" customHeight="1" x14ac:dyDescent="0.3">
      <c r="A138" s="405" t="s">
        <v>438</v>
      </c>
      <c r="B138" s="406" t="s">
        <v>439</v>
      </c>
      <c r="C138" s="407" t="s">
        <v>443</v>
      </c>
      <c r="D138" s="408" t="s">
        <v>468</v>
      </c>
      <c r="E138" s="407" t="s">
        <v>830</v>
      </c>
      <c r="F138" s="408" t="s">
        <v>831</v>
      </c>
      <c r="G138" s="407" t="s">
        <v>727</v>
      </c>
      <c r="H138" s="407" t="s">
        <v>728</v>
      </c>
      <c r="I138" s="409">
        <v>93.17</v>
      </c>
      <c r="J138" s="409">
        <v>2</v>
      </c>
      <c r="K138" s="410">
        <v>186.34</v>
      </c>
    </row>
    <row r="139" spans="1:11" ht="14.4" customHeight="1" x14ac:dyDescent="0.3">
      <c r="A139" s="405" t="s">
        <v>438</v>
      </c>
      <c r="B139" s="406" t="s">
        <v>439</v>
      </c>
      <c r="C139" s="407" t="s">
        <v>443</v>
      </c>
      <c r="D139" s="408" t="s">
        <v>468</v>
      </c>
      <c r="E139" s="407" t="s">
        <v>830</v>
      </c>
      <c r="F139" s="408" t="s">
        <v>831</v>
      </c>
      <c r="G139" s="407" t="s">
        <v>729</v>
      </c>
      <c r="H139" s="407" t="s">
        <v>730</v>
      </c>
      <c r="I139" s="409">
        <v>2211.8000000000002</v>
      </c>
      <c r="J139" s="409">
        <v>1</v>
      </c>
      <c r="K139" s="410">
        <v>2211.8000000000002</v>
      </c>
    </row>
    <row r="140" spans="1:11" ht="14.4" customHeight="1" x14ac:dyDescent="0.3">
      <c r="A140" s="405" t="s">
        <v>438</v>
      </c>
      <c r="B140" s="406" t="s">
        <v>439</v>
      </c>
      <c r="C140" s="407" t="s">
        <v>443</v>
      </c>
      <c r="D140" s="408" t="s">
        <v>468</v>
      </c>
      <c r="E140" s="407" t="s">
        <v>830</v>
      </c>
      <c r="F140" s="408" t="s">
        <v>831</v>
      </c>
      <c r="G140" s="407" t="s">
        <v>731</v>
      </c>
      <c r="H140" s="407" t="s">
        <v>732</v>
      </c>
      <c r="I140" s="409">
        <v>116.78999999999999</v>
      </c>
      <c r="J140" s="409">
        <v>50</v>
      </c>
      <c r="K140" s="410">
        <v>5852</v>
      </c>
    </row>
    <row r="141" spans="1:11" ht="14.4" customHeight="1" x14ac:dyDescent="0.3">
      <c r="A141" s="405" t="s">
        <v>438</v>
      </c>
      <c r="B141" s="406" t="s">
        <v>439</v>
      </c>
      <c r="C141" s="407" t="s">
        <v>443</v>
      </c>
      <c r="D141" s="408" t="s">
        <v>468</v>
      </c>
      <c r="E141" s="407" t="s">
        <v>830</v>
      </c>
      <c r="F141" s="408" t="s">
        <v>831</v>
      </c>
      <c r="G141" s="407" t="s">
        <v>733</v>
      </c>
      <c r="H141" s="407" t="s">
        <v>734</v>
      </c>
      <c r="I141" s="409">
        <v>6023.38</v>
      </c>
      <c r="J141" s="409">
        <v>1</v>
      </c>
      <c r="K141" s="410">
        <v>6023.38</v>
      </c>
    </row>
    <row r="142" spans="1:11" ht="14.4" customHeight="1" x14ac:dyDescent="0.3">
      <c r="A142" s="405" t="s">
        <v>438</v>
      </c>
      <c r="B142" s="406" t="s">
        <v>439</v>
      </c>
      <c r="C142" s="407" t="s">
        <v>443</v>
      </c>
      <c r="D142" s="408" t="s">
        <v>468</v>
      </c>
      <c r="E142" s="407" t="s">
        <v>830</v>
      </c>
      <c r="F142" s="408" t="s">
        <v>831</v>
      </c>
      <c r="G142" s="407" t="s">
        <v>735</v>
      </c>
      <c r="H142" s="407" t="s">
        <v>736</v>
      </c>
      <c r="I142" s="409">
        <v>765</v>
      </c>
      <c r="J142" s="409">
        <v>1</v>
      </c>
      <c r="K142" s="410">
        <v>765</v>
      </c>
    </row>
    <row r="143" spans="1:11" ht="14.4" customHeight="1" x14ac:dyDescent="0.3">
      <c r="A143" s="405" t="s">
        <v>438</v>
      </c>
      <c r="B143" s="406" t="s">
        <v>439</v>
      </c>
      <c r="C143" s="407" t="s">
        <v>443</v>
      </c>
      <c r="D143" s="408" t="s">
        <v>468</v>
      </c>
      <c r="E143" s="407" t="s">
        <v>830</v>
      </c>
      <c r="F143" s="408" t="s">
        <v>831</v>
      </c>
      <c r="G143" s="407" t="s">
        <v>737</v>
      </c>
      <c r="H143" s="407" t="s">
        <v>738</v>
      </c>
      <c r="I143" s="409">
        <v>1602.04</v>
      </c>
      <c r="J143" s="409">
        <v>5</v>
      </c>
      <c r="K143" s="410">
        <v>8010.2</v>
      </c>
    </row>
    <row r="144" spans="1:11" ht="14.4" customHeight="1" x14ac:dyDescent="0.3">
      <c r="A144" s="405" t="s">
        <v>438</v>
      </c>
      <c r="B144" s="406" t="s">
        <v>439</v>
      </c>
      <c r="C144" s="407" t="s">
        <v>443</v>
      </c>
      <c r="D144" s="408" t="s">
        <v>468</v>
      </c>
      <c r="E144" s="407" t="s">
        <v>830</v>
      </c>
      <c r="F144" s="408" t="s">
        <v>831</v>
      </c>
      <c r="G144" s="407" t="s">
        <v>739</v>
      </c>
      <c r="H144" s="407" t="s">
        <v>740</v>
      </c>
      <c r="I144" s="409">
        <v>15276.25</v>
      </c>
      <c r="J144" s="409">
        <v>1</v>
      </c>
      <c r="K144" s="410">
        <v>15276.25</v>
      </c>
    </row>
    <row r="145" spans="1:11" ht="14.4" customHeight="1" x14ac:dyDescent="0.3">
      <c r="A145" s="405" t="s">
        <v>438</v>
      </c>
      <c r="B145" s="406" t="s">
        <v>439</v>
      </c>
      <c r="C145" s="407" t="s">
        <v>443</v>
      </c>
      <c r="D145" s="408" t="s">
        <v>468</v>
      </c>
      <c r="E145" s="407" t="s">
        <v>830</v>
      </c>
      <c r="F145" s="408" t="s">
        <v>831</v>
      </c>
      <c r="G145" s="407" t="s">
        <v>741</v>
      </c>
      <c r="H145" s="407" t="s">
        <v>742</v>
      </c>
      <c r="I145" s="409">
        <v>15277.46</v>
      </c>
      <c r="J145" s="409">
        <v>1</v>
      </c>
      <c r="K145" s="410">
        <v>15277.46</v>
      </c>
    </row>
    <row r="146" spans="1:11" ht="14.4" customHeight="1" x14ac:dyDescent="0.3">
      <c r="A146" s="405" t="s">
        <v>438</v>
      </c>
      <c r="B146" s="406" t="s">
        <v>439</v>
      </c>
      <c r="C146" s="407" t="s">
        <v>443</v>
      </c>
      <c r="D146" s="408" t="s">
        <v>468</v>
      </c>
      <c r="E146" s="407" t="s">
        <v>830</v>
      </c>
      <c r="F146" s="408" t="s">
        <v>831</v>
      </c>
      <c r="G146" s="407" t="s">
        <v>743</v>
      </c>
      <c r="H146" s="407" t="s">
        <v>744</v>
      </c>
      <c r="I146" s="409">
        <v>853.05</v>
      </c>
      <c r="J146" s="409">
        <v>2</v>
      </c>
      <c r="K146" s="410">
        <v>1706.1</v>
      </c>
    </row>
    <row r="147" spans="1:11" ht="14.4" customHeight="1" x14ac:dyDescent="0.3">
      <c r="A147" s="405" t="s">
        <v>438</v>
      </c>
      <c r="B147" s="406" t="s">
        <v>439</v>
      </c>
      <c r="C147" s="407" t="s">
        <v>443</v>
      </c>
      <c r="D147" s="408" t="s">
        <v>468</v>
      </c>
      <c r="E147" s="407" t="s">
        <v>830</v>
      </c>
      <c r="F147" s="408" t="s">
        <v>831</v>
      </c>
      <c r="G147" s="407" t="s">
        <v>745</v>
      </c>
      <c r="H147" s="407" t="s">
        <v>746</v>
      </c>
      <c r="I147" s="409">
        <v>2428.6</v>
      </c>
      <c r="J147" s="409">
        <v>1</v>
      </c>
      <c r="K147" s="410">
        <v>2428.6</v>
      </c>
    </row>
    <row r="148" spans="1:11" ht="14.4" customHeight="1" x14ac:dyDescent="0.3">
      <c r="A148" s="405" t="s">
        <v>438</v>
      </c>
      <c r="B148" s="406" t="s">
        <v>439</v>
      </c>
      <c r="C148" s="407" t="s">
        <v>443</v>
      </c>
      <c r="D148" s="408" t="s">
        <v>468</v>
      </c>
      <c r="E148" s="407" t="s">
        <v>830</v>
      </c>
      <c r="F148" s="408" t="s">
        <v>831</v>
      </c>
      <c r="G148" s="407" t="s">
        <v>747</v>
      </c>
      <c r="H148" s="407" t="s">
        <v>748</v>
      </c>
      <c r="I148" s="409">
        <v>555.4</v>
      </c>
      <c r="J148" s="409">
        <v>1</v>
      </c>
      <c r="K148" s="410">
        <v>555.4</v>
      </c>
    </row>
    <row r="149" spans="1:11" ht="14.4" customHeight="1" x14ac:dyDescent="0.3">
      <c r="A149" s="405" t="s">
        <v>438</v>
      </c>
      <c r="B149" s="406" t="s">
        <v>439</v>
      </c>
      <c r="C149" s="407" t="s">
        <v>443</v>
      </c>
      <c r="D149" s="408" t="s">
        <v>468</v>
      </c>
      <c r="E149" s="407" t="s">
        <v>830</v>
      </c>
      <c r="F149" s="408" t="s">
        <v>831</v>
      </c>
      <c r="G149" s="407" t="s">
        <v>749</v>
      </c>
      <c r="H149" s="407" t="s">
        <v>750</v>
      </c>
      <c r="I149" s="409">
        <v>2662</v>
      </c>
      <c r="J149" s="409">
        <v>1</v>
      </c>
      <c r="K149" s="410">
        <v>2662</v>
      </c>
    </row>
    <row r="150" spans="1:11" ht="14.4" customHeight="1" x14ac:dyDescent="0.3">
      <c r="A150" s="405" t="s">
        <v>438</v>
      </c>
      <c r="B150" s="406" t="s">
        <v>439</v>
      </c>
      <c r="C150" s="407" t="s">
        <v>443</v>
      </c>
      <c r="D150" s="408" t="s">
        <v>468</v>
      </c>
      <c r="E150" s="407" t="s">
        <v>830</v>
      </c>
      <c r="F150" s="408" t="s">
        <v>831</v>
      </c>
      <c r="G150" s="407" t="s">
        <v>751</v>
      </c>
      <c r="H150" s="407" t="s">
        <v>752</v>
      </c>
      <c r="I150" s="409">
        <v>192.39</v>
      </c>
      <c r="J150" s="409">
        <v>2</v>
      </c>
      <c r="K150" s="410">
        <v>384.78</v>
      </c>
    </row>
    <row r="151" spans="1:11" ht="14.4" customHeight="1" x14ac:dyDescent="0.3">
      <c r="A151" s="405" t="s">
        <v>438</v>
      </c>
      <c r="B151" s="406" t="s">
        <v>439</v>
      </c>
      <c r="C151" s="407" t="s">
        <v>443</v>
      </c>
      <c r="D151" s="408" t="s">
        <v>468</v>
      </c>
      <c r="E151" s="407" t="s">
        <v>830</v>
      </c>
      <c r="F151" s="408" t="s">
        <v>831</v>
      </c>
      <c r="G151" s="407" t="s">
        <v>753</v>
      </c>
      <c r="H151" s="407" t="s">
        <v>754</v>
      </c>
      <c r="I151" s="409">
        <v>6354.4</v>
      </c>
      <c r="J151" s="409">
        <v>1</v>
      </c>
      <c r="K151" s="410">
        <v>6354.4</v>
      </c>
    </row>
    <row r="152" spans="1:11" ht="14.4" customHeight="1" x14ac:dyDescent="0.3">
      <c r="A152" s="405" t="s">
        <v>438</v>
      </c>
      <c r="B152" s="406" t="s">
        <v>439</v>
      </c>
      <c r="C152" s="407" t="s">
        <v>443</v>
      </c>
      <c r="D152" s="408" t="s">
        <v>468</v>
      </c>
      <c r="E152" s="407" t="s">
        <v>830</v>
      </c>
      <c r="F152" s="408" t="s">
        <v>831</v>
      </c>
      <c r="G152" s="407" t="s">
        <v>755</v>
      </c>
      <c r="H152" s="407" t="s">
        <v>756</v>
      </c>
      <c r="I152" s="409">
        <v>3929.42</v>
      </c>
      <c r="J152" s="409">
        <v>1</v>
      </c>
      <c r="K152" s="410">
        <v>3929.42</v>
      </c>
    </row>
    <row r="153" spans="1:11" ht="14.4" customHeight="1" x14ac:dyDescent="0.3">
      <c r="A153" s="405" t="s">
        <v>438</v>
      </c>
      <c r="B153" s="406" t="s">
        <v>439</v>
      </c>
      <c r="C153" s="407" t="s">
        <v>443</v>
      </c>
      <c r="D153" s="408" t="s">
        <v>468</v>
      </c>
      <c r="E153" s="407" t="s">
        <v>830</v>
      </c>
      <c r="F153" s="408" t="s">
        <v>831</v>
      </c>
      <c r="G153" s="407" t="s">
        <v>757</v>
      </c>
      <c r="H153" s="407" t="s">
        <v>758</v>
      </c>
      <c r="I153" s="409">
        <v>2377.65</v>
      </c>
      <c r="J153" s="409">
        <v>2</v>
      </c>
      <c r="K153" s="410">
        <v>4755.3</v>
      </c>
    </row>
    <row r="154" spans="1:11" ht="14.4" customHeight="1" x14ac:dyDescent="0.3">
      <c r="A154" s="405" t="s">
        <v>438</v>
      </c>
      <c r="B154" s="406" t="s">
        <v>439</v>
      </c>
      <c r="C154" s="407" t="s">
        <v>443</v>
      </c>
      <c r="D154" s="408" t="s">
        <v>468</v>
      </c>
      <c r="E154" s="407" t="s">
        <v>830</v>
      </c>
      <c r="F154" s="408" t="s">
        <v>831</v>
      </c>
      <c r="G154" s="407" t="s">
        <v>757</v>
      </c>
      <c r="H154" s="407" t="s">
        <v>759</v>
      </c>
      <c r="I154" s="409">
        <v>1207.58</v>
      </c>
      <c r="J154" s="409">
        <v>2</v>
      </c>
      <c r="K154" s="410">
        <v>2415.16</v>
      </c>
    </row>
    <row r="155" spans="1:11" ht="14.4" customHeight="1" x14ac:dyDescent="0.3">
      <c r="A155" s="405" t="s">
        <v>438</v>
      </c>
      <c r="B155" s="406" t="s">
        <v>439</v>
      </c>
      <c r="C155" s="407" t="s">
        <v>443</v>
      </c>
      <c r="D155" s="408" t="s">
        <v>468</v>
      </c>
      <c r="E155" s="407" t="s">
        <v>830</v>
      </c>
      <c r="F155" s="408" t="s">
        <v>831</v>
      </c>
      <c r="G155" s="407" t="s">
        <v>760</v>
      </c>
      <c r="H155" s="407" t="s">
        <v>761</v>
      </c>
      <c r="I155" s="409">
        <v>15276.25</v>
      </c>
      <c r="J155" s="409">
        <v>1</v>
      </c>
      <c r="K155" s="410">
        <v>15276.25</v>
      </c>
    </row>
    <row r="156" spans="1:11" ht="14.4" customHeight="1" x14ac:dyDescent="0.3">
      <c r="A156" s="405" t="s">
        <v>438</v>
      </c>
      <c r="B156" s="406" t="s">
        <v>439</v>
      </c>
      <c r="C156" s="407" t="s">
        <v>443</v>
      </c>
      <c r="D156" s="408" t="s">
        <v>468</v>
      </c>
      <c r="E156" s="407" t="s">
        <v>830</v>
      </c>
      <c r="F156" s="408" t="s">
        <v>831</v>
      </c>
      <c r="G156" s="407" t="s">
        <v>762</v>
      </c>
      <c r="H156" s="407" t="s">
        <v>763</v>
      </c>
      <c r="I156" s="409">
        <v>3049.2</v>
      </c>
      <c r="J156" s="409">
        <v>1</v>
      </c>
      <c r="K156" s="410">
        <v>3049.2</v>
      </c>
    </row>
    <row r="157" spans="1:11" ht="14.4" customHeight="1" x14ac:dyDescent="0.3">
      <c r="A157" s="405" t="s">
        <v>438</v>
      </c>
      <c r="B157" s="406" t="s">
        <v>439</v>
      </c>
      <c r="C157" s="407" t="s">
        <v>443</v>
      </c>
      <c r="D157" s="408" t="s">
        <v>468</v>
      </c>
      <c r="E157" s="407" t="s">
        <v>830</v>
      </c>
      <c r="F157" s="408" t="s">
        <v>831</v>
      </c>
      <c r="G157" s="407" t="s">
        <v>764</v>
      </c>
      <c r="H157" s="407" t="s">
        <v>765</v>
      </c>
      <c r="I157" s="409">
        <v>1378.19</v>
      </c>
      <c r="J157" s="409">
        <v>2</v>
      </c>
      <c r="K157" s="410">
        <v>2756.38</v>
      </c>
    </row>
    <row r="158" spans="1:11" ht="14.4" customHeight="1" x14ac:dyDescent="0.3">
      <c r="A158" s="405" t="s">
        <v>438</v>
      </c>
      <c r="B158" s="406" t="s">
        <v>439</v>
      </c>
      <c r="C158" s="407" t="s">
        <v>443</v>
      </c>
      <c r="D158" s="408" t="s">
        <v>468</v>
      </c>
      <c r="E158" s="407" t="s">
        <v>830</v>
      </c>
      <c r="F158" s="408" t="s">
        <v>831</v>
      </c>
      <c r="G158" s="407" t="s">
        <v>766</v>
      </c>
      <c r="H158" s="407" t="s">
        <v>767</v>
      </c>
      <c r="I158" s="409">
        <v>185.13</v>
      </c>
      <c r="J158" s="409">
        <v>2</v>
      </c>
      <c r="K158" s="410">
        <v>370.26</v>
      </c>
    </row>
    <row r="159" spans="1:11" ht="14.4" customHeight="1" x14ac:dyDescent="0.3">
      <c r="A159" s="405" t="s">
        <v>438</v>
      </c>
      <c r="B159" s="406" t="s">
        <v>439</v>
      </c>
      <c r="C159" s="407" t="s">
        <v>443</v>
      </c>
      <c r="D159" s="408" t="s">
        <v>468</v>
      </c>
      <c r="E159" s="407" t="s">
        <v>830</v>
      </c>
      <c r="F159" s="408" t="s">
        <v>831</v>
      </c>
      <c r="G159" s="407" t="s">
        <v>768</v>
      </c>
      <c r="H159" s="407" t="s">
        <v>769</v>
      </c>
      <c r="I159" s="409">
        <v>735.1</v>
      </c>
      <c r="J159" s="409">
        <v>1</v>
      </c>
      <c r="K159" s="410">
        <v>735.1</v>
      </c>
    </row>
    <row r="160" spans="1:11" ht="14.4" customHeight="1" x14ac:dyDescent="0.3">
      <c r="A160" s="405" t="s">
        <v>438</v>
      </c>
      <c r="B160" s="406" t="s">
        <v>439</v>
      </c>
      <c r="C160" s="407" t="s">
        <v>443</v>
      </c>
      <c r="D160" s="408" t="s">
        <v>468</v>
      </c>
      <c r="E160" s="407" t="s">
        <v>830</v>
      </c>
      <c r="F160" s="408" t="s">
        <v>831</v>
      </c>
      <c r="G160" s="407" t="s">
        <v>770</v>
      </c>
      <c r="H160" s="407" t="s">
        <v>771</v>
      </c>
      <c r="I160" s="409">
        <v>486.42</v>
      </c>
      <c r="J160" s="409">
        <v>1</v>
      </c>
      <c r="K160" s="410">
        <v>486.42</v>
      </c>
    </row>
    <row r="161" spans="1:11" ht="14.4" customHeight="1" x14ac:dyDescent="0.3">
      <c r="A161" s="405" t="s">
        <v>438</v>
      </c>
      <c r="B161" s="406" t="s">
        <v>439</v>
      </c>
      <c r="C161" s="407" t="s">
        <v>443</v>
      </c>
      <c r="D161" s="408" t="s">
        <v>468</v>
      </c>
      <c r="E161" s="407" t="s">
        <v>830</v>
      </c>
      <c r="F161" s="408" t="s">
        <v>831</v>
      </c>
      <c r="G161" s="407" t="s">
        <v>772</v>
      </c>
      <c r="H161" s="407" t="s">
        <v>773</v>
      </c>
      <c r="I161" s="409">
        <v>7463.2849999999999</v>
      </c>
      <c r="J161" s="409">
        <v>2</v>
      </c>
      <c r="K161" s="410">
        <v>14926.57</v>
      </c>
    </row>
    <row r="162" spans="1:11" ht="14.4" customHeight="1" x14ac:dyDescent="0.3">
      <c r="A162" s="405" t="s">
        <v>438</v>
      </c>
      <c r="B162" s="406" t="s">
        <v>439</v>
      </c>
      <c r="C162" s="407" t="s">
        <v>443</v>
      </c>
      <c r="D162" s="408" t="s">
        <v>468</v>
      </c>
      <c r="E162" s="407" t="s">
        <v>830</v>
      </c>
      <c r="F162" s="408" t="s">
        <v>831</v>
      </c>
      <c r="G162" s="407" t="s">
        <v>774</v>
      </c>
      <c r="H162" s="407" t="s">
        <v>775</v>
      </c>
      <c r="I162" s="409">
        <v>1800.2</v>
      </c>
      <c r="J162" s="409">
        <v>1</v>
      </c>
      <c r="K162" s="410">
        <v>1800.2</v>
      </c>
    </row>
    <row r="163" spans="1:11" ht="14.4" customHeight="1" x14ac:dyDescent="0.3">
      <c r="A163" s="405" t="s">
        <v>438</v>
      </c>
      <c r="B163" s="406" t="s">
        <v>439</v>
      </c>
      <c r="C163" s="407" t="s">
        <v>443</v>
      </c>
      <c r="D163" s="408" t="s">
        <v>468</v>
      </c>
      <c r="E163" s="407" t="s">
        <v>830</v>
      </c>
      <c r="F163" s="408" t="s">
        <v>831</v>
      </c>
      <c r="G163" s="407" t="s">
        <v>776</v>
      </c>
      <c r="H163" s="407" t="s">
        <v>777</v>
      </c>
      <c r="I163" s="409">
        <v>4116.5</v>
      </c>
      <c r="J163" s="409">
        <v>1</v>
      </c>
      <c r="K163" s="410">
        <v>4116.5</v>
      </c>
    </row>
    <row r="164" spans="1:11" ht="14.4" customHeight="1" x14ac:dyDescent="0.3">
      <c r="A164" s="405" t="s">
        <v>438</v>
      </c>
      <c r="B164" s="406" t="s">
        <v>439</v>
      </c>
      <c r="C164" s="407" t="s">
        <v>443</v>
      </c>
      <c r="D164" s="408" t="s">
        <v>468</v>
      </c>
      <c r="E164" s="407" t="s">
        <v>830</v>
      </c>
      <c r="F164" s="408" t="s">
        <v>831</v>
      </c>
      <c r="G164" s="407" t="s">
        <v>778</v>
      </c>
      <c r="H164" s="407" t="s">
        <v>779</v>
      </c>
      <c r="I164" s="409">
        <v>1035.77</v>
      </c>
      <c r="J164" s="409">
        <v>1</v>
      </c>
      <c r="K164" s="410">
        <v>1035.77</v>
      </c>
    </row>
    <row r="165" spans="1:11" ht="14.4" customHeight="1" x14ac:dyDescent="0.3">
      <c r="A165" s="405" t="s">
        <v>438</v>
      </c>
      <c r="B165" s="406" t="s">
        <v>439</v>
      </c>
      <c r="C165" s="407" t="s">
        <v>443</v>
      </c>
      <c r="D165" s="408" t="s">
        <v>468</v>
      </c>
      <c r="E165" s="407" t="s">
        <v>830</v>
      </c>
      <c r="F165" s="408" t="s">
        <v>831</v>
      </c>
      <c r="G165" s="407" t="s">
        <v>780</v>
      </c>
      <c r="H165" s="407" t="s">
        <v>781</v>
      </c>
      <c r="I165" s="409">
        <v>1957.75</v>
      </c>
      <c r="J165" s="409">
        <v>1</v>
      </c>
      <c r="K165" s="410">
        <v>1957.75</v>
      </c>
    </row>
    <row r="166" spans="1:11" ht="14.4" customHeight="1" x14ac:dyDescent="0.3">
      <c r="A166" s="405" t="s">
        <v>438</v>
      </c>
      <c r="B166" s="406" t="s">
        <v>439</v>
      </c>
      <c r="C166" s="407" t="s">
        <v>443</v>
      </c>
      <c r="D166" s="408" t="s">
        <v>468</v>
      </c>
      <c r="E166" s="407" t="s">
        <v>830</v>
      </c>
      <c r="F166" s="408" t="s">
        <v>831</v>
      </c>
      <c r="G166" s="407" t="s">
        <v>782</v>
      </c>
      <c r="H166" s="407" t="s">
        <v>783</v>
      </c>
      <c r="I166" s="409">
        <v>3773.93</v>
      </c>
      <c r="J166" s="409">
        <v>1</v>
      </c>
      <c r="K166" s="410">
        <v>3773.93</v>
      </c>
    </row>
    <row r="167" spans="1:11" ht="14.4" customHeight="1" x14ac:dyDescent="0.3">
      <c r="A167" s="405" t="s">
        <v>438</v>
      </c>
      <c r="B167" s="406" t="s">
        <v>439</v>
      </c>
      <c r="C167" s="407" t="s">
        <v>443</v>
      </c>
      <c r="D167" s="408" t="s">
        <v>468</v>
      </c>
      <c r="E167" s="407" t="s">
        <v>830</v>
      </c>
      <c r="F167" s="408" t="s">
        <v>831</v>
      </c>
      <c r="G167" s="407" t="s">
        <v>784</v>
      </c>
      <c r="H167" s="407" t="s">
        <v>785</v>
      </c>
      <c r="I167" s="409">
        <v>204.5</v>
      </c>
      <c r="J167" s="409">
        <v>2</v>
      </c>
      <c r="K167" s="410">
        <v>409</v>
      </c>
    </row>
    <row r="168" spans="1:11" ht="14.4" customHeight="1" x14ac:dyDescent="0.3">
      <c r="A168" s="405" t="s">
        <v>438</v>
      </c>
      <c r="B168" s="406" t="s">
        <v>439</v>
      </c>
      <c r="C168" s="407" t="s">
        <v>443</v>
      </c>
      <c r="D168" s="408" t="s">
        <v>468</v>
      </c>
      <c r="E168" s="407" t="s">
        <v>830</v>
      </c>
      <c r="F168" s="408" t="s">
        <v>831</v>
      </c>
      <c r="G168" s="407" t="s">
        <v>786</v>
      </c>
      <c r="H168" s="407" t="s">
        <v>787</v>
      </c>
      <c r="I168" s="409">
        <v>2662</v>
      </c>
      <c r="J168" s="409">
        <v>1</v>
      </c>
      <c r="K168" s="410">
        <v>2662</v>
      </c>
    </row>
    <row r="169" spans="1:11" ht="14.4" customHeight="1" x14ac:dyDescent="0.3">
      <c r="A169" s="405" t="s">
        <v>438</v>
      </c>
      <c r="B169" s="406" t="s">
        <v>439</v>
      </c>
      <c r="C169" s="407" t="s">
        <v>443</v>
      </c>
      <c r="D169" s="408" t="s">
        <v>468</v>
      </c>
      <c r="E169" s="407" t="s">
        <v>830</v>
      </c>
      <c r="F169" s="408" t="s">
        <v>831</v>
      </c>
      <c r="G169" s="407" t="s">
        <v>788</v>
      </c>
      <c r="H169" s="407" t="s">
        <v>789</v>
      </c>
      <c r="I169" s="409">
        <v>11858</v>
      </c>
      <c r="J169" s="409">
        <v>2</v>
      </c>
      <c r="K169" s="410">
        <v>23716</v>
      </c>
    </row>
    <row r="170" spans="1:11" ht="14.4" customHeight="1" x14ac:dyDescent="0.3">
      <c r="A170" s="405" t="s">
        <v>438</v>
      </c>
      <c r="B170" s="406" t="s">
        <v>439</v>
      </c>
      <c r="C170" s="407" t="s">
        <v>443</v>
      </c>
      <c r="D170" s="408" t="s">
        <v>468</v>
      </c>
      <c r="E170" s="407" t="s">
        <v>830</v>
      </c>
      <c r="F170" s="408" t="s">
        <v>831</v>
      </c>
      <c r="G170" s="407" t="s">
        <v>790</v>
      </c>
      <c r="H170" s="407" t="s">
        <v>791</v>
      </c>
      <c r="I170" s="409">
        <v>101035</v>
      </c>
      <c r="J170" s="409">
        <v>0.67</v>
      </c>
      <c r="K170" s="410">
        <v>67693.45</v>
      </c>
    </row>
    <row r="171" spans="1:11" ht="14.4" customHeight="1" x14ac:dyDescent="0.3">
      <c r="A171" s="405" t="s">
        <v>438</v>
      </c>
      <c r="B171" s="406" t="s">
        <v>439</v>
      </c>
      <c r="C171" s="407" t="s">
        <v>443</v>
      </c>
      <c r="D171" s="408" t="s">
        <v>468</v>
      </c>
      <c r="E171" s="407" t="s">
        <v>830</v>
      </c>
      <c r="F171" s="408" t="s">
        <v>831</v>
      </c>
      <c r="G171" s="407" t="s">
        <v>792</v>
      </c>
      <c r="H171" s="407" t="s">
        <v>793</v>
      </c>
      <c r="I171" s="409">
        <v>1661.33</v>
      </c>
      <c r="J171" s="409">
        <v>3</v>
      </c>
      <c r="K171" s="410">
        <v>4983.99</v>
      </c>
    </row>
    <row r="172" spans="1:11" ht="14.4" customHeight="1" x14ac:dyDescent="0.3">
      <c r="A172" s="405" t="s">
        <v>438</v>
      </c>
      <c r="B172" s="406" t="s">
        <v>439</v>
      </c>
      <c r="C172" s="407" t="s">
        <v>443</v>
      </c>
      <c r="D172" s="408" t="s">
        <v>468</v>
      </c>
      <c r="E172" s="407" t="s">
        <v>830</v>
      </c>
      <c r="F172" s="408" t="s">
        <v>831</v>
      </c>
      <c r="G172" s="407" t="s">
        <v>794</v>
      </c>
      <c r="H172" s="407" t="s">
        <v>795</v>
      </c>
      <c r="I172" s="409">
        <v>1610.7</v>
      </c>
      <c r="J172" s="409">
        <v>1</v>
      </c>
      <c r="K172" s="410">
        <v>1610.7</v>
      </c>
    </row>
    <row r="173" spans="1:11" ht="14.4" customHeight="1" x14ac:dyDescent="0.3">
      <c r="A173" s="405" t="s">
        <v>438</v>
      </c>
      <c r="B173" s="406" t="s">
        <v>439</v>
      </c>
      <c r="C173" s="407" t="s">
        <v>443</v>
      </c>
      <c r="D173" s="408" t="s">
        <v>468</v>
      </c>
      <c r="E173" s="407" t="s">
        <v>830</v>
      </c>
      <c r="F173" s="408" t="s">
        <v>831</v>
      </c>
      <c r="G173" s="407" t="s">
        <v>796</v>
      </c>
      <c r="H173" s="407" t="s">
        <v>797</v>
      </c>
      <c r="I173" s="409">
        <v>611</v>
      </c>
      <c r="J173" s="409">
        <v>1</v>
      </c>
      <c r="K173" s="410">
        <v>611</v>
      </c>
    </row>
    <row r="174" spans="1:11" ht="14.4" customHeight="1" x14ac:dyDescent="0.3">
      <c r="A174" s="405" t="s">
        <v>438</v>
      </c>
      <c r="B174" s="406" t="s">
        <v>439</v>
      </c>
      <c r="C174" s="407" t="s">
        <v>443</v>
      </c>
      <c r="D174" s="408" t="s">
        <v>468</v>
      </c>
      <c r="E174" s="407" t="s">
        <v>830</v>
      </c>
      <c r="F174" s="408" t="s">
        <v>831</v>
      </c>
      <c r="G174" s="407" t="s">
        <v>798</v>
      </c>
      <c r="H174" s="407" t="s">
        <v>799</v>
      </c>
      <c r="I174" s="409">
        <v>4428.6000000000004</v>
      </c>
      <c r="J174" s="409">
        <v>1</v>
      </c>
      <c r="K174" s="410">
        <v>4428.6000000000004</v>
      </c>
    </row>
    <row r="175" spans="1:11" ht="14.4" customHeight="1" x14ac:dyDescent="0.3">
      <c r="A175" s="405" t="s">
        <v>438</v>
      </c>
      <c r="B175" s="406" t="s">
        <v>439</v>
      </c>
      <c r="C175" s="407" t="s">
        <v>443</v>
      </c>
      <c r="D175" s="408" t="s">
        <v>468</v>
      </c>
      <c r="E175" s="407" t="s">
        <v>830</v>
      </c>
      <c r="F175" s="408" t="s">
        <v>831</v>
      </c>
      <c r="G175" s="407" t="s">
        <v>800</v>
      </c>
      <c r="H175" s="407" t="s">
        <v>801</v>
      </c>
      <c r="I175" s="409">
        <v>4428.6000000000004</v>
      </c>
      <c r="J175" s="409">
        <v>1</v>
      </c>
      <c r="K175" s="410">
        <v>4428.6000000000004</v>
      </c>
    </row>
    <row r="176" spans="1:11" ht="14.4" customHeight="1" x14ac:dyDescent="0.3">
      <c r="A176" s="405" t="s">
        <v>438</v>
      </c>
      <c r="B176" s="406" t="s">
        <v>439</v>
      </c>
      <c r="C176" s="407" t="s">
        <v>443</v>
      </c>
      <c r="D176" s="408" t="s">
        <v>468</v>
      </c>
      <c r="E176" s="407" t="s">
        <v>830</v>
      </c>
      <c r="F176" s="408" t="s">
        <v>831</v>
      </c>
      <c r="G176" s="407" t="s">
        <v>802</v>
      </c>
      <c r="H176" s="407" t="s">
        <v>803</v>
      </c>
      <c r="I176" s="409">
        <v>2662</v>
      </c>
      <c r="J176" s="409">
        <v>1</v>
      </c>
      <c r="K176" s="410">
        <v>2662</v>
      </c>
    </row>
    <row r="177" spans="1:11" ht="14.4" customHeight="1" x14ac:dyDescent="0.3">
      <c r="A177" s="405" t="s">
        <v>438</v>
      </c>
      <c r="B177" s="406" t="s">
        <v>439</v>
      </c>
      <c r="C177" s="407" t="s">
        <v>443</v>
      </c>
      <c r="D177" s="408" t="s">
        <v>468</v>
      </c>
      <c r="E177" s="407" t="s">
        <v>830</v>
      </c>
      <c r="F177" s="408" t="s">
        <v>831</v>
      </c>
      <c r="G177" s="407" t="s">
        <v>804</v>
      </c>
      <c r="H177" s="407" t="s">
        <v>805</v>
      </c>
      <c r="I177" s="409">
        <v>4428.6000000000004</v>
      </c>
      <c r="J177" s="409">
        <v>1</v>
      </c>
      <c r="K177" s="410">
        <v>4428.6000000000004</v>
      </c>
    </row>
    <row r="178" spans="1:11" ht="14.4" customHeight="1" x14ac:dyDescent="0.3">
      <c r="A178" s="405" t="s">
        <v>438</v>
      </c>
      <c r="B178" s="406" t="s">
        <v>439</v>
      </c>
      <c r="C178" s="407" t="s">
        <v>443</v>
      </c>
      <c r="D178" s="408" t="s">
        <v>468</v>
      </c>
      <c r="E178" s="407" t="s">
        <v>830</v>
      </c>
      <c r="F178" s="408" t="s">
        <v>831</v>
      </c>
      <c r="G178" s="407" t="s">
        <v>806</v>
      </c>
      <c r="H178" s="407" t="s">
        <v>807</v>
      </c>
      <c r="I178" s="409">
        <v>4428.6000000000004</v>
      </c>
      <c r="J178" s="409">
        <v>1</v>
      </c>
      <c r="K178" s="410">
        <v>4428.6000000000004</v>
      </c>
    </row>
    <row r="179" spans="1:11" ht="14.4" customHeight="1" x14ac:dyDescent="0.3">
      <c r="A179" s="405" t="s">
        <v>438</v>
      </c>
      <c r="B179" s="406" t="s">
        <v>439</v>
      </c>
      <c r="C179" s="407" t="s">
        <v>443</v>
      </c>
      <c r="D179" s="408" t="s">
        <v>468</v>
      </c>
      <c r="E179" s="407" t="s">
        <v>830</v>
      </c>
      <c r="F179" s="408" t="s">
        <v>831</v>
      </c>
      <c r="G179" s="407" t="s">
        <v>808</v>
      </c>
      <c r="H179" s="407" t="s">
        <v>809</v>
      </c>
      <c r="I179" s="409">
        <v>1208.79</v>
      </c>
      <c r="J179" s="409">
        <v>1</v>
      </c>
      <c r="K179" s="410">
        <v>1208.79</v>
      </c>
    </row>
    <row r="180" spans="1:11" ht="14.4" customHeight="1" x14ac:dyDescent="0.3">
      <c r="A180" s="405" t="s">
        <v>438</v>
      </c>
      <c r="B180" s="406" t="s">
        <v>439</v>
      </c>
      <c r="C180" s="407" t="s">
        <v>443</v>
      </c>
      <c r="D180" s="408" t="s">
        <v>468</v>
      </c>
      <c r="E180" s="407" t="s">
        <v>830</v>
      </c>
      <c r="F180" s="408" t="s">
        <v>831</v>
      </c>
      <c r="G180" s="407" t="s">
        <v>810</v>
      </c>
      <c r="H180" s="407" t="s">
        <v>811</v>
      </c>
      <c r="I180" s="409">
        <v>2662</v>
      </c>
      <c r="J180" s="409">
        <v>1</v>
      </c>
      <c r="K180" s="410">
        <v>2662</v>
      </c>
    </row>
    <row r="181" spans="1:11" ht="14.4" customHeight="1" x14ac:dyDescent="0.3">
      <c r="A181" s="405" t="s">
        <v>438</v>
      </c>
      <c r="B181" s="406" t="s">
        <v>439</v>
      </c>
      <c r="C181" s="407" t="s">
        <v>443</v>
      </c>
      <c r="D181" s="408" t="s">
        <v>468</v>
      </c>
      <c r="E181" s="407" t="s">
        <v>830</v>
      </c>
      <c r="F181" s="408" t="s">
        <v>831</v>
      </c>
      <c r="G181" s="407" t="s">
        <v>812</v>
      </c>
      <c r="H181" s="407" t="s">
        <v>813</v>
      </c>
      <c r="I181" s="409">
        <v>2662</v>
      </c>
      <c r="J181" s="409">
        <v>1</v>
      </c>
      <c r="K181" s="410">
        <v>2662</v>
      </c>
    </row>
    <row r="182" spans="1:11" ht="14.4" customHeight="1" x14ac:dyDescent="0.3">
      <c r="A182" s="405" t="s">
        <v>438</v>
      </c>
      <c r="B182" s="406" t="s">
        <v>439</v>
      </c>
      <c r="C182" s="407" t="s">
        <v>443</v>
      </c>
      <c r="D182" s="408" t="s">
        <v>468</v>
      </c>
      <c r="E182" s="407" t="s">
        <v>830</v>
      </c>
      <c r="F182" s="408" t="s">
        <v>831</v>
      </c>
      <c r="G182" s="407" t="s">
        <v>814</v>
      </c>
      <c r="H182" s="407" t="s">
        <v>815</v>
      </c>
      <c r="I182" s="409">
        <v>232.32</v>
      </c>
      <c r="J182" s="409">
        <v>1</v>
      </c>
      <c r="K182" s="410">
        <v>232.32</v>
      </c>
    </row>
    <row r="183" spans="1:11" ht="14.4" customHeight="1" x14ac:dyDescent="0.3">
      <c r="A183" s="405" t="s">
        <v>438</v>
      </c>
      <c r="B183" s="406" t="s">
        <v>439</v>
      </c>
      <c r="C183" s="407" t="s">
        <v>443</v>
      </c>
      <c r="D183" s="408" t="s">
        <v>468</v>
      </c>
      <c r="E183" s="407" t="s">
        <v>830</v>
      </c>
      <c r="F183" s="408" t="s">
        <v>831</v>
      </c>
      <c r="G183" s="407" t="s">
        <v>816</v>
      </c>
      <c r="H183" s="407" t="s">
        <v>817</v>
      </c>
      <c r="I183" s="409">
        <v>1807.81</v>
      </c>
      <c r="J183" s="409">
        <v>1</v>
      </c>
      <c r="K183" s="410">
        <v>1807.81</v>
      </c>
    </row>
    <row r="184" spans="1:11" ht="14.4" customHeight="1" thickBot="1" x14ac:dyDescent="0.35">
      <c r="A184" s="411" t="s">
        <v>438</v>
      </c>
      <c r="B184" s="412" t="s">
        <v>439</v>
      </c>
      <c r="C184" s="413" t="s">
        <v>443</v>
      </c>
      <c r="D184" s="414" t="s">
        <v>468</v>
      </c>
      <c r="E184" s="413" t="s">
        <v>830</v>
      </c>
      <c r="F184" s="414" t="s">
        <v>831</v>
      </c>
      <c r="G184" s="413" t="s">
        <v>818</v>
      </c>
      <c r="H184" s="413" t="s">
        <v>819</v>
      </c>
      <c r="I184" s="415">
        <v>254.1</v>
      </c>
      <c r="J184" s="415">
        <v>1</v>
      </c>
      <c r="K184" s="416">
        <v>254.1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8" width="13.109375" hidden="1" customWidth="1"/>
    <col min="29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</row>
    <row r="2" spans="1:36" ht="15" thickBot="1" x14ac:dyDescent="0.35">
      <c r="A2" s="202" t="s">
        <v>248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</row>
    <row r="3" spans="1:36" x14ac:dyDescent="0.3">
      <c r="A3" s="221" t="s">
        <v>171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205">
        <v>930</v>
      </c>
      <c r="AI3" s="445">
        <v>940</v>
      </c>
      <c r="AJ3" s="462"/>
    </row>
    <row r="4" spans="1:36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183</v>
      </c>
      <c r="G4" s="225" t="s">
        <v>184</v>
      </c>
      <c r="H4" s="225" t="s">
        <v>246</v>
      </c>
      <c r="I4" s="225" t="s">
        <v>185</v>
      </c>
      <c r="J4" s="225" t="s">
        <v>186</v>
      </c>
      <c r="K4" s="225" t="s">
        <v>187</v>
      </c>
      <c r="L4" s="225" t="s">
        <v>188</v>
      </c>
      <c r="M4" s="225" t="s">
        <v>189</v>
      </c>
      <c r="N4" s="225" t="s">
        <v>190</v>
      </c>
      <c r="O4" s="225" t="s">
        <v>191</v>
      </c>
      <c r="P4" s="225" t="s">
        <v>192</v>
      </c>
      <c r="Q4" s="225" t="s">
        <v>193</v>
      </c>
      <c r="R4" s="225" t="s">
        <v>194</v>
      </c>
      <c r="S4" s="225" t="s">
        <v>195</v>
      </c>
      <c r="T4" s="225" t="s">
        <v>196</v>
      </c>
      <c r="U4" s="225" t="s">
        <v>197</v>
      </c>
      <c r="V4" s="225" t="s">
        <v>198</v>
      </c>
      <c r="W4" s="225" t="s">
        <v>199</v>
      </c>
      <c r="X4" s="225" t="s">
        <v>208</v>
      </c>
      <c r="Y4" s="225" t="s">
        <v>200</v>
      </c>
      <c r="Z4" s="225" t="s">
        <v>209</v>
      </c>
      <c r="AA4" s="225" t="s">
        <v>201</v>
      </c>
      <c r="AB4" s="225" t="s">
        <v>202</v>
      </c>
      <c r="AC4" s="225" t="s">
        <v>203</v>
      </c>
      <c r="AD4" s="225" t="s">
        <v>204</v>
      </c>
      <c r="AE4" s="225" t="s">
        <v>205</v>
      </c>
      <c r="AF4" s="207" t="s">
        <v>206</v>
      </c>
      <c r="AG4" s="207" t="s">
        <v>207</v>
      </c>
      <c r="AH4" s="207" t="s">
        <v>173</v>
      </c>
      <c r="AI4" s="446" t="s">
        <v>155</v>
      </c>
      <c r="AJ4" s="462"/>
    </row>
    <row r="5" spans="1:36" x14ac:dyDescent="0.3">
      <c r="A5" s="208" t="s">
        <v>156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447"/>
      <c r="AJ5" s="462"/>
    </row>
    <row r="6" spans="1:36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6.2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9.1999999999999993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0</v>
      </c>
      <c r="V6" s="249">
        <f xml:space="preserve">
TRUNC(IF($A$4&lt;=12,SUMIFS('ON Data'!AA:AA,'ON Data'!$D:$D,$A$4,'ON Data'!$E:$E,1),SUMIFS('ON Data'!AA:AA,'ON Data'!$E:$E,1)/'ON Data'!$D$3),1)</f>
        <v>4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5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0</v>
      </c>
      <c r="AH6" s="249">
        <f xml:space="preserve">
TRUNC(IF($A$4&lt;=12,SUMIFS('ON Data'!AN:AN,'ON Data'!$D:$D,$A$4,'ON Data'!$E:$E,1),SUMIFS('ON Data'!AN:AN,'ON Data'!$E:$E,1)/'ON Data'!$D$3),1)</f>
        <v>2.5</v>
      </c>
      <c r="AI6" s="448">
        <f xml:space="preserve">
TRUNC(IF($A$4&lt;=12,SUMIFS('ON Data'!AO:AO,'ON Data'!$D:$D,$A$4,'ON Data'!$E:$E,1),SUMIFS('ON Data'!AO:AO,'ON Data'!$E:$E,1)/'ON Data'!$D$3),1)</f>
        <v>0.5</v>
      </c>
      <c r="AJ6" s="462"/>
    </row>
    <row r="7" spans="1:36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448"/>
      <c r="AJ7" s="462"/>
    </row>
    <row r="8" spans="1:36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448"/>
      <c r="AJ8" s="462"/>
    </row>
    <row r="9" spans="1:36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449"/>
      <c r="AJ9" s="462"/>
    </row>
    <row r="10" spans="1:36" x14ac:dyDescent="0.3">
      <c r="A10" s="211" t="s">
        <v>157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450"/>
      <c r="AJ10" s="462"/>
    </row>
    <row r="11" spans="1:36" x14ac:dyDescent="0.3">
      <c r="A11" s="212" t="s">
        <v>158</v>
      </c>
      <c r="B11" s="229">
        <f xml:space="preserve">
IF($A$4&lt;=12,SUMIFS('ON Data'!F:F,'ON Data'!$D:$D,$A$4,'ON Data'!$E:$E,2),SUMIFS('ON Data'!F:F,'ON Data'!$E:$E,2))</f>
        <v>40812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9596.7999999999993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13060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0</v>
      </c>
      <c r="V11" s="231">
        <f xml:space="preserve">
IF($A$4&lt;=12,SUMIFS('ON Data'!AA:AA,'ON Data'!$D:$D,$A$4,'ON Data'!$E:$E,2),SUMIFS('ON Data'!AA:AA,'ON Data'!$E:$E,2))</f>
        <v>6059.2000000000007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7476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0</v>
      </c>
      <c r="AH11" s="231">
        <f xml:space="preserve">
IF($A$4&lt;=12,SUMIFS('ON Data'!AN:AN,'ON Data'!$D:$D,$A$4,'ON Data'!$E:$E,2),SUMIFS('ON Data'!AN:AN,'ON Data'!$E:$E,2))</f>
        <v>3864</v>
      </c>
      <c r="AI11" s="451">
        <f xml:space="preserve">
IF($A$4&lt;=12,SUMIFS('ON Data'!AO:AO,'ON Data'!$D:$D,$A$4,'ON Data'!$E:$E,2),SUMIFS('ON Data'!AO:AO,'ON Data'!$E:$E,2))</f>
        <v>756</v>
      </c>
      <c r="AJ11" s="462"/>
    </row>
    <row r="12" spans="1:36" x14ac:dyDescent="0.3">
      <c r="A12" s="212" t="s">
        <v>159</v>
      </c>
      <c r="B12" s="229">
        <f xml:space="preserve">
IF($A$4&lt;=12,SUMIFS('ON Data'!F:F,'ON Data'!$D:$D,$A$4,'ON Data'!$E:$E,3),SUMIFS('ON Data'!F:F,'ON Data'!$E:$E,3))</f>
        <v>404.79999999999995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404.79999999999995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231">
        <f xml:space="preserve">
IF($A$4&lt;=12,SUMIFS('ON Data'!AN:AN,'ON Data'!$D:$D,$A$4,'ON Data'!$E:$E,3),SUMIFS('ON Data'!AN:AN,'ON Data'!$E:$E,3))</f>
        <v>0</v>
      </c>
      <c r="AI12" s="451">
        <f xml:space="preserve">
IF($A$4&lt;=12,SUMIFS('ON Data'!AO:AO,'ON Data'!$D:$D,$A$4,'ON Data'!$E:$E,3),SUMIFS('ON Data'!AO:AO,'ON Data'!$E:$E,3))</f>
        <v>0</v>
      </c>
      <c r="AJ12" s="462"/>
    </row>
    <row r="13" spans="1:36" x14ac:dyDescent="0.3">
      <c r="A13" s="212" t="s">
        <v>166</v>
      </c>
      <c r="B13" s="229">
        <f xml:space="preserve">
IF($A$4&lt;=12,SUMIFS('ON Data'!F:F,'ON Data'!$D:$D,$A$4,'ON Data'!$E:$E,4),SUMIFS('ON Data'!F:F,'ON Data'!$E:$E,4))</f>
        <v>979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825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19</v>
      </c>
      <c r="AD13" s="231">
        <f xml:space="preserve">
IF($A$4&lt;=12,SUMIFS('ON Data'!AI:AI,'ON Data'!$D:$D,$A$4,'ON Data'!$E:$E,4),SUMIFS('ON Data'!AI:AI,'ON Data'!$E:$E,4))</f>
        <v>127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231">
        <f xml:space="preserve">
IF($A$4&lt;=12,SUMIFS('ON Data'!AN:AN,'ON Data'!$D:$D,$A$4,'ON Data'!$E:$E,4),SUMIFS('ON Data'!AN:AN,'ON Data'!$E:$E,4))</f>
        <v>8</v>
      </c>
      <c r="AI13" s="451">
        <f xml:space="preserve">
IF($A$4&lt;=12,SUMIFS('ON Data'!AO:AO,'ON Data'!$D:$D,$A$4,'ON Data'!$E:$E,4),SUMIFS('ON Data'!AO:AO,'ON Data'!$E:$E,4))</f>
        <v>0</v>
      </c>
      <c r="AJ13" s="462"/>
    </row>
    <row r="14" spans="1:36" ht="15" thickBot="1" x14ac:dyDescent="0.35">
      <c r="A14" s="213" t="s">
        <v>160</v>
      </c>
      <c r="B14" s="232">
        <f xml:space="preserve">
IF($A$4&lt;=12,SUMIFS('ON Data'!F:F,'ON Data'!$D:$D,$A$4,'ON Data'!$E:$E,5),SUMIFS('ON Data'!F:F,'ON Data'!$E:$E,5))</f>
        <v>8885</v>
      </c>
      <c r="C14" s="233">
        <f xml:space="preserve">
IF($A$4&lt;=12,SUMIFS('ON Data'!G:G,'ON Data'!$D:$D,$A$4,'ON Data'!$E:$E,5),SUMIFS('ON Data'!G:G,'ON Data'!$E:$E,5))</f>
        <v>8885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234">
        <f xml:space="preserve">
IF($A$4&lt;=12,SUMIFS('ON Data'!AN:AN,'ON Data'!$D:$D,$A$4,'ON Data'!$E:$E,5),SUMIFS('ON Data'!AN:AN,'ON Data'!$E:$E,5))</f>
        <v>0</v>
      </c>
      <c r="AI14" s="452">
        <f xml:space="preserve">
IF($A$4&lt;=12,SUMIFS('ON Data'!AO:AO,'ON Data'!$D:$D,$A$4,'ON Data'!$E:$E,5),SUMIFS('ON Data'!AO:AO,'ON Data'!$E:$E,5))</f>
        <v>0</v>
      </c>
      <c r="AJ14" s="462"/>
    </row>
    <row r="15" spans="1:36" x14ac:dyDescent="0.3">
      <c r="A15" s="136" t="s">
        <v>170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453"/>
      <c r="AJ15" s="462"/>
    </row>
    <row r="16" spans="1:36" x14ac:dyDescent="0.3">
      <c r="A16" s="214" t="s">
        <v>161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231">
        <f xml:space="preserve">
IF($A$4&lt;=12,SUMIFS('ON Data'!AN:AN,'ON Data'!$D:$D,$A$4,'ON Data'!$E:$E,7),SUMIFS('ON Data'!AN:AN,'ON Data'!$E:$E,7))</f>
        <v>0</v>
      </c>
      <c r="AI16" s="451">
        <f xml:space="preserve">
IF($A$4&lt;=12,SUMIFS('ON Data'!AO:AO,'ON Data'!$D:$D,$A$4,'ON Data'!$E:$E,7),SUMIFS('ON Data'!AO:AO,'ON Data'!$E:$E,7))</f>
        <v>0</v>
      </c>
      <c r="AJ16" s="462"/>
    </row>
    <row r="17" spans="1:36" x14ac:dyDescent="0.3">
      <c r="A17" s="214" t="s">
        <v>162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231">
        <f xml:space="preserve">
IF($A$4&lt;=12,SUMIFS('ON Data'!AN:AN,'ON Data'!$D:$D,$A$4,'ON Data'!$E:$E,8),SUMIFS('ON Data'!AN:AN,'ON Data'!$E:$E,8))</f>
        <v>0</v>
      </c>
      <c r="AI17" s="451">
        <f xml:space="preserve">
IF($A$4&lt;=12,SUMIFS('ON Data'!AO:AO,'ON Data'!$D:$D,$A$4,'ON Data'!$E:$E,8),SUMIFS('ON Data'!AO:AO,'ON Data'!$E:$E,8))</f>
        <v>0</v>
      </c>
      <c r="AJ17" s="462"/>
    </row>
    <row r="18" spans="1:36" x14ac:dyDescent="0.3">
      <c r="A18" s="214" t="s">
        <v>163</v>
      </c>
      <c r="B18" s="229">
        <f xml:space="preserve">
B19-B16-B17</f>
        <v>529577</v>
      </c>
      <c r="C18" s="230">
        <f t="shared" ref="C18:G18" si="0" xml:space="preserve">
C19-C16-C17</f>
        <v>0</v>
      </c>
      <c r="D18" s="231">
        <f t="shared" si="0"/>
        <v>157719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I18" si="1" xml:space="preserve">
H19-H16-H17</f>
        <v>0</v>
      </c>
      <c r="I18" s="231">
        <f t="shared" si="1"/>
        <v>0</v>
      </c>
      <c r="J18" s="231">
        <f t="shared" si="1"/>
        <v>114143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0</v>
      </c>
      <c r="V18" s="231">
        <f t="shared" si="1"/>
        <v>125225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9926</v>
      </c>
      <c r="AD18" s="231">
        <f t="shared" si="1"/>
        <v>95414</v>
      </c>
      <c r="AE18" s="231">
        <f t="shared" si="1"/>
        <v>0</v>
      </c>
      <c r="AF18" s="231">
        <f t="shared" si="1"/>
        <v>0</v>
      </c>
      <c r="AG18" s="231">
        <f t="shared" si="1"/>
        <v>0</v>
      </c>
      <c r="AH18" s="231">
        <f t="shared" si="1"/>
        <v>23488</v>
      </c>
      <c r="AI18" s="451">
        <f t="shared" si="1"/>
        <v>3662</v>
      </c>
      <c r="AJ18" s="462"/>
    </row>
    <row r="19" spans="1:36" ht="15" thickBot="1" x14ac:dyDescent="0.35">
      <c r="A19" s="215" t="s">
        <v>164</v>
      </c>
      <c r="B19" s="238">
        <f xml:space="preserve">
IF($A$4&lt;=12,SUMIFS('ON Data'!F:F,'ON Data'!$D:$D,$A$4,'ON Data'!$E:$E,9),SUMIFS('ON Data'!F:F,'ON Data'!$E:$E,9))</f>
        <v>529577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157719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114143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125225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9926</v>
      </c>
      <c r="AD19" s="240">
        <f xml:space="preserve">
IF($A$4&lt;=12,SUMIFS('ON Data'!AI:AI,'ON Data'!$D:$D,$A$4,'ON Data'!$E:$E,9),SUMIFS('ON Data'!AI:AI,'ON Data'!$E:$E,9))</f>
        <v>95414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0</v>
      </c>
      <c r="AH19" s="240">
        <f xml:space="preserve">
IF($A$4&lt;=12,SUMIFS('ON Data'!AN:AN,'ON Data'!$D:$D,$A$4,'ON Data'!$E:$E,9),SUMIFS('ON Data'!AN:AN,'ON Data'!$E:$E,9))</f>
        <v>23488</v>
      </c>
      <c r="AI19" s="454">
        <f xml:space="preserve">
IF($A$4&lt;=12,SUMIFS('ON Data'!AO:AO,'ON Data'!$D:$D,$A$4,'ON Data'!$E:$E,9),SUMIFS('ON Data'!AO:AO,'ON Data'!$E:$E,9))</f>
        <v>3662</v>
      </c>
      <c r="AJ19" s="462"/>
    </row>
    <row r="20" spans="1:36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10705590</v>
      </c>
      <c r="C20" s="242">
        <f xml:space="preserve">
IF($A$4&lt;=12,SUMIFS('ON Data'!G:G,'ON Data'!$D:$D,$A$4,'ON Data'!$E:$E,6),SUMIFS('ON Data'!G:G,'ON Data'!$E:$E,6))</f>
        <v>1171980</v>
      </c>
      <c r="D20" s="243">
        <f xml:space="preserve">
IF($A$4&lt;=12,SUMIFS('ON Data'!H:H,'ON Data'!$D:$D,$A$4,'ON Data'!$E:$E,6),SUMIFS('ON Data'!H:H,'ON Data'!$E:$E,6))</f>
        <v>3033792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2359637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0</v>
      </c>
      <c r="V20" s="243">
        <f xml:space="preserve">
IF($A$4&lt;=12,SUMIFS('ON Data'!AA:AA,'ON Data'!$D:$D,$A$4,'ON Data'!$E:$E,6),SUMIFS('ON Data'!AA:AA,'ON Data'!$E:$E,6))</f>
        <v>2430844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18720</v>
      </c>
      <c r="AD20" s="243">
        <f xml:space="preserve">
IF($A$4&lt;=12,SUMIFS('ON Data'!AI:AI,'ON Data'!$D:$D,$A$4,'ON Data'!$E:$E,6),SUMIFS('ON Data'!AI:AI,'ON Data'!$E:$E,6))</f>
        <v>1018362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0</v>
      </c>
      <c r="AH20" s="243">
        <f xml:space="preserve">
IF($A$4&lt;=12,SUMIFS('ON Data'!AN:AN,'ON Data'!$D:$D,$A$4,'ON Data'!$E:$E,6),SUMIFS('ON Data'!AN:AN,'ON Data'!$E:$E,6))</f>
        <v>577801</v>
      </c>
      <c r="AI20" s="455">
        <f xml:space="preserve">
IF($A$4&lt;=12,SUMIFS('ON Data'!AO:AO,'ON Data'!$D:$D,$A$4,'ON Data'!$E:$E,6),SUMIFS('ON Data'!AO:AO,'ON Data'!$E:$E,6))</f>
        <v>94454</v>
      </c>
      <c r="AJ20" s="462"/>
    </row>
    <row r="21" spans="1:36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231">
        <f xml:space="preserve">
IF($A$4&lt;=12,SUMIFS('ON Data'!AN:AN,'ON Data'!$D:$D,$A$4,'ON Data'!$E:$E,12),SUMIFS('ON Data'!AN:AN,'ON Data'!$E:$E,12))</f>
        <v>0</v>
      </c>
      <c r="AI21" s="451">
        <f xml:space="preserve">
IF($A$4&lt;=12,SUMIFS('ON Data'!AO:AO,'ON Data'!$D:$D,$A$4,'ON Data'!$E:$E,12),SUMIFS('ON Data'!AO:AO,'ON Data'!$E:$E,12))</f>
        <v>0</v>
      </c>
      <c r="AJ21" s="462"/>
    </row>
    <row r="22" spans="1:36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I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287" t="str">
        <f t="shared" si="3"/>
        <v/>
      </c>
      <c r="AI22" s="456" t="str">
        <f t="shared" si="3"/>
        <v/>
      </c>
      <c r="AJ22" s="462"/>
    </row>
    <row r="23" spans="1:36" ht="15" hidden="1" outlineLevel="1" thickBot="1" x14ac:dyDescent="0.35">
      <c r="A23" s="217" t="s">
        <v>54</v>
      </c>
      <c r="B23" s="232">
        <f xml:space="preserve">
IF(B21="","",B20-B21)</f>
        <v>10705590</v>
      </c>
      <c r="C23" s="233">
        <f t="shared" ref="C23:G23" si="4" xml:space="preserve">
IF(C21="","",C20-C21)</f>
        <v>1171980</v>
      </c>
      <c r="D23" s="234">
        <f t="shared" si="4"/>
        <v>3033792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I23" si="5" xml:space="preserve">
IF(H21="","",H20-H21)</f>
        <v>0</v>
      </c>
      <c r="I23" s="234">
        <f t="shared" si="5"/>
        <v>0</v>
      </c>
      <c r="J23" s="234">
        <f t="shared" si="5"/>
        <v>2359637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0</v>
      </c>
      <c r="T23" s="234">
        <f t="shared" si="5"/>
        <v>0</v>
      </c>
      <c r="U23" s="234">
        <f t="shared" si="5"/>
        <v>0</v>
      </c>
      <c r="V23" s="234">
        <f t="shared" si="5"/>
        <v>2430844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0</v>
      </c>
      <c r="AA23" s="234">
        <f t="shared" si="5"/>
        <v>0</v>
      </c>
      <c r="AB23" s="234">
        <f t="shared" si="5"/>
        <v>0</v>
      </c>
      <c r="AC23" s="234">
        <f t="shared" si="5"/>
        <v>18720</v>
      </c>
      <c r="AD23" s="234">
        <f t="shared" si="5"/>
        <v>1018362</v>
      </c>
      <c r="AE23" s="234">
        <f t="shared" si="5"/>
        <v>0</v>
      </c>
      <c r="AF23" s="234">
        <f t="shared" si="5"/>
        <v>0</v>
      </c>
      <c r="AG23" s="234">
        <f t="shared" si="5"/>
        <v>0</v>
      </c>
      <c r="AH23" s="234">
        <f t="shared" si="5"/>
        <v>577801</v>
      </c>
      <c r="AI23" s="452">
        <f t="shared" si="5"/>
        <v>94454</v>
      </c>
      <c r="AJ23" s="462"/>
    </row>
    <row r="24" spans="1:36" x14ac:dyDescent="0.3">
      <c r="A24" s="211" t="s">
        <v>165</v>
      </c>
      <c r="B24" s="258" t="s">
        <v>3</v>
      </c>
      <c r="C24" s="463" t="s">
        <v>176</v>
      </c>
      <c r="D24" s="436"/>
      <c r="E24" s="437"/>
      <c r="F24" s="437" t="s">
        <v>177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 t="s">
        <v>178</v>
      </c>
      <c r="AI24" s="457"/>
      <c r="AJ24" s="462"/>
    </row>
    <row r="25" spans="1:36" x14ac:dyDescent="0.3">
      <c r="A25" s="212" t="s">
        <v>59</v>
      </c>
      <c r="B25" s="229">
        <f xml:space="preserve">
SUM(C25:AI25)</f>
        <v>15884</v>
      </c>
      <c r="C25" s="464">
        <f xml:space="preserve">
IF($A$4&lt;=12,SUMIFS('ON Data'!H:H,'ON Data'!$D:$D,$A$4,'ON Data'!$E:$E,10),SUMIFS('ON Data'!H:H,'ON Data'!$E:$E,10))</f>
        <v>14634</v>
      </c>
      <c r="D25" s="438"/>
      <c r="E25" s="439"/>
      <c r="F25" s="439">
        <f xml:space="preserve">
IF($A$4&lt;=12,SUMIFS('ON Data'!K:K,'ON Data'!$D:$D,$A$4,'ON Data'!$E:$E,10),SUMIFS('ON Data'!K:K,'ON Data'!$E:$E,10))</f>
        <v>1250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>
        <f xml:space="preserve">
IF($A$4&lt;=12,SUMIFS('ON Data'!AN:AN,'ON Data'!$D:$D,$A$4,'ON Data'!$E:$E,10),SUMIFS('ON Data'!AN:AN,'ON Data'!$E:$E,10))</f>
        <v>0</v>
      </c>
      <c r="AI25" s="458"/>
      <c r="AJ25" s="462"/>
    </row>
    <row r="26" spans="1:36" x14ac:dyDescent="0.3">
      <c r="A26" s="218" t="s">
        <v>175</v>
      </c>
      <c r="B26" s="238">
        <f xml:space="preserve">
SUM(C26:AI26)</f>
        <v>53129.306266839427</v>
      </c>
      <c r="C26" s="464">
        <f xml:space="preserve">
IF($A$4&lt;=12,SUMIFS('ON Data'!H:H,'ON Data'!$D:$D,$A$4,'ON Data'!$E:$E,11),SUMIFS('ON Data'!H:H,'ON Data'!$E:$E,11))</f>
        <v>19795.972933506095</v>
      </c>
      <c r="D26" s="438"/>
      <c r="E26" s="439"/>
      <c r="F26" s="440">
        <f xml:space="preserve">
IF($A$4&lt;=12,SUMIFS('ON Data'!K:K,'ON Data'!$D:$D,$A$4,'ON Data'!$E:$E,11),SUMIFS('ON Data'!K:K,'ON Data'!$E:$E,11))</f>
        <v>33333.333333333328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39">
        <f xml:space="preserve">
IF($A$4&lt;=12,SUMIFS('ON Data'!AN:AN,'ON Data'!$D:$D,$A$4,'ON Data'!$E:$E,11),SUMIFS('ON Data'!AN:AN,'ON Data'!$E:$E,11))</f>
        <v>0</v>
      </c>
      <c r="AI26" s="459"/>
      <c r="AJ26" s="462"/>
    </row>
    <row r="27" spans="1:36" x14ac:dyDescent="0.3">
      <c r="A27" s="218" t="s">
        <v>61</v>
      </c>
      <c r="B27" s="259">
        <f xml:space="preserve">
IF(B26=0,0,B25/B26)</f>
        <v>0.2989687070300403</v>
      </c>
      <c r="C27" s="465">
        <f xml:space="preserve">
IF(C26=0,0,C25/C26)</f>
        <v>0.73924126129870138</v>
      </c>
      <c r="D27" s="441"/>
      <c r="E27" s="442"/>
      <c r="F27" s="442">
        <f xml:space="preserve">
IF(F26=0,0,F25/F26)</f>
        <v>3.7500000000000006E-2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42">
        <f xml:space="preserve">
IF(AH26=0,0,AH25/AH26)</f>
        <v>0</v>
      </c>
      <c r="AI27" s="460"/>
      <c r="AJ27" s="462"/>
    </row>
    <row r="28" spans="1:36" ht="15" thickBot="1" x14ac:dyDescent="0.35">
      <c r="A28" s="218" t="s">
        <v>174</v>
      </c>
      <c r="B28" s="238">
        <f xml:space="preserve">
SUM(C28:AI28)</f>
        <v>37245.306266839427</v>
      </c>
      <c r="C28" s="466">
        <f xml:space="preserve">
C26-C25</f>
        <v>5161.9729335060947</v>
      </c>
      <c r="D28" s="443"/>
      <c r="E28" s="444"/>
      <c r="F28" s="444">
        <f xml:space="preserve">
F26-F25</f>
        <v>32083.333333333328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>
        <f xml:space="preserve">
AH26-AH25</f>
        <v>0</v>
      </c>
      <c r="AI28" s="461"/>
      <c r="AJ28" s="462"/>
    </row>
    <row r="29" spans="1:36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  <c r="AI29" s="219"/>
    </row>
    <row r="30" spans="1:36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  <c r="AI30" s="124"/>
    </row>
    <row r="31" spans="1:36" x14ac:dyDescent="0.3">
      <c r="A31" s="89" t="s">
        <v>172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  <c r="AI31" s="124"/>
    </row>
    <row r="32" spans="1:36" ht="14.4" customHeight="1" x14ac:dyDescent="0.3">
      <c r="A32" s="255" t="s">
        <v>169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179</v>
      </c>
    </row>
    <row r="34" spans="1:1" x14ac:dyDescent="0.3">
      <c r="A34" s="257" t="s">
        <v>180</v>
      </c>
    </row>
    <row r="35" spans="1:1" x14ac:dyDescent="0.3">
      <c r="A35" s="257" t="s">
        <v>181</v>
      </c>
    </row>
    <row r="36" spans="1:1" x14ac:dyDescent="0.3">
      <c r="A36" s="257" t="s">
        <v>182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8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833</v>
      </c>
    </row>
    <row r="2" spans="1:41" x14ac:dyDescent="0.3">
      <c r="A2" s="202" t="s">
        <v>248</v>
      </c>
    </row>
    <row r="3" spans="1:41" x14ac:dyDescent="0.3">
      <c r="A3" s="198" t="s">
        <v>138</v>
      </c>
      <c r="B3" s="223">
        <v>2015</v>
      </c>
      <c r="D3" s="199">
        <f>MAX(D5:D1048576)</f>
        <v>10</v>
      </c>
      <c r="F3" s="199">
        <f>SUMIF($E5:$E1048576,"&lt;10",F5:F1048576)</f>
        <v>11286522.200000001</v>
      </c>
      <c r="G3" s="199">
        <f t="shared" ref="G3:AO3" si="0">SUMIF($E5:$E1048576,"&lt;10",G5:G1048576)</f>
        <v>1180865</v>
      </c>
      <c r="H3" s="199">
        <f t="shared" si="0"/>
        <v>3201170.1999999997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2486932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2563398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28665</v>
      </c>
      <c r="AI3" s="199">
        <f t="shared" si="0"/>
        <v>1121429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605186</v>
      </c>
      <c r="AO3" s="199">
        <f t="shared" si="0"/>
        <v>98877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38</v>
      </c>
      <c r="D5" s="198">
        <v>1</v>
      </c>
      <c r="E5" s="198">
        <v>1</v>
      </c>
      <c r="F5" s="198">
        <v>26.8</v>
      </c>
      <c r="G5" s="198">
        <v>0</v>
      </c>
      <c r="H5" s="198">
        <v>5.8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9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0</v>
      </c>
      <c r="AA5" s="198">
        <v>4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5</v>
      </c>
      <c r="AJ5" s="198">
        <v>0</v>
      </c>
      <c r="AK5" s="198">
        <v>0</v>
      </c>
      <c r="AL5" s="198">
        <v>0</v>
      </c>
      <c r="AM5" s="198">
        <v>0</v>
      </c>
      <c r="AN5" s="198">
        <v>2.5</v>
      </c>
      <c r="AO5" s="198">
        <v>0.5</v>
      </c>
    </row>
    <row r="6" spans="1:41" x14ac:dyDescent="0.3">
      <c r="A6" s="198" t="s">
        <v>141</v>
      </c>
      <c r="B6" s="223">
        <v>3</v>
      </c>
      <c r="C6" s="198">
        <v>38</v>
      </c>
      <c r="D6" s="198">
        <v>1</v>
      </c>
      <c r="E6" s="198">
        <v>2</v>
      </c>
      <c r="F6" s="198">
        <v>4260</v>
      </c>
      <c r="G6" s="198">
        <v>0</v>
      </c>
      <c r="H6" s="198">
        <v>1008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1352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0</v>
      </c>
      <c r="AA6" s="198">
        <v>592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824</v>
      </c>
      <c r="AJ6" s="198">
        <v>0</v>
      </c>
      <c r="AK6" s="198">
        <v>0</v>
      </c>
      <c r="AL6" s="198">
        <v>0</v>
      </c>
      <c r="AM6" s="198">
        <v>0</v>
      </c>
      <c r="AN6" s="198">
        <v>396</v>
      </c>
      <c r="AO6" s="198">
        <v>88</v>
      </c>
    </row>
    <row r="7" spans="1:41" x14ac:dyDescent="0.3">
      <c r="A7" s="198" t="s">
        <v>142</v>
      </c>
      <c r="B7" s="223">
        <v>4</v>
      </c>
      <c r="C7" s="198">
        <v>38</v>
      </c>
      <c r="D7" s="198">
        <v>1</v>
      </c>
      <c r="E7" s="198">
        <v>3</v>
      </c>
      <c r="F7" s="198">
        <v>32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32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38</v>
      </c>
      <c r="D8" s="198">
        <v>1</v>
      </c>
      <c r="E8" s="198">
        <v>4</v>
      </c>
      <c r="F8" s="198">
        <v>109.5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88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3</v>
      </c>
      <c r="AI8" s="198">
        <v>18.5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38</v>
      </c>
      <c r="D9" s="198">
        <v>1</v>
      </c>
      <c r="E9" s="198">
        <v>5</v>
      </c>
      <c r="F9" s="198">
        <v>863</v>
      </c>
      <c r="G9" s="198">
        <v>863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38</v>
      </c>
      <c r="D10" s="198">
        <v>1</v>
      </c>
      <c r="E10" s="198">
        <v>6</v>
      </c>
      <c r="F10" s="198">
        <v>1041360</v>
      </c>
      <c r="G10" s="198">
        <v>115440</v>
      </c>
      <c r="H10" s="198">
        <v>274440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223139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260563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3043</v>
      </c>
      <c r="AI10" s="198">
        <v>100266</v>
      </c>
      <c r="AJ10" s="198">
        <v>0</v>
      </c>
      <c r="AK10" s="198">
        <v>0</v>
      </c>
      <c r="AL10" s="198">
        <v>0</v>
      </c>
      <c r="AM10" s="198">
        <v>0</v>
      </c>
      <c r="AN10" s="198">
        <v>55509</v>
      </c>
      <c r="AO10" s="198">
        <v>8960</v>
      </c>
    </row>
    <row r="11" spans="1:41" x14ac:dyDescent="0.3">
      <c r="A11" s="198" t="s">
        <v>146</v>
      </c>
      <c r="B11" s="223">
        <v>8</v>
      </c>
      <c r="C11" s="198">
        <v>38</v>
      </c>
      <c r="D11" s="198">
        <v>1</v>
      </c>
      <c r="E11" s="198">
        <v>9</v>
      </c>
      <c r="F11" s="198">
        <v>16456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7258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1540</v>
      </c>
      <c r="AI11" s="198">
        <v>7658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38</v>
      </c>
      <c r="D12" s="198">
        <v>1</v>
      </c>
      <c r="E12" s="198">
        <v>11</v>
      </c>
      <c r="F12" s="198">
        <v>5312.930626683943</v>
      </c>
      <c r="G12" s="198">
        <v>0</v>
      </c>
      <c r="H12" s="198">
        <v>1979.5972933506098</v>
      </c>
      <c r="I12" s="198">
        <v>0</v>
      </c>
      <c r="J12" s="198">
        <v>0</v>
      </c>
      <c r="K12" s="198">
        <v>3333.3333333333335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38</v>
      </c>
      <c r="D13" s="198">
        <v>2</v>
      </c>
      <c r="E13" s="198">
        <v>1</v>
      </c>
      <c r="F13" s="198">
        <v>26.8</v>
      </c>
      <c r="G13" s="198">
        <v>0</v>
      </c>
      <c r="H13" s="198">
        <v>5.8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9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4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5</v>
      </c>
      <c r="AJ13" s="198">
        <v>0</v>
      </c>
      <c r="AK13" s="198">
        <v>0</v>
      </c>
      <c r="AL13" s="198">
        <v>0</v>
      </c>
      <c r="AM13" s="198">
        <v>0</v>
      </c>
      <c r="AN13" s="198">
        <v>2.5</v>
      </c>
      <c r="AO13" s="198">
        <v>0.5</v>
      </c>
    </row>
    <row r="14" spans="1:41" x14ac:dyDescent="0.3">
      <c r="A14" s="198" t="s">
        <v>149</v>
      </c>
      <c r="B14" s="223">
        <v>11</v>
      </c>
      <c r="C14" s="198">
        <v>38</v>
      </c>
      <c r="D14" s="198">
        <v>2</v>
      </c>
      <c r="E14" s="198">
        <v>2</v>
      </c>
      <c r="F14" s="198">
        <v>3898.4</v>
      </c>
      <c r="G14" s="198">
        <v>0</v>
      </c>
      <c r="H14" s="198">
        <v>904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1240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526.4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784</v>
      </c>
      <c r="AJ14" s="198">
        <v>0</v>
      </c>
      <c r="AK14" s="198">
        <v>0</v>
      </c>
      <c r="AL14" s="198">
        <v>0</v>
      </c>
      <c r="AM14" s="198">
        <v>0</v>
      </c>
      <c r="AN14" s="198">
        <v>364</v>
      </c>
      <c r="AO14" s="198">
        <v>80</v>
      </c>
    </row>
    <row r="15" spans="1:41" x14ac:dyDescent="0.3">
      <c r="A15" s="198" t="s">
        <v>150</v>
      </c>
      <c r="B15" s="223">
        <v>12</v>
      </c>
      <c r="C15" s="198">
        <v>38</v>
      </c>
      <c r="D15" s="198">
        <v>2</v>
      </c>
      <c r="E15" s="198">
        <v>3</v>
      </c>
      <c r="F15" s="198">
        <v>33.6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33.6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38</v>
      </c>
      <c r="D16" s="198">
        <v>2</v>
      </c>
      <c r="E16" s="198">
        <v>4</v>
      </c>
      <c r="F16" s="198">
        <v>101.5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79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6</v>
      </c>
      <c r="AI16" s="198">
        <v>16.5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</row>
    <row r="17" spans="3:41" x14ac:dyDescent="0.3">
      <c r="C17" s="198">
        <v>38</v>
      </c>
      <c r="D17" s="198">
        <v>2</v>
      </c>
      <c r="E17" s="198">
        <v>5</v>
      </c>
      <c r="F17" s="198">
        <v>803</v>
      </c>
      <c r="G17" s="198">
        <v>803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38</v>
      </c>
      <c r="D18" s="198">
        <v>2</v>
      </c>
      <c r="E18" s="198">
        <v>6</v>
      </c>
      <c r="F18" s="198">
        <v>1003885</v>
      </c>
      <c r="G18" s="198">
        <v>105270</v>
      </c>
      <c r="H18" s="198">
        <v>277682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218248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236944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3023</v>
      </c>
      <c r="AI18" s="198">
        <v>98735</v>
      </c>
      <c r="AJ18" s="198">
        <v>0</v>
      </c>
      <c r="AK18" s="198">
        <v>0</v>
      </c>
      <c r="AL18" s="198">
        <v>0</v>
      </c>
      <c r="AM18" s="198">
        <v>0</v>
      </c>
      <c r="AN18" s="198">
        <v>55023</v>
      </c>
      <c r="AO18" s="198">
        <v>8960</v>
      </c>
    </row>
    <row r="19" spans="3:41" x14ac:dyDescent="0.3">
      <c r="C19" s="198">
        <v>38</v>
      </c>
      <c r="D19" s="198">
        <v>2</v>
      </c>
      <c r="E19" s="198">
        <v>9</v>
      </c>
      <c r="F19" s="198">
        <v>14763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6550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1043</v>
      </c>
      <c r="AI19" s="198">
        <v>7170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</row>
    <row r="20" spans="3:41" x14ac:dyDescent="0.3">
      <c r="C20" s="198">
        <v>38</v>
      </c>
      <c r="D20" s="198">
        <v>2</v>
      </c>
      <c r="E20" s="198">
        <v>10</v>
      </c>
      <c r="F20" s="198">
        <v>7900</v>
      </c>
      <c r="G20" s="198">
        <v>0</v>
      </c>
      <c r="H20" s="198">
        <v>7900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</row>
    <row r="21" spans="3:41" x14ac:dyDescent="0.3">
      <c r="C21" s="198">
        <v>38</v>
      </c>
      <c r="D21" s="198">
        <v>2</v>
      </c>
      <c r="E21" s="198">
        <v>11</v>
      </c>
      <c r="F21" s="198">
        <v>5312.930626683943</v>
      </c>
      <c r="G21" s="198">
        <v>0</v>
      </c>
      <c r="H21" s="198">
        <v>1979.5972933506098</v>
      </c>
      <c r="I21" s="198">
        <v>0</v>
      </c>
      <c r="J21" s="198">
        <v>0</v>
      </c>
      <c r="K21" s="198">
        <v>3333.3333333333335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38</v>
      </c>
      <c r="D22" s="198">
        <v>3</v>
      </c>
      <c r="E22" s="198">
        <v>1</v>
      </c>
      <c r="F22" s="198">
        <v>26.8</v>
      </c>
      <c r="G22" s="198">
        <v>0</v>
      </c>
      <c r="H22" s="198">
        <v>5.8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9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4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5</v>
      </c>
      <c r="AJ22" s="198">
        <v>0</v>
      </c>
      <c r="AK22" s="198">
        <v>0</v>
      </c>
      <c r="AL22" s="198">
        <v>0</v>
      </c>
      <c r="AM22" s="198">
        <v>0</v>
      </c>
      <c r="AN22" s="198">
        <v>2.5</v>
      </c>
      <c r="AO22" s="198">
        <v>0.5</v>
      </c>
    </row>
    <row r="23" spans="3:41" x14ac:dyDescent="0.3">
      <c r="C23" s="198">
        <v>38</v>
      </c>
      <c r="D23" s="198">
        <v>3</v>
      </c>
      <c r="E23" s="198">
        <v>2</v>
      </c>
      <c r="F23" s="198">
        <v>4394.3999999999996</v>
      </c>
      <c r="G23" s="198">
        <v>0</v>
      </c>
      <c r="H23" s="198">
        <v>952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1480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662.4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820</v>
      </c>
      <c r="AJ23" s="198">
        <v>0</v>
      </c>
      <c r="AK23" s="198">
        <v>0</v>
      </c>
      <c r="AL23" s="198">
        <v>0</v>
      </c>
      <c r="AM23" s="198">
        <v>0</v>
      </c>
      <c r="AN23" s="198">
        <v>432</v>
      </c>
      <c r="AO23" s="198">
        <v>48</v>
      </c>
    </row>
    <row r="24" spans="3:41" x14ac:dyDescent="0.3">
      <c r="C24" s="198">
        <v>38</v>
      </c>
      <c r="D24" s="198">
        <v>3</v>
      </c>
      <c r="E24" s="198">
        <v>3</v>
      </c>
      <c r="F24" s="198">
        <v>41.6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41.6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</row>
    <row r="25" spans="3:41" x14ac:dyDescent="0.3">
      <c r="C25" s="198">
        <v>38</v>
      </c>
      <c r="D25" s="198">
        <v>3</v>
      </c>
      <c r="E25" s="198">
        <v>4</v>
      </c>
      <c r="F25" s="198">
        <v>88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78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10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</row>
    <row r="26" spans="3:41" x14ac:dyDescent="0.3">
      <c r="C26" s="198">
        <v>38</v>
      </c>
      <c r="D26" s="198">
        <v>3</v>
      </c>
      <c r="E26" s="198">
        <v>5</v>
      </c>
      <c r="F26" s="198">
        <v>901</v>
      </c>
      <c r="G26" s="198">
        <v>901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38</v>
      </c>
      <c r="D27" s="198">
        <v>3</v>
      </c>
      <c r="E27" s="198">
        <v>6</v>
      </c>
      <c r="F27" s="198">
        <v>1006847</v>
      </c>
      <c r="G27" s="198">
        <v>118340</v>
      </c>
      <c r="H27" s="198">
        <v>266380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223841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234072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99746</v>
      </c>
      <c r="AJ27" s="198">
        <v>0</v>
      </c>
      <c r="AK27" s="198">
        <v>0</v>
      </c>
      <c r="AL27" s="198">
        <v>0</v>
      </c>
      <c r="AM27" s="198">
        <v>0</v>
      </c>
      <c r="AN27" s="198">
        <v>55006</v>
      </c>
      <c r="AO27" s="198">
        <v>9462</v>
      </c>
    </row>
    <row r="28" spans="3:41" x14ac:dyDescent="0.3">
      <c r="C28" s="198">
        <v>38</v>
      </c>
      <c r="D28" s="198">
        <v>3</v>
      </c>
      <c r="E28" s="198">
        <v>9</v>
      </c>
      <c r="F28" s="198">
        <v>14334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6615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7719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</row>
    <row r="29" spans="3:41" x14ac:dyDescent="0.3">
      <c r="C29" s="198">
        <v>38</v>
      </c>
      <c r="D29" s="198">
        <v>3</v>
      </c>
      <c r="E29" s="198">
        <v>10</v>
      </c>
      <c r="F29" s="198">
        <v>200</v>
      </c>
      <c r="G29" s="198">
        <v>0</v>
      </c>
      <c r="H29" s="198">
        <v>200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</row>
    <row r="30" spans="3:41" x14ac:dyDescent="0.3">
      <c r="C30" s="198">
        <v>38</v>
      </c>
      <c r="D30" s="198">
        <v>3</v>
      </c>
      <c r="E30" s="198">
        <v>11</v>
      </c>
      <c r="F30" s="198">
        <v>5312.930626683943</v>
      </c>
      <c r="G30" s="198">
        <v>0</v>
      </c>
      <c r="H30" s="198">
        <v>1979.5972933506098</v>
      </c>
      <c r="I30" s="198">
        <v>0</v>
      </c>
      <c r="J30" s="198">
        <v>0</v>
      </c>
      <c r="K30" s="198">
        <v>3333.3333333333335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38</v>
      </c>
      <c r="D31" s="198">
        <v>4</v>
      </c>
      <c r="E31" s="198">
        <v>1</v>
      </c>
      <c r="F31" s="198">
        <v>27.8</v>
      </c>
      <c r="G31" s="198">
        <v>0</v>
      </c>
      <c r="H31" s="198">
        <v>5.8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10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4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5</v>
      </c>
      <c r="AJ31" s="198">
        <v>0</v>
      </c>
      <c r="AK31" s="198">
        <v>0</v>
      </c>
      <c r="AL31" s="198">
        <v>0</v>
      </c>
      <c r="AM31" s="198">
        <v>0</v>
      </c>
      <c r="AN31" s="198">
        <v>2.5</v>
      </c>
      <c r="AO31" s="198">
        <v>0.5</v>
      </c>
    </row>
    <row r="32" spans="3:41" x14ac:dyDescent="0.3">
      <c r="C32" s="198">
        <v>38</v>
      </c>
      <c r="D32" s="198">
        <v>4</v>
      </c>
      <c r="E32" s="198">
        <v>2</v>
      </c>
      <c r="F32" s="198">
        <v>4100.8</v>
      </c>
      <c r="G32" s="198">
        <v>0</v>
      </c>
      <c r="H32" s="198">
        <v>792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1416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628.79999999999995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784</v>
      </c>
      <c r="AJ32" s="198">
        <v>0</v>
      </c>
      <c r="AK32" s="198">
        <v>0</v>
      </c>
      <c r="AL32" s="198">
        <v>0</v>
      </c>
      <c r="AM32" s="198">
        <v>0</v>
      </c>
      <c r="AN32" s="198">
        <v>392</v>
      </c>
      <c r="AO32" s="198">
        <v>88</v>
      </c>
    </row>
    <row r="33" spans="3:41" x14ac:dyDescent="0.3">
      <c r="C33" s="198">
        <v>38</v>
      </c>
      <c r="D33" s="198">
        <v>4</v>
      </c>
      <c r="E33" s="198">
        <v>3</v>
      </c>
      <c r="F33" s="198">
        <v>43.2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43.2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</row>
    <row r="34" spans="3:41" x14ac:dyDescent="0.3">
      <c r="C34" s="198">
        <v>38</v>
      </c>
      <c r="D34" s="198">
        <v>4</v>
      </c>
      <c r="E34" s="198">
        <v>4</v>
      </c>
      <c r="F34" s="198">
        <v>104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78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18</v>
      </c>
      <c r="AJ34" s="198">
        <v>0</v>
      </c>
      <c r="AK34" s="198">
        <v>0</v>
      </c>
      <c r="AL34" s="198">
        <v>0</v>
      </c>
      <c r="AM34" s="198">
        <v>0</v>
      </c>
      <c r="AN34" s="198">
        <v>8</v>
      </c>
      <c r="AO34" s="198">
        <v>0</v>
      </c>
    </row>
    <row r="35" spans="3:41" x14ac:dyDescent="0.3">
      <c r="C35" s="198">
        <v>38</v>
      </c>
      <c r="D35" s="198">
        <v>4</v>
      </c>
      <c r="E35" s="198">
        <v>5</v>
      </c>
      <c r="F35" s="198">
        <v>920</v>
      </c>
      <c r="G35" s="198">
        <v>920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</row>
    <row r="36" spans="3:41" x14ac:dyDescent="0.3">
      <c r="C36" s="198">
        <v>38</v>
      </c>
      <c r="D36" s="198">
        <v>4</v>
      </c>
      <c r="E36" s="198">
        <v>6</v>
      </c>
      <c r="F36" s="198">
        <v>992220</v>
      </c>
      <c r="G36" s="198">
        <v>119740</v>
      </c>
      <c r="H36" s="198">
        <v>267772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221314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220692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1183</v>
      </c>
      <c r="AI36" s="198">
        <v>95248</v>
      </c>
      <c r="AJ36" s="198">
        <v>0</v>
      </c>
      <c r="AK36" s="198">
        <v>0</v>
      </c>
      <c r="AL36" s="198">
        <v>0</v>
      </c>
      <c r="AM36" s="198">
        <v>0</v>
      </c>
      <c r="AN36" s="198">
        <v>57311</v>
      </c>
      <c r="AO36" s="198">
        <v>8960</v>
      </c>
    </row>
    <row r="37" spans="3:41" x14ac:dyDescent="0.3">
      <c r="C37" s="198">
        <v>38</v>
      </c>
      <c r="D37" s="198">
        <v>4</v>
      </c>
      <c r="E37" s="198">
        <v>9</v>
      </c>
      <c r="F37" s="198">
        <v>11414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6615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1183</v>
      </c>
      <c r="AI37" s="198">
        <v>3616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38</v>
      </c>
      <c r="D38" s="198">
        <v>4</v>
      </c>
      <c r="E38" s="198">
        <v>10</v>
      </c>
      <c r="F38" s="198">
        <v>6534</v>
      </c>
      <c r="G38" s="198">
        <v>0</v>
      </c>
      <c r="H38" s="198">
        <v>6534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</row>
    <row r="39" spans="3:41" x14ac:dyDescent="0.3">
      <c r="C39" s="198">
        <v>38</v>
      </c>
      <c r="D39" s="198">
        <v>4</v>
      </c>
      <c r="E39" s="198">
        <v>11</v>
      </c>
      <c r="F39" s="198">
        <v>5312.930626683943</v>
      </c>
      <c r="G39" s="198">
        <v>0</v>
      </c>
      <c r="H39" s="198">
        <v>1979.5972933506098</v>
      </c>
      <c r="I39" s="198">
        <v>0</v>
      </c>
      <c r="J39" s="198">
        <v>0</v>
      </c>
      <c r="K39" s="198">
        <v>3333.3333333333335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</row>
    <row r="40" spans="3:41" x14ac:dyDescent="0.3">
      <c r="C40" s="198">
        <v>38</v>
      </c>
      <c r="D40" s="198">
        <v>5</v>
      </c>
      <c r="E40" s="198">
        <v>1</v>
      </c>
      <c r="F40" s="198">
        <v>27.8</v>
      </c>
      <c r="G40" s="198">
        <v>0</v>
      </c>
      <c r="H40" s="198">
        <v>5.8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10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4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5</v>
      </c>
      <c r="AJ40" s="198">
        <v>0</v>
      </c>
      <c r="AK40" s="198">
        <v>0</v>
      </c>
      <c r="AL40" s="198">
        <v>0</v>
      </c>
      <c r="AM40" s="198">
        <v>0</v>
      </c>
      <c r="AN40" s="198">
        <v>2.5</v>
      </c>
      <c r="AO40" s="198">
        <v>0.5</v>
      </c>
    </row>
    <row r="41" spans="3:41" x14ac:dyDescent="0.3">
      <c r="C41" s="198">
        <v>38</v>
      </c>
      <c r="D41" s="198">
        <v>5</v>
      </c>
      <c r="E41" s="198">
        <v>2</v>
      </c>
      <c r="F41" s="198">
        <v>4010.4</v>
      </c>
      <c r="G41" s="198">
        <v>0</v>
      </c>
      <c r="H41" s="198">
        <v>864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1348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670.4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696</v>
      </c>
      <c r="AJ41" s="198">
        <v>0</v>
      </c>
      <c r="AK41" s="198">
        <v>0</v>
      </c>
      <c r="AL41" s="198">
        <v>0</v>
      </c>
      <c r="AM41" s="198">
        <v>0</v>
      </c>
      <c r="AN41" s="198">
        <v>348</v>
      </c>
      <c r="AO41" s="198">
        <v>84</v>
      </c>
    </row>
    <row r="42" spans="3:41" x14ac:dyDescent="0.3">
      <c r="C42" s="198">
        <v>38</v>
      </c>
      <c r="D42" s="198">
        <v>5</v>
      </c>
      <c r="E42" s="198">
        <v>3</v>
      </c>
      <c r="F42" s="198">
        <v>41.6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41.6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</row>
    <row r="43" spans="3:41" x14ac:dyDescent="0.3">
      <c r="C43" s="198">
        <v>38</v>
      </c>
      <c r="D43" s="198">
        <v>5</v>
      </c>
      <c r="E43" s="198">
        <v>4</v>
      </c>
      <c r="F43" s="198">
        <v>89</v>
      </c>
      <c r="G43" s="198">
        <v>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78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2</v>
      </c>
      <c r="AI43" s="198">
        <v>9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</row>
    <row r="44" spans="3:41" x14ac:dyDescent="0.3">
      <c r="C44" s="198">
        <v>38</v>
      </c>
      <c r="D44" s="198">
        <v>5</v>
      </c>
      <c r="E44" s="198">
        <v>5</v>
      </c>
      <c r="F44" s="198">
        <v>962</v>
      </c>
      <c r="G44" s="198">
        <v>962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</row>
    <row r="45" spans="3:41" x14ac:dyDescent="0.3">
      <c r="C45" s="198">
        <v>38</v>
      </c>
      <c r="D45" s="198">
        <v>5</v>
      </c>
      <c r="E45" s="198">
        <v>6</v>
      </c>
      <c r="F45" s="198">
        <v>1044451</v>
      </c>
      <c r="G45" s="198">
        <v>129050</v>
      </c>
      <c r="H45" s="198">
        <v>278742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242017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230237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2825</v>
      </c>
      <c r="AI45" s="198">
        <v>97283</v>
      </c>
      <c r="AJ45" s="198">
        <v>0</v>
      </c>
      <c r="AK45" s="198">
        <v>0</v>
      </c>
      <c r="AL45" s="198">
        <v>0</v>
      </c>
      <c r="AM45" s="198">
        <v>0</v>
      </c>
      <c r="AN45" s="198">
        <v>55337</v>
      </c>
      <c r="AO45" s="198">
        <v>8960</v>
      </c>
    </row>
    <row r="46" spans="3:41" x14ac:dyDescent="0.3">
      <c r="C46" s="198">
        <v>38</v>
      </c>
      <c r="D46" s="198">
        <v>5</v>
      </c>
      <c r="E46" s="198">
        <v>9</v>
      </c>
      <c r="F46" s="198">
        <v>13611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6615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1540</v>
      </c>
      <c r="AI46" s="198">
        <v>5456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</row>
    <row r="47" spans="3:41" x14ac:dyDescent="0.3">
      <c r="C47" s="198">
        <v>38</v>
      </c>
      <c r="D47" s="198">
        <v>5</v>
      </c>
      <c r="E47" s="198">
        <v>11</v>
      </c>
      <c r="F47" s="198">
        <v>5312.930626683943</v>
      </c>
      <c r="G47" s="198">
        <v>0</v>
      </c>
      <c r="H47" s="198">
        <v>1979.5972933506098</v>
      </c>
      <c r="I47" s="198">
        <v>0</v>
      </c>
      <c r="J47" s="198">
        <v>0</v>
      </c>
      <c r="K47" s="198">
        <v>3333.3333333333335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</row>
    <row r="48" spans="3:41" x14ac:dyDescent="0.3">
      <c r="C48" s="198">
        <v>38</v>
      </c>
      <c r="D48" s="198">
        <v>6</v>
      </c>
      <c r="E48" s="198">
        <v>1</v>
      </c>
      <c r="F48" s="198">
        <v>26.8</v>
      </c>
      <c r="G48" s="198">
        <v>0</v>
      </c>
      <c r="H48" s="198">
        <v>5.8</v>
      </c>
      <c r="I48" s="198">
        <v>0</v>
      </c>
      <c r="J48" s="198">
        <v>0</v>
      </c>
      <c r="K48" s="198">
        <v>0</v>
      </c>
      <c r="L48" s="198">
        <v>0</v>
      </c>
      <c r="M48" s="198">
        <v>0</v>
      </c>
      <c r="N48" s="198">
        <v>0</v>
      </c>
      <c r="O48" s="198">
        <v>9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4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5</v>
      </c>
      <c r="AJ48" s="198">
        <v>0</v>
      </c>
      <c r="AK48" s="198">
        <v>0</v>
      </c>
      <c r="AL48" s="198">
        <v>0</v>
      </c>
      <c r="AM48" s="198">
        <v>0</v>
      </c>
      <c r="AN48" s="198">
        <v>2.5</v>
      </c>
      <c r="AO48" s="198">
        <v>0.5</v>
      </c>
    </row>
    <row r="49" spans="3:41" x14ac:dyDescent="0.3">
      <c r="C49" s="198">
        <v>38</v>
      </c>
      <c r="D49" s="198">
        <v>6</v>
      </c>
      <c r="E49" s="198">
        <v>2</v>
      </c>
      <c r="F49" s="198">
        <v>4080.8</v>
      </c>
      <c r="G49" s="198">
        <v>0</v>
      </c>
      <c r="H49" s="198">
        <v>1024</v>
      </c>
      <c r="I49" s="198">
        <v>0</v>
      </c>
      <c r="J49" s="198">
        <v>0</v>
      </c>
      <c r="K49" s="198">
        <v>0</v>
      </c>
      <c r="L49" s="198">
        <v>0</v>
      </c>
      <c r="M49" s="198">
        <v>0</v>
      </c>
      <c r="N49" s="198">
        <v>0</v>
      </c>
      <c r="O49" s="198">
        <v>1248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652.79999999999995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748</v>
      </c>
      <c r="AJ49" s="198">
        <v>0</v>
      </c>
      <c r="AK49" s="198">
        <v>0</v>
      </c>
      <c r="AL49" s="198">
        <v>0</v>
      </c>
      <c r="AM49" s="198">
        <v>0</v>
      </c>
      <c r="AN49" s="198">
        <v>372</v>
      </c>
      <c r="AO49" s="198">
        <v>36</v>
      </c>
    </row>
    <row r="50" spans="3:41" x14ac:dyDescent="0.3">
      <c r="C50" s="198">
        <v>38</v>
      </c>
      <c r="D50" s="198">
        <v>6</v>
      </c>
      <c r="E50" s="198">
        <v>3</v>
      </c>
      <c r="F50" s="198">
        <v>35.200000000000003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35.200000000000003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</row>
    <row r="51" spans="3:41" x14ac:dyDescent="0.3">
      <c r="C51" s="198">
        <v>38</v>
      </c>
      <c r="D51" s="198">
        <v>6</v>
      </c>
      <c r="E51" s="198">
        <v>4</v>
      </c>
      <c r="F51" s="198">
        <v>104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92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3</v>
      </c>
      <c r="AI51" s="198">
        <v>9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</row>
    <row r="52" spans="3:41" x14ac:dyDescent="0.3">
      <c r="C52" s="198">
        <v>38</v>
      </c>
      <c r="D52" s="198">
        <v>6</v>
      </c>
      <c r="E52" s="198">
        <v>5</v>
      </c>
      <c r="F52" s="198">
        <v>861</v>
      </c>
      <c r="G52" s="198">
        <v>861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</row>
    <row r="53" spans="3:41" x14ac:dyDescent="0.3">
      <c r="C53" s="198">
        <v>38</v>
      </c>
      <c r="D53" s="198">
        <v>6</v>
      </c>
      <c r="E53" s="198">
        <v>6</v>
      </c>
      <c r="F53" s="198">
        <v>1029042</v>
      </c>
      <c r="G53" s="198">
        <v>111890</v>
      </c>
      <c r="H53" s="198">
        <v>288160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222382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241671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2962</v>
      </c>
      <c r="AI53" s="198">
        <v>96771</v>
      </c>
      <c r="AJ53" s="198">
        <v>0</v>
      </c>
      <c r="AK53" s="198">
        <v>0</v>
      </c>
      <c r="AL53" s="198">
        <v>0</v>
      </c>
      <c r="AM53" s="198">
        <v>0</v>
      </c>
      <c r="AN53" s="198">
        <v>55695</v>
      </c>
      <c r="AO53" s="198">
        <v>9511</v>
      </c>
    </row>
    <row r="54" spans="3:41" x14ac:dyDescent="0.3">
      <c r="C54" s="198">
        <v>38</v>
      </c>
      <c r="D54" s="198">
        <v>6</v>
      </c>
      <c r="E54" s="198">
        <v>9</v>
      </c>
      <c r="F54" s="198">
        <v>13473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6615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1540</v>
      </c>
      <c r="AI54" s="198">
        <v>5318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</row>
    <row r="55" spans="3:41" x14ac:dyDescent="0.3">
      <c r="C55" s="198">
        <v>38</v>
      </c>
      <c r="D55" s="198">
        <v>6</v>
      </c>
      <c r="E55" s="198">
        <v>10</v>
      </c>
      <c r="F55" s="198">
        <v>1250</v>
      </c>
      <c r="G55" s="198">
        <v>0</v>
      </c>
      <c r="H55" s="198">
        <v>0</v>
      </c>
      <c r="I55" s="198">
        <v>0</v>
      </c>
      <c r="J55" s="198">
        <v>0</v>
      </c>
      <c r="K55" s="198">
        <v>1250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</row>
    <row r="56" spans="3:41" x14ac:dyDescent="0.3">
      <c r="C56" s="198">
        <v>38</v>
      </c>
      <c r="D56" s="198">
        <v>6</v>
      </c>
      <c r="E56" s="198">
        <v>11</v>
      </c>
      <c r="F56" s="198">
        <v>5312.930626683943</v>
      </c>
      <c r="G56" s="198">
        <v>0</v>
      </c>
      <c r="H56" s="198">
        <v>1979.5972933506098</v>
      </c>
      <c r="I56" s="198">
        <v>0</v>
      </c>
      <c r="J56" s="198">
        <v>0</v>
      </c>
      <c r="K56" s="198">
        <v>3333.3333333333335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</row>
    <row r="57" spans="3:41" x14ac:dyDescent="0.3">
      <c r="C57" s="198">
        <v>38</v>
      </c>
      <c r="D57" s="198">
        <v>7</v>
      </c>
      <c r="E57" s="198">
        <v>1</v>
      </c>
      <c r="F57" s="198">
        <v>27.4</v>
      </c>
      <c r="G57" s="198">
        <v>0</v>
      </c>
      <c r="H57" s="198">
        <v>6.4</v>
      </c>
      <c r="I57" s="198">
        <v>0</v>
      </c>
      <c r="J57" s="198">
        <v>0</v>
      </c>
      <c r="K57" s="198">
        <v>0</v>
      </c>
      <c r="L57" s="198">
        <v>0</v>
      </c>
      <c r="M57" s="198">
        <v>0</v>
      </c>
      <c r="N57" s="198">
        <v>0</v>
      </c>
      <c r="O57" s="198">
        <v>9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4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5</v>
      </c>
      <c r="AJ57" s="198">
        <v>0</v>
      </c>
      <c r="AK57" s="198">
        <v>0</v>
      </c>
      <c r="AL57" s="198">
        <v>0</v>
      </c>
      <c r="AM57" s="198">
        <v>0</v>
      </c>
      <c r="AN57" s="198">
        <v>2.5</v>
      </c>
      <c r="AO57" s="198">
        <v>0.5</v>
      </c>
    </row>
    <row r="58" spans="3:41" x14ac:dyDescent="0.3">
      <c r="C58" s="198">
        <v>38</v>
      </c>
      <c r="D58" s="198">
        <v>7</v>
      </c>
      <c r="E58" s="198">
        <v>2</v>
      </c>
      <c r="F58" s="198">
        <v>3572.8</v>
      </c>
      <c r="G58" s="198">
        <v>0</v>
      </c>
      <c r="H58" s="198">
        <v>855.2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1068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8">
        <v>473.6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664</v>
      </c>
      <c r="AJ58" s="198">
        <v>0</v>
      </c>
      <c r="AK58" s="198">
        <v>0</v>
      </c>
      <c r="AL58" s="198">
        <v>0</v>
      </c>
      <c r="AM58" s="198">
        <v>0</v>
      </c>
      <c r="AN58" s="198">
        <v>420</v>
      </c>
      <c r="AO58" s="198">
        <v>92</v>
      </c>
    </row>
    <row r="59" spans="3:41" x14ac:dyDescent="0.3">
      <c r="C59" s="198">
        <v>38</v>
      </c>
      <c r="D59" s="198">
        <v>7</v>
      </c>
      <c r="E59" s="198">
        <v>3</v>
      </c>
      <c r="F59" s="198">
        <v>38.4</v>
      </c>
      <c r="G59" s="198">
        <v>0</v>
      </c>
      <c r="H59" s="198">
        <v>0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38.4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</row>
    <row r="60" spans="3:41" x14ac:dyDescent="0.3">
      <c r="C60" s="198">
        <v>38</v>
      </c>
      <c r="D60" s="198">
        <v>7</v>
      </c>
      <c r="E60" s="198">
        <v>4</v>
      </c>
      <c r="F60" s="198">
        <v>101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78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23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</row>
    <row r="61" spans="3:41" x14ac:dyDescent="0.3">
      <c r="C61" s="198">
        <v>38</v>
      </c>
      <c r="D61" s="198">
        <v>7</v>
      </c>
      <c r="E61" s="198">
        <v>5</v>
      </c>
      <c r="F61" s="198">
        <v>846</v>
      </c>
      <c r="G61" s="198">
        <v>846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</row>
    <row r="62" spans="3:41" x14ac:dyDescent="0.3">
      <c r="C62" s="198">
        <v>38</v>
      </c>
      <c r="D62" s="198">
        <v>7</v>
      </c>
      <c r="E62" s="198">
        <v>6</v>
      </c>
      <c r="F62" s="198">
        <v>1436987</v>
      </c>
      <c r="G62" s="198">
        <v>113150</v>
      </c>
      <c r="H62" s="198">
        <v>453006</v>
      </c>
      <c r="I62" s="198">
        <v>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343144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0</v>
      </c>
      <c r="W62" s="198">
        <v>0</v>
      </c>
      <c r="X62" s="198">
        <v>0</v>
      </c>
      <c r="Y62" s="198">
        <v>0</v>
      </c>
      <c r="Z62" s="198">
        <v>0</v>
      </c>
      <c r="AA62" s="198">
        <v>296370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140016</v>
      </c>
      <c r="AJ62" s="198">
        <v>0</v>
      </c>
      <c r="AK62" s="198">
        <v>0</v>
      </c>
      <c r="AL62" s="198">
        <v>0</v>
      </c>
      <c r="AM62" s="198">
        <v>0</v>
      </c>
      <c r="AN62" s="198">
        <v>78679</v>
      </c>
      <c r="AO62" s="198">
        <v>12622</v>
      </c>
    </row>
    <row r="63" spans="3:41" x14ac:dyDescent="0.3">
      <c r="C63" s="198">
        <v>38</v>
      </c>
      <c r="D63" s="198">
        <v>7</v>
      </c>
      <c r="E63" s="198">
        <v>9</v>
      </c>
      <c r="F63" s="198">
        <v>406255</v>
      </c>
      <c r="G63" s="198">
        <v>0</v>
      </c>
      <c r="H63" s="198">
        <v>157719</v>
      </c>
      <c r="I63" s="198">
        <v>0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8">
        <v>114143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0</v>
      </c>
      <c r="W63" s="198">
        <v>0</v>
      </c>
      <c r="X63" s="198">
        <v>0</v>
      </c>
      <c r="Y63" s="198">
        <v>0</v>
      </c>
      <c r="Z63" s="198">
        <v>0</v>
      </c>
      <c r="AA63" s="198">
        <v>63738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43505</v>
      </c>
      <c r="AJ63" s="198">
        <v>0</v>
      </c>
      <c r="AK63" s="198">
        <v>0</v>
      </c>
      <c r="AL63" s="198">
        <v>0</v>
      </c>
      <c r="AM63" s="198">
        <v>0</v>
      </c>
      <c r="AN63" s="198">
        <v>23488</v>
      </c>
      <c r="AO63" s="198">
        <v>3662</v>
      </c>
    </row>
    <row r="64" spans="3:41" x14ac:dyDescent="0.3">
      <c r="C64" s="198">
        <v>38</v>
      </c>
      <c r="D64" s="198">
        <v>7</v>
      </c>
      <c r="E64" s="198">
        <v>11</v>
      </c>
      <c r="F64" s="198">
        <v>5312.930626683943</v>
      </c>
      <c r="G64" s="198">
        <v>0</v>
      </c>
      <c r="H64" s="198">
        <v>1979.5972933506098</v>
      </c>
      <c r="I64" s="198">
        <v>0</v>
      </c>
      <c r="J64" s="198">
        <v>0</v>
      </c>
      <c r="K64" s="198">
        <v>3333.3333333333335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</row>
    <row r="65" spans="3:41" x14ac:dyDescent="0.3">
      <c r="C65" s="198">
        <v>38</v>
      </c>
      <c r="D65" s="198">
        <v>8</v>
      </c>
      <c r="E65" s="198">
        <v>1</v>
      </c>
      <c r="F65" s="198">
        <v>27.4</v>
      </c>
      <c r="G65" s="198">
        <v>0</v>
      </c>
      <c r="H65" s="198">
        <v>6.4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9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0</v>
      </c>
      <c r="AA65" s="198">
        <v>4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5</v>
      </c>
      <c r="AJ65" s="198">
        <v>0</v>
      </c>
      <c r="AK65" s="198">
        <v>0</v>
      </c>
      <c r="AL65" s="198">
        <v>0</v>
      </c>
      <c r="AM65" s="198">
        <v>0</v>
      </c>
      <c r="AN65" s="198">
        <v>2.5</v>
      </c>
      <c r="AO65" s="198">
        <v>0.5</v>
      </c>
    </row>
    <row r="66" spans="3:41" x14ac:dyDescent="0.3">
      <c r="C66" s="198">
        <v>38</v>
      </c>
      <c r="D66" s="198">
        <v>8</v>
      </c>
      <c r="E66" s="198">
        <v>2</v>
      </c>
      <c r="F66" s="198">
        <v>3422.4</v>
      </c>
      <c r="G66" s="198">
        <v>0</v>
      </c>
      <c r="H66" s="198">
        <v>794.4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1120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0</v>
      </c>
      <c r="AA66" s="198">
        <v>472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612</v>
      </c>
      <c r="AJ66" s="198">
        <v>0</v>
      </c>
      <c r="AK66" s="198">
        <v>0</v>
      </c>
      <c r="AL66" s="198">
        <v>0</v>
      </c>
      <c r="AM66" s="198">
        <v>0</v>
      </c>
      <c r="AN66" s="198">
        <v>340</v>
      </c>
      <c r="AO66" s="198">
        <v>84</v>
      </c>
    </row>
    <row r="67" spans="3:41" x14ac:dyDescent="0.3">
      <c r="C67" s="198">
        <v>38</v>
      </c>
      <c r="D67" s="198">
        <v>8</v>
      </c>
      <c r="E67" s="198">
        <v>3</v>
      </c>
      <c r="F67" s="198">
        <v>40</v>
      </c>
      <c r="G67" s="198">
        <v>0</v>
      </c>
      <c r="H67" s="198">
        <v>0</v>
      </c>
      <c r="I67" s="198">
        <v>0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0</v>
      </c>
      <c r="W67" s="198">
        <v>0</v>
      </c>
      <c r="X67" s="198">
        <v>0</v>
      </c>
      <c r="Y67" s="198">
        <v>0</v>
      </c>
      <c r="Z67" s="198">
        <v>0</v>
      </c>
      <c r="AA67" s="198">
        <v>40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</row>
    <row r="68" spans="3:41" x14ac:dyDescent="0.3">
      <c r="C68" s="198">
        <v>38</v>
      </c>
      <c r="D68" s="198">
        <v>8</v>
      </c>
      <c r="E68" s="198">
        <v>4</v>
      </c>
      <c r="F68" s="198">
        <v>89.5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78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11.5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</row>
    <row r="69" spans="3:41" x14ac:dyDescent="0.3">
      <c r="C69" s="198">
        <v>38</v>
      </c>
      <c r="D69" s="198">
        <v>8</v>
      </c>
      <c r="E69" s="198">
        <v>5</v>
      </c>
      <c r="F69" s="198">
        <v>936</v>
      </c>
      <c r="G69" s="198">
        <v>936</v>
      </c>
      <c r="H69" s="198">
        <v>0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</row>
    <row r="70" spans="3:41" x14ac:dyDescent="0.3">
      <c r="C70" s="198">
        <v>38</v>
      </c>
      <c r="D70" s="198">
        <v>8</v>
      </c>
      <c r="E70" s="198">
        <v>6</v>
      </c>
      <c r="F70" s="198">
        <v>1027873</v>
      </c>
      <c r="G70" s="198">
        <v>124080</v>
      </c>
      <c r="H70" s="198">
        <v>288900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222158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0</v>
      </c>
      <c r="AA70" s="198">
        <v>233407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95659</v>
      </c>
      <c r="AJ70" s="198">
        <v>0</v>
      </c>
      <c r="AK70" s="198">
        <v>0</v>
      </c>
      <c r="AL70" s="198">
        <v>0</v>
      </c>
      <c r="AM70" s="198">
        <v>0</v>
      </c>
      <c r="AN70" s="198">
        <v>54709</v>
      </c>
      <c r="AO70" s="198">
        <v>8960</v>
      </c>
    </row>
    <row r="71" spans="3:41" x14ac:dyDescent="0.3">
      <c r="C71" s="198">
        <v>38</v>
      </c>
      <c r="D71" s="198">
        <v>8</v>
      </c>
      <c r="E71" s="198">
        <v>9</v>
      </c>
      <c r="F71" s="198">
        <v>12070</v>
      </c>
      <c r="G71" s="198">
        <v>0</v>
      </c>
      <c r="H71" s="198">
        <v>0</v>
      </c>
      <c r="I71" s="198">
        <v>0</v>
      </c>
      <c r="J71" s="198">
        <v>0</v>
      </c>
      <c r="K71" s="198">
        <v>0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0</v>
      </c>
      <c r="W71" s="198">
        <v>0</v>
      </c>
      <c r="X71" s="198">
        <v>0</v>
      </c>
      <c r="Y71" s="198">
        <v>0</v>
      </c>
      <c r="Z71" s="198">
        <v>0</v>
      </c>
      <c r="AA71" s="198">
        <v>6648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5422</v>
      </c>
      <c r="AJ71" s="198">
        <v>0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</row>
    <row r="72" spans="3:41" x14ac:dyDescent="0.3">
      <c r="C72" s="198">
        <v>38</v>
      </c>
      <c r="D72" s="198">
        <v>8</v>
      </c>
      <c r="E72" s="198">
        <v>11</v>
      </c>
      <c r="F72" s="198">
        <v>5312.930626683943</v>
      </c>
      <c r="G72" s="198">
        <v>0</v>
      </c>
      <c r="H72" s="198">
        <v>1979.5972933506098</v>
      </c>
      <c r="I72" s="198">
        <v>0</v>
      </c>
      <c r="J72" s="198">
        <v>0</v>
      </c>
      <c r="K72" s="198">
        <v>3333.3333333333335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</row>
    <row r="73" spans="3:41" x14ac:dyDescent="0.3">
      <c r="C73" s="198">
        <v>38</v>
      </c>
      <c r="D73" s="198">
        <v>9</v>
      </c>
      <c r="E73" s="198">
        <v>1</v>
      </c>
      <c r="F73" s="198">
        <v>28.4</v>
      </c>
      <c r="G73" s="198">
        <v>0</v>
      </c>
      <c r="H73" s="198">
        <v>7.4</v>
      </c>
      <c r="I73" s="198">
        <v>0</v>
      </c>
      <c r="J73" s="198">
        <v>0</v>
      </c>
      <c r="K73" s="198">
        <v>0</v>
      </c>
      <c r="L73" s="198">
        <v>0</v>
      </c>
      <c r="M73" s="198">
        <v>0</v>
      </c>
      <c r="N73" s="198">
        <v>0</v>
      </c>
      <c r="O73" s="198">
        <v>9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0</v>
      </c>
      <c r="AA73" s="198">
        <v>4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5</v>
      </c>
      <c r="AJ73" s="198">
        <v>0</v>
      </c>
      <c r="AK73" s="198">
        <v>0</v>
      </c>
      <c r="AL73" s="198">
        <v>0</v>
      </c>
      <c r="AM73" s="198">
        <v>0</v>
      </c>
      <c r="AN73" s="198">
        <v>2.5</v>
      </c>
      <c r="AO73" s="198">
        <v>0.5</v>
      </c>
    </row>
    <row r="74" spans="3:41" x14ac:dyDescent="0.3">
      <c r="C74" s="198">
        <v>38</v>
      </c>
      <c r="D74" s="198">
        <v>9</v>
      </c>
      <c r="E74" s="198">
        <v>2</v>
      </c>
      <c r="F74" s="198">
        <v>4482.3999999999996</v>
      </c>
      <c r="G74" s="198">
        <v>0</v>
      </c>
      <c r="H74" s="198">
        <v>1142.4000000000001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1424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0</v>
      </c>
      <c r="W74" s="198">
        <v>0</v>
      </c>
      <c r="X74" s="198">
        <v>0</v>
      </c>
      <c r="Y74" s="198">
        <v>0</v>
      </c>
      <c r="Z74" s="198">
        <v>0</v>
      </c>
      <c r="AA74" s="198">
        <v>696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772</v>
      </c>
      <c r="AJ74" s="198">
        <v>0</v>
      </c>
      <c r="AK74" s="198">
        <v>0</v>
      </c>
      <c r="AL74" s="198">
        <v>0</v>
      </c>
      <c r="AM74" s="198">
        <v>0</v>
      </c>
      <c r="AN74" s="198">
        <v>360</v>
      </c>
      <c r="AO74" s="198">
        <v>88</v>
      </c>
    </row>
    <row r="75" spans="3:41" x14ac:dyDescent="0.3">
      <c r="C75" s="198">
        <v>38</v>
      </c>
      <c r="D75" s="198">
        <v>9</v>
      </c>
      <c r="E75" s="198">
        <v>3</v>
      </c>
      <c r="F75" s="198">
        <v>48</v>
      </c>
      <c r="G75" s="198">
        <v>0</v>
      </c>
      <c r="H75" s="198">
        <v>0</v>
      </c>
      <c r="I75" s="198">
        <v>0</v>
      </c>
      <c r="J75" s="198">
        <v>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48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</row>
    <row r="76" spans="3:41" x14ac:dyDescent="0.3">
      <c r="C76" s="198">
        <v>38</v>
      </c>
      <c r="D76" s="198">
        <v>9</v>
      </c>
      <c r="E76" s="198">
        <v>4</v>
      </c>
      <c r="F76" s="198">
        <v>84</v>
      </c>
      <c r="G76" s="198">
        <v>0</v>
      </c>
      <c r="H76" s="198">
        <v>0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0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78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2</v>
      </c>
      <c r="AI76" s="198">
        <v>4</v>
      </c>
      <c r="AJ76" s="198">
        <v>0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</row>
    <row r="77" spans="3:41" x14ac:dyDescent="0.3">
      <c r="C77" s="198">
        <v>38</v>
      </c>
      <c r="D77" s="198">
        <v>9</v>
      </c>
      <c r="E77" s="198">
        <v>5</v>
      </c>
      <c r="F77" s="198">
        <v>871</v>
      </c>
      <c r="G77" s="198">
        <v>871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0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</row>
    <row r="78" spans="3:41" x14ac:dyDescent="0.3">
      <c r="C78" s="198">
        <v>38</v>
      </c>
      <c r="D78" s="198">
        <v>9</v>
      </c>
      <c r="E78" s="198">
        <v>6</v>
      </c>
      <c r="F78" s="198">
        <v>1054436</v>
      </c>
      <c r="G78" s="198">
        <v>112910</v>
      </c>
      <c r="H78" s="198">
        <v>319574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223825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0</v>
      </c>
      <c r="Y78" s="198">
        <v>0</v>
      </c>
      <c r="Z78" s="198">
        <v>0</v>
      </c>
      <c r="AA78" s="198">
        <v>235118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2698</v>
      </c>
      <c r="AI78" s="198">
        <v>96034</v>
      </c>
      <c r="AJ78" s="198">
        <v>0</v>
      </c>
      <c r="AK78" s="198">
        <v>0</v>
      </c>
      <c r="AL78" s="198">
        <v>0</v>
      </c>
      <c r="AM78" s="198">
        <v>0</v>
      </c>
      <c r="AN78" s="198">
        <v>55317</v>
      </c>
      <c r="AO78" s="198">
        <v>8960</v>
      </c>
    </row>
    <row r="79" spans="3:41" x14ac:dyDescent="0.3">
      <c r="C79" s="198">
        <v>38</v>
      </c>
      <c r="D79" s="198">
        <v>9</v>
      </c>
      <c r="E79" s="198">
        <v>9</v>
      </c>
      <c r="F79" s="198">
        <v>13545</v>
      </c>
      <c r="G79" s="198">
        <v>0</v>
      </c>
      <c r="H79" s="198">
        <v>0</v>
      </c>
      <c r="I79" s="198">
        <v>0</v>
      </c>
      <c r="J79" s="198">
        <v>0</v>
      </c>
      <c r="K79" s="198">
        <v>0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0</v>
      </c>
      <c r="W79" s="198">
        <v>0</v>
      </c>
      <c r="X79" s="198">
        <v>0</v>
      </c>
      <c r="Y79" s="198">
        <v>0</v>
      </c>
      <c r="Z79" s="198">
        <v>0</v>
      </c>
      <c r="AA79" s="198">
        <v>7518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1540</v>
      </c>
      <c r="AI79" s="198">
        <v>4487</v>
      </c>
      <c r="AJ79" s="198">
        <v>0</v>
      </c>
      <c r="AK79" s="198">
        <v>0</v>
      </c>
      <c r="AL79" s="198">
        <v>0</v>
      </c>
      <c r="AM79" s="198">
        <v>0</v>
      </c>
      <c r="AN79" s="198">
        <v>0</v>
      </c>
      <c r="AO79" s="198">
        <v>0</v>
      </c>
    </row>
    <row r="80" spans="3:41" x14ac:dyDescent="0.3">
      <c r="C80" s="198">
        <v>38</v>
      </c>
      <c r="D80" s="198">
        <v>9</v>
      </c>
      <c r="E80" s="198">
        <v>11</v>
      </c>
      <c r="F80" s="198">
        <v>5312.930626683943</v>
      </c>
      <c r="G80" s="198">
        <v>0</v>
      </c>
      <c r="H80" s="198">
        <v>1979.5972933506098</v>
      </c>
      <c r="I80" s="198">
        <v>0</v>
      </c>
      <c r="J80" s="198">
        <v>0</v>
      </c>
      <c r="K80" s="198">
        <v>3333.3333333333335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0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</row>
    <row r="81" spans="3:41" x14ac:dyDescent="0.3">
      <c r="C81" s="198">
        <v>38</v>
      </c>
      <c r="D81" s="198">
        <v>10</v>
      </c>
      <c r="E81" s="198">
        <v>1</v>
      </c>
      <c r="F81" s="198">
        <v>28.4</v>
      </c>
      <c r="G81" s="198">
        <v>0</v>
      </c>
      <c r="H81" s="198">
        <v>7.4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9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4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5</v>
      </c>
      <c r="AJ81" s="198">
        <v>0</v>
      </c>
      <c r="AK81" s="198">
        <v>0</v>
      </c>
      <c r="AL81" s="198">
        <v>0</v>
      </c>
      <c r="AM81" s="198">
        <v>0</v>
      </c>
      <c r="AN81" s="198">
        <v>2.5</v>
      </c>
      <c r="AO81" s="198">
        <v>0.5</v>
      </c>
    </row>
    <row r="82" spans="3:41" x14ac:dyDescent="0.3">
      <c r="C82" s="198">
        <v>38</v>
      </c>
      <c r="D82" s="198">
        <v>10</v>
      </c>
      <c r="E82" s="198">
        <v>2</v>
      </c>
      <c r="F82" s="198">
        <v>4589.6000000000004</v>
      </c>
      <c r="G82" s="198">
        <v>0</v>
      </c>
      <c r="H82" s="198">
        <v>1260.8</v>
      </c>
      <c r="I82" s="198">
        <v>0</v>
      </c>
      <c r="J82" s="198">
        <v>0</v>
      </c>
      <c r="K82" s="198">
        <v>0</v>
      </c>
      <c r="L82" s="198">
        <v>0</v>
      </c>
      <c r="M82" s="198">
        <v>0</v>
      </c>
      <c r="N82" s="198">
        <v>0</v>
      </c>
      <c r="O82" s="198">
        <v>1364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0</v>
      </c>
      <c r="W82" s="198">
        <v>0</v>
      </c>
      <c r="X82" s="198">
        <v>0</v>
      </c>
      <c r="Y82" s="198">
        <v>0</v>
      </c>
      <c r="Z82" s="198">
        <v>0</v>
      </c>
      <c r="AA82" s="198">
        <v>684.8</v>
      </c>
      <c r="AB82" s="198">
        <v>0</v>
      </c>
      <c r="AC82" s="198">
        <v>0</v>
      </c>
      <c r="AD82" s="198">
        <v>0</v>
      </c>
      <c r="AE82" s="198">
        <v>0</v>
      </c>
      <c r="AF82" s="198">
        <v>0</v>
      </c>
      <c r="AG82" s="198">
        <v>0</v>
      </c>
      <c r="AH82" s="198">
        <v>0</v>
      </c>
      <c r="AI82" s="198">
        <v>772</v>
      </c>
      <c r="AJ82" s="198">
        <v>0</v>
      </c>
      <c r="AK82" s="198">
        <v>0</v>
      </c>
      <c r="AL82" s="198">
        <v>0</v>
      </c>
      <c r="AM82" s="198">
        <v>0</v>
      </c>
      <c r="AN82" s="198">
        <v>440</v>
      </c>
      <c r="AO82" s="198">
        <v>68</v>
      </c>
    </row>
    <row r="83" spans="3:41" x14ac:dyDescent="0.3">
      <c r="C83" s="198">
        <v>38</v>
      </c>
      <c r="D83" s="198">
        <v>10</v>
      </c>
      <c r="E83" s="198">
        <v>3</v>
      </c>
      <c r="F83" s="198">
        <v>51.2</v>
      </c>
      <c r="G83" s="198">
        <v>0</v>
      </c>
      <c r="H83" s="198">
        <v>0</v>
      </c>
      <c r="I83" s="198">
        <v>0</v>
      </c>
      <c r="J83" s="198">
        <v>0</v>
      </c>
      <c r="K83" s="198">
        <v>0</v>
      </c>
      <c r="L83" s="198">
        <v>0</v>
      </c>
      <c r="M83" s="198">
        <v>0</v>
      </c>
      <c r="N83" s="198">
        <v>0</v>
      </c>
      <c r="O83" s="198">
        <v>0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198">
        <v>0</v>
      </c>
      <c r="V83" s="198">
        <v>0</v>
      </c>
      <c r="W83" s="198">
        <v>0</v>
      </c>
      <c r="X83" s="198">
        <v>0</v>
      </c>
      <c r="Y83" s="198">
        <v>0</v>
      </c>
      <c r="Z83" s="198">
        <v>0</v>
      </c>
      <c r="AA83" s="198">
        <v>51.2</v>
      </c>
      <c r="AB83" s="198">
        <v>0</v>
      </c>
      <c r="AC83" s="198">
        <v>0</v>
      </c>
      <c r="AD83" s="198">
        <v>0</v>
      </c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0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</row>
    <row r="84" spans="3:41" x14ac:dyDescent="0.3">
      <c r="C84" s="198">
        <v>38</v>
      </c>
      <c r="D84" s="198">
        <v>10</v>
      </c>
      <c r="E84" s="198">
        <v>4</v>
      </c>
      <c r="F84" s="198">
        <v>108.5</v>
      </c>
      <c r="G84" s="198">
        <v>0</v>
      </c>
      <c r="H84" s="198">
        <v>0</v>
      </c>
      <c r="I84" s="198">
        <v>0</v>
      </c>
      <c r="J84" s="198">
        <v>0</v>
      </c>
      <c r="K84" s="198">
        <v>0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198">
        <v>0</v>
      </c>
      <c r="V84" s="198">
        <v>0</v>
      </c>
      <c r="W84" s="198">
        <v>0</v>
      </c>
      <c r="X84" s="198">
        <v>0</v>
      </c>
      <c r="Y84" s="198">
        <v>0</v>
      </c>
      <c r="Z84" s="198">
        <v>0</v>
      </c>
      <c r="AA84" s="198">
        <v>98</v>
      </c>
      <c r="AB84" s="198">
        <v>0</v>
      </c>
      <c r="AC84" s="198">
        <v>0</v>
      </c>
      <c r="AD84" s="198">
        <v>0</v>
      </c>
      <c r="AE84" s="198">
        <v>0</v>
      </c>
      <c r="AF84" s="198">
        <v>0</v>
      </c>
      <c r="AG84" s="198">
        <v>0</v>
      </c>
      <c r="AH84" s="198">
        <v>3</v>
      </c>
      <c r="AI84" s="198">
        <v>7.5</v>
      </c>
      <c r="AJ84" s="198">
        <v>0</v>
      </c>
      <c r="AK84" s="198">
        <v>0</v>
      </c>
      <c r="AL84" s="198">
        <v>0</v>
      </c>
      <c r="AM84" s="198">
        <v>0</v>
      </c>
      <c r="AN84" s="198">
        <v>0</v>
      </c>
      <c r="AO84" s="198">
        <v>0</v>
      </c>
    </row>
    <row r="85" spans="3:41" x14ac:dyDescent="0.3">
      <c r="C85" s="198">
        <v>38</v>
      </c>
      <c r="D85" s="198">
        <v>10</v>
      </c>
      <c r="E85" s="198">
        <v>5</v>
      </c>
      <c r="F85" s="198">
        <v>922</v>
      </c>
      <c r="G85" s="198">
        <v>922</v>
      </c>
      <c r="H85" s="198">
        <v>0</v>
      </c>
      <c r="I85" s="198">
        <v>0</v>
      </c>
      <c r="J85" s="198">
        <v>0</v>
      </c>
      <c r="K85" s="198">
        <v>0</v>
      </c>
      <c r="L85" s="198">
        <v>0</v>
      </c>
      <c r="M85" s="198">
        <v>0</v>
      </c>
      <c r="N85" s="198">
        <v>0</v>
      </c>
      <c r="O85" s="198">
        <v>0</v>
      </c>
      <c r="P85" s="198">
        <v>0</v>
      </c>
      <c r="Q85" s="198">
        <v>0</v>
      </c>
      <c r="R85" s="198">
        <v>0</v>
      </c>
      <c r="S85" s="198">
        <v>0</v>
      </c>
      <c r="T85" s="198">
        <v>0</v>
      </c>
      <c r="U85" s="198">
        <v>0</v>
      </c>
      <c r="V85" s="198">
        <v>0</v>
      </c>
      <c r="W85" s="198">
        <v>0</v>
      </c>
      <c r="X85" s="198">
        <v>0</v>
      </c>
      <c r="Y85" s="198">
        <v>0</v>
      </c>
      <c r="Z85" s="198">
        <v>0</v>
      </c>
      <c r="AA85" s="198">
        <v>0</v>
      </c>
      <c r="AB85" s="198">
        <v>0</v>
      </c>
      <c r="AC85" s="198">
        <v>0</v>
      </c>
      <c r="AD85" s="198">
        <v>0</v>
      </c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0</v>
      </c>
      <c r="AK85" s="198">
        <v>0</v>
      </c>
      <c r="AL85" s="198">
        <v>0</v>
      </c>
      <c r="AM85" s="198">
        <v>0</v>
      </c>
      <c r="AN85" s="198">
        <v>0</v>
      </c>
      <c r="AO85" s="198">
        <v>0</v>
      </c>
    </row>
    <row r="86" spans="3:41" x14ac:dyDescent="0.3">
      <c r="C86" s="198">
        <v>38</v>
      </c>
      <c r="D86" s="198">
        <v>10</v>
      </c>
      <c r="E86" s="198">
        <v>6</v>
      </c>
      <c r="F86" s="198">
        <v>1068489</v>
      </c>
      <c r="G86" s="198">
        <v>122110</v>
      </c>
      <c r="H86" s="198">
        <v>319136</v>
      </c>
      <c r="I86" s="198">
        <v>0</v>
      </c>
      <c r="J86" s="198">
        <v>0</v>
      </c>
      <c r="K86" s="198">
        <v>0</v>
      </c>
      <c r="L86" s="198">
        <v>0</v>
      </c>
      <c r="M86" s="198">
        <v>0</v>
      </c>
      <c r="N86" s="198">
        <v>0</v>
      </c>
      <c r="O86" s="198">
        <v>219569</v>
      </c>
      <c r="P86" s="198">
        <v>0</v>
      </c>
      <c r="Q86" s="198">
        <v>0</v>
      </c>
      <c r="R86" s="198">
        <v>0</v>
      </c>
      <c r="S86" s="198">
        <v>0</v>
      </c>
      <c r="T86" s="198">
        <v>0</v>
      </c>
      <c r="U86" s="198">
        <v>0</v>
      </c>
      <c r="V86" s="198">
        <v>0</v>
      </c>
      <c r="W86" s="198">
        <v>0</v>
      </c>
      <c r="X86" s="198">
        <v>0</v>
      </c>
      <c r="Y86" s="198">
        <v>0</v>
      </c>
      <c r="Z86" s="198">
        <v>0</v>
      </c>
      <c r="AA86" s="198">
        <v>241770</v>
      </c>
      <c r="AB86" s="198">
        <v>0</v>
      </c>
      <c r="AC86" s="198">
        <v>0</v>
      </c>
      <c r="AD86" s="198">
        <v>0</v>
      </c>
      <c r="AE86" s="198">
        <v>0</v>
      </c>
      <c r="AF86" s="198">
        <v>0</v>
      </c>
      <c r="AG86" s="198">
        <v>0</v>
      </c>
      <c r="AH86" s="198">
        <v>2986</v>
      </c>
      <c r="AI86" s="198">
        <v>98604</v>
      </c>
      <c r="AJ86" s="198">
        <v>0</v>
      </c>
      <c r="AK86" s="198">
        <v>0</v>
      </c>
      <c r="AL86" s="198">
        <v>0</v>
      </c>
      <c r="AM86" s="198">
        <v>0</v>
      </c>
      <c r="AN86" s="198">
        <v>55215</v>
      </c>
      <c r="AO86" s="198">
        <v>9099</v>
      </c>
    </row>
    <row r="87" spans="3:41" x14ac:dyDescent="0.3">
      <c r="C87" s="198">
        <v>38</v>
      </c>
      <c r="D87" s="198">
        <v>10</v>
      </c>
      <c r="E87" s="198">
        <v>9</v>
      </c>
      <c r="F87" s="198">
        <v>13656</v>
      </c>
      <c r="G87" s="198">
        <v>0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0</v>
      </c>
      <c r="P87" s="198">
        <v>0</v>
      </c>
      <c r="Q87" s="198">
        <v>0</v>
      </c>
      <c r="R87" s="198">
        <v>0</v>
      </c>
      <c r="S87" s="198">
        <v>0</v>
      </c>
      <c r="T87" s="198">
        <v>0</v>
      </c>
      <c r="U87" s="198">
        <v>0</v>
      </c>
      <c r="V87" s="198">
        <v>0</v>
      </c>
      <c r="W87" s="198">
        <v>0</v>
      </c>
      <c r="X87" s="198">
        <v>0</v>
      </c>
      <c r="Y87" s="198">
        <v>0</v>
      </c>
      <c r="Z87" s="198">
        <v>0</v>
      </c>
      <c r="AA87" s="198">
        <v>7053</v>
      </c>
      <c r="AB87" s="198">
        <v>0</v>
      </c>
      <c r="AC87" s="198">
        <v>0</v>
      </c>
      <c r="AD87" s="198">
        <v>0</v>
      </c>
      <c r="AE87" s="198">
        <v>0</v>
      </c>
      <c r="AF87" s="198">
        <v>0</v>
      </c>
      <c r="AG87" s="198">
        <v>0</v>
      </c>
      <c r="AH87" s="198">
        <v>1540</v>
      </c>
      <c r="AI87" s="198">
        <v>5063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</row>
    <row r="88" spans="3:41" x14ac:dyDescent="0.3">
      <c r="C88" s="198">
        <v>38</v>
      </c>
      <c r="D88" s="198">
        <v>10</v>
      </c>
      <c r="E88" s="198">
        <v>11</v>
      </c>
      <c r="F88" s="198">
        <v>5312.930626683943</v>
      </c>
      <c r="G88" s="198">
        <v>0</v>
      </c>
      <c r="H88" s="198">
        <v>1979.5972933506098</v>
      </c>
      <c r="I88" s="198">
        <v>0</v>
      </c>
      <c r="J88" s="198">
        <v>0</v>
      </c>
      <c r="K88" s="198">
        <v>3333.3333333333335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U88" s="198">
        <v>0</v>
      </c>
      <c r="V88" s="198">
        <v>0</v>
      </c>
      <c r="W88" s="198">
        <v>0</v>
      </c>
      <c r="X88" s="198">
        <v>0</v>
      </c>
      <c r="Y88" s="198">
        <v>0</v>
      </c>
      <c r="Z88" s="198">
        <v>0</v>
      </c>
      <c r="AA88" s="198">
        <v>0</v>
      </c>
      <c r="AB88" s="198">
        <v>0</v>
      </c>
      <c r="AC88" s="198">
        <v>0</v>
      </c>
      <c r="AD88" s="198">
        <v>0</v>
      </c>
      <c r="AE88" s="198">
        <v>0</v>
      </c>
      <c r="AF88" s="198">
        <v>0</v>
      </c>
      <c r="AG88" s="198">
        <v>0</v>
      </c>
      <c r="AH88" s="198">
        <v>0</v>
      </c>
      <c r="AI88" s="198">
        <v>0</v>
      </c>
      <c r="AJ88" s="198">
        <v>0</v>
      </c>
      <c r="AK88" s="198">
        <v>0</v>
      </c>
      <c r="AL88" s="198">
        <v>0</v>
      </c>
      <c r="AM88" s="198">
        <v>0</v>
      </c>
      <c r="AN88" s="198">
        <v>0</v>
      </c>
      <c r="AO88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836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16528340</v>
      </c>
      <c r="C3" s="190">
        <f t="shared" ref="C3:R3" si="0">SUBTOTAL(9,C6:C1048576)</f>
        <v>3</v>
      </c>
      <c r="D3" s="190">
        <f>SUBTOTAL(9,D6:D1048576)/2</f>
        <v>14435674</v>
      </c>
      <c r="E3" s="190">
        <f t="shared" si="0"/>
        <v>2.6744428193279512</v>
      </c>
      <c r="F3" s="190">
        <f>SUBTOTAL(9,F6:F1048576)/2</f>
        <v>15081673</v>
      </c>
      <c r="G3" s="191">
        <f>IF(B3&lt;&gt;0,F3/B3,"")</f>
        <v>0.91247354543771486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247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3" t="s">
        <v>834</v>
      </c>
      <c r="B6" s="471">
        <v>12332580</v>
      </c>
      <c r="C6" s="400">
        <v>1</v>
      </c>
      <c r="D6" s="471">
        <v>10425990</v>
      </c>
      <c r="E6" s="400">
        <v>0.84540217861955891</v>
      </c>
      <c r="F6" s="471">
        <v>11336325</v>
      </c>
      <c r="G6" s="424">
        <v>0.91921763329327688</v>
      </c>
      <c r="H6" s="471"/>
      <c r="I6" s="400"/>
      <c r="J6" s="471"/>
      <c r="K6" s="400"/>
      <c r="L6" s="471"/>
      <c r="M6" s="424"/>
      <c r="N6" s="471"/>
      <c r="O6" s="400"/>
      <c r="P6" s="471"/>
      <c r="Q6" s="400"/>
      <c r="R6" s="471"/>
      <c r="S6" s="425"/>
    </row>
    <row r="7" spans="1:19" ht="14.4" customHeight="1" thickBot="1" x14ac:dyDescent="0.35">
      <c r="A7" s="473" t="s">
        <v>835</v>
      </c>
      <c r="B7" s="472">
        <v>4195760</v>
      </c>
      <c r="C7" s="412">
        <v>1</v>
      </c>
      <c r="D7" s="472">
        <v>4009684</v>
      </c>
      <c r="E7" s="412">
        <v>0.95565141952828569</v>
      </c>
      <c r="F7" s="472">
        <v>3745348</v>
      </c>
      <c r="G7" s="426">
        <v>0.892650675920453</v>
      </c>
      <c r="H7" s="472"/>
      <c r="I7" s="412"/>
      <c r="J7" s="472"/>
      <c r="K7" s="412"/>
      <c r="L7" s="472"/>
      <c r="M7" s="426"/>
      <c r="N7" s="472"/>
      <c r="O7" s="412"/>
      <c r="P7" s="472"/>
      <c r="Q7" s="412"/>
      <c r="R7" s="472"/>
      <c r="S7" s="427"/>
    </row>
    <row r="8" spans="1:19" ht="14.4" customHeight="1" thickBot="1" x14ac:dyDescent="0.35"/>
    <row r="9" spans="1:19" ht="14.4" customHeight="1" thickBot="1" x14ac:dyDescent="0.35">
      <c r="A9" s="476" t="s">
        <v>443</v>
      </c>
      <c r="B9" s="474">
        <v>16528340</v>
      </c>
      <c r="C9" s="475">
        <v>1</v>
      </c>
      <c r="D9" s="474">
        <v>14435674</v>
      </c>
      <c r="E9" s="475">
        <v>0.87338922118010642</v>
      </c>
      <c r="F9" s="474">
        <v>15081673</v>
      </c>
      <c r="G9" s="270">
        <v>0.91247354543771486</v>
      </c>
      <c r="H9" s="474"/>
      <c r="I9" s="475"/>
      <c r="J9" s="474"/>
      <c r="K9" s="475"/>
      <c r="L9" s="474"/>
      <c r="M9" s="270"/>
      <c r="N9" s="474"/>
      <c r="O9" s="475"/>
      <c r="P9" s="474"/>
      <c r="Q9" s="475"/>
      <c r="R9" s="474"/>
      <c r="S9" s="271"/>
    </row>
    <row r="10" spans="1:19" ht="14.4" customHeight="1" x14ac:dyDescent="0.3">
      <c r="A10" s="477" t="s">
        <v>837</v>
      </c>
    </row>
    <row r="11" spans="1:19" ht="14.4" customHeight="1" x14ac:dyDescent="0.3">
      <c r="A11" s="478" t="s">
        <v>838</v>
      </c>
    </row>
    <row r="12" spans="1:19" ht="14.4" customHeight="1" x14ac:dyDescent="0.3">
      <c r="A12" s="477" t="s">
        <v>839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841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8273</v>
      </c>
      <c r="C3" s="283">
        <f t="shared" si="0"/>
        <v>7485</v>
      </c>
      <c r="D3" s="283">
        <f t="shared" si="0"/>
        <v>7966</v>
      </c>
      <c r="E3" s="192">
        <f t="shared" si="0"/>
        <v>16528340</v>
      </c>
      <c r="F3" s="190">
        <f t="shared" si="0"/>
        <v>14435674</v>
      </c>
      <c r="G3" s="284">
        <f t="shared" si="0"/>
        <v>15081673</v>
      </c>
    </row>
    <row r="4" spans="1:7" ht="14.4" customHeight="1" x14ac:dyDescent="0.3">
      <c r="A4" s="341" t="s">
        <v>113</v>
      </c>
      <c r="B4" s="342" t="s">
        <v>223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7"/>
      <c r="B5" s="468">
        <v>2013</v>
      </c>
      <c r="C5" s="469">
        <v>2014</v>
      </c>
      <c r="D5" s="469">
        <v>2015</v>
      </c>
      <c r="E5" s="468">
        <v>2013</v>
      </c>
      <c r="F5" s="469">
        <v>2014</v>
      </c>
      <c r="G5" s="479">
        <v>2015</v>
      </c>
    </row>
    <row r="6" spans="1:7" ht="14.4" customHeight="1" thickBot="1" x14ac:dyDescent="0.35">
      <c r="A6" s="476" t="s">
        <v>840</v>
      </c>
      <c r="B6" s="480">
        <v>8273</v>
      </c>
      <c r="C6" s="480">
        <v>7485</v>
      </c>
      <c r="D6" s="480">
        <v>7966</v>
      </c>
      <c r="E6" s="474">
        <v>16528340</v>
      </c>
      <c r="F6" s="474">
        <v>14435674</v>
      </c>
      <c r="G6" s="481">
        <v>15081673</v>
      </c>
    </row>
    <row r="7" spans="1:7" ht="14.4" customHeight="1" x14ac:dyDescent="0.3">
      <c r="A7" s="477" t="s">
        <v>837</v>
      </c>
    </row>
    <row r="8" spans="1:7" ht="14.4" customHeight="1" x14ac:dyDescent="0.3">
      <c r="A8" s="478" t="s">
        <v>838</v>
      </c>
    </row>
    <row r="9" spans="1:7" ht="14.4" customHeight="1" x14ac:dyDescent="0.3">
      <c r="A9" s="477" t="s">
        <v>839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899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248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8273</v>
      </c>
      <c r="G3" s="78">
        <f t="shared" si="0"/>
        <v>16528340</v>
      </c>
      <c r="H3" s="58"/>
      <c r="I3" s="58"/>
      <c r="J3" s="78">
        <f t="shared" si="0"/>
        <v>7485</v>
      </c>
      <c r="K3" s="78">
        <f t="shared" si="0"/>
        <v>14435674</v>
      </c>
      <c r="L3" s="58"/>
      <c r="M3" s="58"/>
      <c r="N3" s="78">
        <f t="shared" si="0"/>
        <v>7966</v>
      </c>
      <c r="O3" s="78">
        <f t="shared" si="0"/>
        <v>15081673</v>
      </c>
      <c r="P3" s="59">
        <f>IF(G3=0,0,O3/G3)</f>
        <v>0.91247354543771486</v>
      </c>
      <c r="Q3" s="79">
        <f>IF(N3=0,0,O3/N3)</f>
        <v>1893.255460708009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2"/>
      <c r="B5" s="483"/>
      <c r="C5" s="484"/>
      <c r="D5" s="485"/>
      <c r="E5" s="486"/>
      <c r="F5" s="487" t="s">
        <v>58</v>
      </c>
      <c r="G5" s="488" t="s">
        <v>14</v>
      </c>
      <c r="H5" s="489"/>
      <c r="I5" s="489"/>
      <c r="J5" s="487" t="s">
        <v>58</v>
      </c>
      <c r="K5" s="488" t="s">
        <v>14</v>
      </c>
      <c r="L5" s="489"/>
      <c r="M5" s="489"/>
      <c r="N5" s="487" t="s">
        <v>58</v>
      </c>
      <c r="O5" s="488" t="s">
        <v>14</v>
      </c>
      <c r="P5" s="490"/>
      <c r="Q5" s="491"/>
    </row>
    <row r="6" spans="1:17" ht="14.4" customHeight="1" x14ac:dyDescent="0.3">
      <c r="A6" s="399" t="s">
        <v>842</v>
      </c>
      <c r="B6" s="400" t="s">
        <v>443</v>
      </c>
      <c r="C6" s="400" t="s">
        <v>843</v>
      </c>
      <c r="D6" s="400" t="s">
        <v>844</v>
      </c>
      <c r="E6" s="400" t="s">
        <v>845</v>
      </c>
      <c r="F6" s="403">
        <v>1164</v>
      </c>
      <c r="G6" s="403">
        <v>12332580</v>
      </c>
      <c r="H6" s="400">
        <v>1</v>
      </c>
      <c r="I6" s="400">
        <v>10595</v>
      </c>
      <c r="J6" s="403">
        <v>984</v>
      </c>
      <c r="K6" s="403">
        <v>10425990</v>
      </c>
      <c r="L6" s="400">
        <v>0.84540217861955891</v>
      </c>
      <c r="M6" s="400">
        <v>10595.518292682927</v>
      </c>
      <c r="N6" s="403">
        <v>1057</v>
      </c>
      <c r="O6" s="403">
        <v>11336325</v>
      </c>
      <c r="P6" s="424">
        <v>0.91921763329327688</v>
      </c>
      <c r="Q6" s="404">
        <v>10725</v>
      </c>
    </row>
    <row r="7" spans="1:17" ht="14.4" customHeight="1" x14ac:dyDescent="0.3">
      <c r="A7" s="405" t="s">
        <v>846</v>
      </c>
      <c r="B7" s="406" t="s">
        <v>443</v>
      </c>
      <c r="C7" s="406" t="s">
        <v>843</v>
      </c>
      <c r="D7" s="406" t="s">
        <v>847</v>
      </c>
      <c r="E7" s="406" t="s">
        <v>848</v>
      </c>
      <c r="F7" s="409">
        <v>39</v>
      </c>
      <c r="G7" s="409">
        <v>4914</v>
      </c>
      <c r="H7" s="406">
        <v>1</v>
      </c>
      <c r="I7" s="406">
        <v>126</v>
      </c>
      <c r="J7" s="409">
        <v>22</v>
      </c>
      <c r="K7" s="409">
        <v>2786</v>
      </c>
      <c r="L7" s="406">
        <v>0.5669515669515669</v>
      </c>
      <c r="M7" s="406">
        <v>126.63636363636364</v>
      </c>
      <c r="N7" s="409">
        <v>16</v>
      </c>
      <c r="O7" s="409">
        <v>2048</v>
      </c>
      <c r="P7" s="492">
        <v>0.41676841676841675</v>
      </c>
      <c r="Q7" s="410">
        <v>128</v>
      </c>
    </row>
    <row r="8" spans="1:17" ht="14.4" customHeight="1" x14ac:dyDescent="0.3">
      <c r="A8" s="405" t="s">
        <v>846</v>
      </c>
      <c r="B8" s="406" t="s">
        <v>443</v>
      </c>
      <c r="C8" s="406" t="s">
        <v>843</v>
      </c>
      <c r="D8" s="406" t="s">
        <v>849</v>
      </c>
      <c r="E8" s="406" t="s">
        <v>850</v>
      </c>
      <c r="F8" s="409">
        <v>38</v>
      </c>
      <c r="G8" s="409">
        <v>46360</v>
      </c>
      <c r="H8" s="406">
        <v>1</v>
      </c>
      <c r="I8" s="406">
        <v>1220</v>
      </c>
      <c r="J8" s="409">
        <v>31</v>
      </c>
      <c r="K8" s="409">
        <v>37928</v>
      </c>
      <c r="L8" s="406">
        <v>0.81811906816220881</v>
      </c>
      <c r="M8" s="406">
        <v>1223.483870967742</v>
      </c>
      <c r="N8" s="409">
        <v>28</v>
      </c>
      <c r="O8" s="409">
        <v>34384</v>
      </c>
      <c r="P8" s="492">
        <v>0.74167385677308029</v>
      </c>
      <c r="Q8" s="410">
        <v>1228</v>
      </c>
    </row>
    <row r="9" spans="1:17" ht="14.4" customHeight="1" x14ac:dyDescent="0.3">
      <c r="A9" s="405" t="s">
        <v>846</v>
      </c>
      <c r="B9" s="406" t="s">
        <v>443</v>
      </c>
      <c r="C9" s="406" t="s">
        <v>843</v>
      </c>
      <c r="D9" s="406" t="s">
        <v>851</v>
      </c>
      <c r="E9" s="406" t="s">
        <v>852</v>
      </c>
      <c r="F9" s="409">
        <v>158</v>
      </c>
      <c r="G9" s="409">
        <v>349654</v>
      </c>
      <c r="H9" s="406">
        <v>1</v>
      </c>
      <c r="I9" s="406">
        <v>2213</v>
      </c>
      <c r="J9" s="409">
        <v>112</v>
      </c>
      <c r="K9" s="409">
        <v>249088</v>
      </c>
      <c r="L9" s="406">
        <v>0.71238424270850609</v>
      </c>
      <c r="M9" s="406">
        <v>2224</v>
      </c>
      <c r="N9" s="409">
        <v>33</v>
      </c>
      <c r="O9" s="409">
        <v>73788</v>
      </c>
      <c r="P9" s="492">
        <v>0.21103147683138188</v>
      </c>
      <c r="Q9" s="410">
        <v>2236</v>
      </c>
    </row>
    <row r="10" spans="1:17" ht="14.4" customHeight="1" x14ac:dyDescent="0.3">
      <c r="A10" s="405" t="s">
        <v>846</v>
      </c>
      <c r="B10" s="406" t="s">
        <v>443</v>
      </c>
      <c r="C10" s="406" t="s">
        <v>843</v>
      </c>
      <c r="D10" s="406" t="s">
        <v>853</v>
      </c>
      <c r="E10" s="406" t="s">
        <v>854</v>
      </c>
      <c r="F10" s="409">
        <v>53</v>
      </c>
      <c r="G10" s="409">
        <v>54855</v>
      </c>
      <c r="H10" s="406">
        <v>1</v>
      </c>
      <c r="I10" s="406">
        <v>1035</v>
      </c>
      <c r="J10" s="409">
        <v>33</v>
      </c>
      <c r="K10" s="409">
        <v>34293</v>
      </c>
      <c r="L10" s="406">
        <v>0.62515723270440249</v>
      </c>
      <c r="M10" s="406">
        <v>1039.1818181818182</v>
      </c>
      <c r="N10" s="409">
        <v>17</v>
      </c>
      <c r="O10" s="409">
        <v>17731</v>
      </c>
      <c r="P10" s="492">
        <v>0.32323398049402974</v>
      </c>
      <c r="Q10" s="410">
        <v>1043</v>
      </c>
    </row>
    <row r="11" spans="1:17" ht="14.4" customHeight="1" x14ac:dyDescent="0.3">
      <c r="A11" s="405" t="s">
        <v>846</v>
      </c>
      <c r="B11" s="406" t="s">
        <v>443</v>
      </c>
      <c r="C11" s="406" t="s">
        <v>843</v>
      </c>
      <c r="D11" s="406" t="s">
        <v>855</v>
      </c>
      <c r="E11" s="406" t="s">
        <v>856</v>
      </c>
      <c r="F11" s="409">
        <v>146</v>
      </c>
      <c r="G11" s="409">
        <v>539908</v>
      </c>
      <c r="H11" s="406">
        <v>1</v>
      </c>
      <c r="I11" s="406">
        <v>3698</v>
      </c>
      <c r="J11" s="409">
        <v>134</v>
      </c>
      <c r="K11" s="409">
        <v>497148</v>
      </c>
      <c r="L11" s="406">
        <v>0.92080132170666118</v>
      </c>
      <c r="M11" s="406">
        <v>3710.0597014925374</v>
      </c>
      <c r="N11" s="409">
        <v>86</v>
      </c>
      <c r="O11" s="409">
        <v>320006</v>
      </c>
      <c r="P11" s="492">
        <v>0.59270468302007007</v>
      </c>
      <c r="Q11" s="410">
        <v>3721</v>
      </c>
    </row>
    <row r="12" spans="1:17" ht="14.4" customHeight="1" x14ac:dyDescent="0.3">
      <c r="A12" s="405" t="s">
        <v>846</v>
      </c>
      <c r="B12" s="406" t="s">
        <v>443</v>
      </c>
      <c r="C12" s="406" t="s">
        <v>843</v>
      </c>
      <c r="D12" s="406" t="s">
        <v>857</v>
      </c>
      <c r="E12" s="406" t="s">
        <v>858</v>
      </c>
      <c r="F12" s="409">
        <v>1505</v>
      </c>
      <c r="G12" s="409">
        <v>659190</v>
      </c>
      <c r="H12" s="406">
        <v>1</v>
      </c>
      <c r="I12" s="406">
        <v>438</v>
      </c>
      <c r="J12" s="409">
        <v>1338</v>
      </c>
      <c r="K12" s="409">
        <v>580027</v>
      </c>
      <c r="L12" s="406">
        <v>0.87990867579908671</v>
      </c>
      <c r="M12" s="406">
        <v>433.50298953662184</v>
      </c>
      <c r="N12" s="409">
        <v>1542</v>
      </c>
      <c r="O12" s="409">
        <v>676938</v>
      </c>
      <c r="P12" s="492">
        <v>1.0269239521230602</v>
      </c>
      <c r="Q12" s="410">
        <v>439</v>
      </c>
    </row>
    <row r="13" spans="1:17" ht="14.4" customHeight="1" x14ac:dyDescent="0.3">
      <c r="A13" s="405" t="s">
        <v>846</v>
      </c>
      <c r="B13" s="406" t="s">
        <v>443</v>
      </c>
      <c r="C13" s="406" t="s">
        <v>843</v>
      </c>
      <c r="D13" s="406" t="s">
        <v>859</v>
      </c>
      <c r="E13" s="406" t="s">
        <v>860</v>
      </c>
      <c r="F13" s="409">
        <v>169</v>
      </c>
      <c r="G13" s="409">
        <v>140608</v>
      </c>
      <c r="H13" s="406">
        <v>1</v>
      </c>
      <c r="I13" s="406">
        <v>832</v>
      </c>
      <c r="J13" s="409">
        <v>139</v>
      </c>
      <c r="K13" s="409">
        <v>115987</v>
      </c>
      <c r="L13" s="406">
        <v>0.82489616522530729</v>
      </c>
      <c r="M13" s="406">
        <v>834.43884892086328</v>
      </c>
      <c r="N13" s="409">
        <v>134</v>
      </c>
      <c r="O13" s="409">
        <v>112024</v>
      </c>
      <c r="P13" s="492">
        <v>0.79671142467000455</v>
      </c>
      <c r="Q13" s="410">
        <v>836</v>
      </c>
    </row>
    <row r="14" spans="1:17" ht="14.4" customHeight="1" x14ac:dyDescent="0.3">
      <c r="A14" s="405" t="s">
        <v>846</v>
      </c>
      <c r="B14" s="406" t="s">
        <v>443</v>
      </c>
      <c r="C14" s="406" t="s">
        <v>843</v>
      </c>
      <c r="D14" s="406" t="s">
        <v>861</v>
      </c>
      <c r="E14" s="406" t="s">
        <v>862</v>
      </c>
      <c r="F14" s="409">
        <v>2</v>
      </c>
      <c r="G14" s="409">
        <v>3226</v>
      </c>
      <c r="H14" s="406">
        <v>1</v>
      </c>
      <c r="I14" s="406">
        <v>1613</v>
      </c>
      <c r="J14" s="409">
        <v>131</v>
      </c>
      <c r="K14" s="409">
        <v>211831</v>
      </c>
      <c r="L14" s="406">
        <v>65.663670179789207</v>
      </c>
      <c r="M14" s="406">
        <v>1617.030534351145</v>
      </c>
      <c r="N14" s="409">
        <v>117</v>
      </c>
      <c r="O14" s="409">
        <v>189657</v>
      </c>
      <c r="P14" s="492">
        <v>58.790142591444514</v>
      </c>
      <c r="Q14" s="410">
        <v>1621</v>
      </c>
    </row>
    <row r="15" spans="1:17" ht="14.4" customHeight="1" x14ac:dyDescent="0.3">
      <c r="A15" s="405" t="s">
        <v>846</v>
      </c>
      <c r="B15" s="406" t="s">
        <v>443</v>
      </c>
      <c r="C15" s="406" t="s">
        <v>843</v>
      </c>
      <c r="D15" s="406" t="s">
        <v>863</v>
      </c>
      <c r="E15" s="406" t="s">
        <v>864</v>
      </c>
      <c r="F15" s="409">
        <v>11</v>
      </c>
      <c r="G15" s="409">
        <v>16907</v>
      </c>
      <c r="H15" s="406">
        <v>1</v>
      </c>
      <c r="I15" s="406">
        <v>1537</v>
      </c>
      <c r="J15" s="409">
        <v>3</v>
      </c>
      <c r="K15" s="409">
        <v>4644</v>
      </c>
      <c r="L15" s="406">
        <v>0.27467912698882119</v>
      </c>
      <c r="M15" s="406">
        <v>1548</v>
      </c>
      <c r="N15" s="409">
        <v>3</v>
      </c>
      <c r="O15" s="409">
        <v>4659</v>
      </c>
      <c r="P15" s="492">
        <v>0.27556633347134324</v>
      </c>
      <c r="Q15" s="410">
        <v>1553</v>
      </c>
    </row>
    <row r="16" spans="1:17" ht="14.4" customHeight="1" x14ac:dyDescent="0.3">
      <c r="A16" s="405" t="s">
        <v>846</v>
      </c>
      <c r="B16" s="406" t="s">
        <v>443</v>
      </c>
      <c r="C16" s="406" t="s">
        <v>843</v>
      </c>
      <c r="D16" s="406" t="s">
        <v>865</v>
      </c>
      <c r="E16" s="406" t="s">
        <v>866</v>
      </c>
      <c r="F16" s="409">
        <v>71</v>
      </c>
      <c r="G16" s="409">
        <v>58149</v>
      </c>
      <c r="H16" s="406">
        <v>1</v>
      </c>
      <c r="I16" s="406">
        <v>819</v>
      </c>
      <c r="J16" s="409">
        <v>51</v>
      </c>
      <c r="K16" s="409">
        <v>41877</v>
      </c>
      <c r="L16" s="406">
        <v>0.72016715678687515</v>
      </c>
      <c r="M16" s="406">
        <v>821.11764705882354</v>
      </c>
      <c r="N16" s="409">
        <v>14</v>
      </c>
      <c r="O16" s="409">
        <v>11522</v>
      </c>
      <c r="P16" s="492">
        <v>0.19814614180811363</v>
      </c>
      <c r="Q16" s="410">
        <v>823</v>
      </c>
    </row>
    <row r="17" spans="1:17" ht="14.4" customHeight="1" x14ac:dyDescent="0.3">
      <c r="A17" s="405" t="s">
        <v>846</v>
      </c>
      <c r="B17" s="406" t="s">
        <v>443</v>
      </c>
      <c r="C17" s="406" t="s">
        <v>843</v>
      </c>
      <c r="D17" s="406" t="s">
        <v>867</v>
      </c>
      <c r="E17" s="406" t="s">
        <v>868</v>
      </c>
      <c r="F17" s="409">
        <v>239</v>
      </c>
      <c r="G17" s="409">
        <v>345833</v>
      </c>
      <c r="H17" s="406">
        <v>1</v>
      </c>
      <c r="I17" s="406">
        <v>1447</v>
      </c>
      <c r="J17" s="409">
        <v>135</v>
      </c>
      <c r="K17" s="409">
        <v>193361</v>
      </c>
      <c r="L17" s="406">
        <v>0.55911668348596</v>
      </c>
      <c r="M17" s="406">
        <v>1432.3037037037036</v>
      </c>
      <c r="N17" s="409">
        <v>102</v>
      </c>
      <c r="O17" s="409">
        <v>149022</v>
      </c>
      <c r="P17" s="492">
        <v>0.43090740328424415</v>
      </c>
      <c r="Q17" s="410">
        <v>1461</v>
      </c>
    </row>
    <row r="18" spans="1:17" ht="14.4" customHeight="1" x14ac:dyDescent="0.3">
      <c r="A18" s="405" t="s">
        <v>846</v>
      </c>
      <c r="B18" s="406" t="s">
        <v>443</v>
      </c>
      <c r="C18" s="406" t="s">
        <v>843</v>
      </c>
      <c r="D18" s="406" t="s">
        <v>869</v>
      </c>
      <c r="E18" s="406" t="s">
        <v>870</v>
      </c>
      <c r="F18" s="409">
        <v>50</v>
      </c>
      <c r="G18" s="409">
        <v>153900</v>
      </c>
      <c r="H18" s="406">
        <v>1</v>
      </c>
      <c r="I18" s="406">
        <v>3078</v>
      </c>
      <c r="J18" s="409">
        <v>5</v>
      </c>
      <c r="K18" s="409">
        <v>15456</v>
      </c>
      <c r="L18" s="406">
        <v>0.10042884990253412</v>
      </c>
      <c r="M18" s="406">
        <v>3091.2</v>
      </c>
      <c r="N18" s="409"/>
      <c r="O18" s="409"/>
      <c r="P18" s="492"/>
      <c r="Q18" s="410"/>
    </row>
    <row r="19" spans="1:17" ht="14.4" customHeight="1" x14ac:dyDescent="0.3">
      <c r="A19" s="405" t="s">
        <v>846</v>
      </c>
      <c r="B19" s="406" t="s">
        <v>443</v>
      </c>
      <c r="C19" s="406" t="s">
        <v>843</v>
      </c>
      <c r="D19" s="406" t="s">
        <v>871</v>
      </c>
      <c r="E19" s="406" t="s">
        <v>872</v>
      </c>
      <c r="F19" s="409">
        <v>200</v>
      </c>
      <c r="G19" s="409">
        <v>3200</v>
      </c>
      <c r="H19" s="406">
        <v>1</v>
      </c>
      <c r="I19" s="406">
        <v>16</v>
      </c>
      <c r="J19" s="409">
        <v>142</v>
      </c>
      <c r="K19" s="409">
        <v>2272</v>
      </c>
      <c r="L19" s="406">
        <v>0.71</v>
      </c>
      <c r="M19" s="406">
        <v>16</v>
      </c>
      <c r="N19" s="409">
        <v>84</v>
      </c>
      <c r="O19" s="409">
        <v>1344</v>
      </c>
      <c r="P19" s="492">
        <v>0.42</v>
      </c>
      <c r="Q19" s="410">
        <v>16</v>
      </c>
    </row>
    <row r="20" spans="1:17" ht="14.4" customHeight="1" x14ac:dyDescent="0.3">
      <c r="A20" s="405" t="s">
        <v>846</v>
      </c>
      <c r="B20" s="406" t="s">
        <v>443</v>
      </c>
      <c r="C20" s="406" t="s">
        <v>843</v>
      </c>
      <c r="D20" s="406" t="s">
        <v>873</v>
      </c>
      <c r="E20" s="406" t="s">
        <v>858</v>
      </c>
      <c r="F20" s="409">
        <v>231</v>
      </c>
      <c r="G20" s="409">
        <v>158928</v>
      </c>
      <c r="H20" s="406">
        <v>1</v>
      </c>
      <c r="I20" s="406">
        <v>688</v>
      </c>
      <c r="J20" s="409">
        <v>205</v>
      </c>
      <c r="K20" s="409">
        <v>141910</v>
      </c>
      <c r="L20" s="406">
        <v>0.89292006443169236</v>
      </c>
      <c r="M20" s="406">
        <v>692.2439024390244</v>
      </c>
      <c r="N20" s="409">
        <v>115</v>
      </c>
      <c r="O20" s="409">
        <v>80040</v>
      </c>
      <c r="P20" s="492">
        <v>0.50362428269405013</v>
      </c>
      <c r="Q20" s="410">
        <v>696</v>
      </c>
    </row>
    <row r="21" spans="1:17" ht="14.4" customHeight="1" x14ac:dyDescent="0.3">
      <c r="A21" s="405" t="s">
        <v>846</v>
      </c>
      <c r="B21" s="406" t="s">
        <v>443</v>
      </c>
      <c r="C21" s="406" t="s">
        <v>843</v>
      </c>
      <c r="D21" s="406" t="s">
        <v>874</v>
      </c>
      <c r="E21" s="406" t="s">
        <v>860</v>
      </c>
      <c r="F21" s="409">
        <v>167</v>
      </c>
      <c r="G21" s="409">
        <v>229625</v>
      </c>
      <c r="H21" s="406">
        <v>1</v>
      </c>
      <c r="I21" s="406">
        <v>1375</v>
      </c>
      <c r="J21" s="409">
        <v>203</v>
      </c>
      <c r="K21" s="409">
        <v>280309</v>
      </c>
      <c r="L21" s="406">
        <v>1.2207250952640174</v>
      </c>
      <c r="M21" s="406">
        <v>1380.8325123152708</v>
      </c>
      <c r="N21" s="409">
        <v>136</v>
      </c>
      <c r="O21" s="409">
        <v>188632</v>
      </c>
      <c r="P21" s="492">
        <v>0.82147849755035385</v>
      </c>
      <c r="Q21" s="410">
        <v>1387</v>
      </c>
    </row>
    <row r="22" spans="1:17" ht="14.4" customHeight="1" x14ac:dyDescent="0.3">
      <c r="A22" s="405" t="s">
        <v>846</v>
      </c>
      <c r="B22" s="406" t="s">
        <v>443</v>
      </c>
      <c r="C22" s="406" t="s">
        <v>843</v>
      </c>
      <c r="D22" s="406" t="s">
        <v>875</v>
      </c>
      <c r="E22" s="406" t="s">
        <v>876</v>
      </c>
      <c r="F22" s="409">
        <v>82</v>
      </c>
      <c r="G22" s="409">
        <v>190158</v>
      </c>
      <c r="H22" s="406">
        <v>1</v>
      </c>
      <c r="I22" s="406">
        <v>2319</v>
      </c>
      <c r="J22" s="409">
        <v>99</v>
      </c>
      <c r="K22" s="409">
        <v>230646</v>
      </c>
      <c r="L22" s="406">
        <v>1.2129176789827407</v>
      </c>
      <c r="M22" s="406">
        <v>2329.757575757576</v>
      </c>
      <c r="N22" s="409">
        <v>72</v>
      </c>
      <c r="O22" s="409">
        <v>168552</v>
      </c>
      <c r="P22" s="492">
        <v>0.88637869561101823</v>
      </c>
      <c r="Q22" s="410">
        <v>2341</v>
      </c>
    </row>
    <row r="23" spans="1:17" ht="14.4" customHeight="1" x14ac:dyDescent="0.3">
      <c r="A23" s="405" t="s">
        <v>846</v>
      </c>
      <c r="B23" s="406" t="s">
        <v>443</v>
      </c>
      <c r="C23" s="406" t="s">
        <v>843</v>
      </c>
      <c r="D23" s="406" t="s">
        <v>877</v>
      </c>
      <c r="E23" s="406" t="s">
        <v>878</v>
      </c>
      <c r="F23" s="409">
        <v>1746</v>
      </c>
      <c r="G23" s="409">
        <v>113490</v>
      </c>
      <c r="H23" s="406">
        <v>1</v>
      </c>
      <c r="I23" s="406">
        <v>65</v>
      </c>
      <c r="J23" s="409">
        <v>1552</v>
      </c>
      <c r="K23" s="409">
        <v>100980</v>
      </c>
      <c r="L23" s="406">
        <v>0.88977002379064229</v>
      </c>
      <c r="M23" s="406">
        <v>65.064432989690715</v>
      </c>
      <c r="N23" s="409">
        <v>1669</v>
      </c>
      <c r="O23" s="409">
        <v>110154</v>
      </c>
      <c r="P23" s="492">
        <v>0.97060533967750462</v>
      </c>
      <c r="Q23" s="410">
        <v>66</v>
      </c>
    </row>
    <row r="24" spans="1:17" ht="14.4" customHeight="1" x14ac:dyDescent="0.3">
      <c r="A24" s="405" t="s">
        <v>846</v>
      </c>
      <c r="B24" s="406" t="s">
        <v>443</v>
      </c>
      <c r="C24" s="406" t="s">
        <v>843</v>
      </c>
      <c r="D24" s="406" t="s">
        <v>879</v>
      </c>
      <c r="E24" s="406" t="s">
        <v>880</v>
      </c>
      <c r="F24" s="409">
        <v>240</v>
      </c>
      <c r="G24" s="409">
        <v>95040</v>
      </c>
      <c r="H24" s="406">
        <v>1</v>
      </c>
      <c r="I24" s="406">
        <v>396</v>
      </c>
      <c r="J24" s="409">
        <v>135</v>
      </c>
      <c r="K24" s="409">
        <v>52941</v>
      </c>
      <c r="L24" s="406">
        <v>0.55703914141414146</v>
      </c>
      <c r="M24" s="406">
        <v>392.15555555555557</v>
      </c>
      <c r="N24" s="409">
        <v>102</v>
      </c>
      <c r="O24" s="409">
        <v>40902</v>
      </c>
      <c r="P24" s="492">
        <v>0.43036616161616159</v>
      </c>
      <c r="Q24" s="410">
        <v>401</v>
      </c>
    </row>
    <row r="25" spans="1:17" ht="14.4" customHeight="1" x14ac:dyDescent="0.3">
      <c r="A25" s="405" t="s">
        <v>846</v>
      </c>
      <c r="B25" s="406" t="s">
        <v>443</v>
      </c>
      <c r="C25" s="406" t="s">
        <v>843</v>
      </c>
      <c r="D25" s="406" t="s">
        <v>881</v>
      </c>
      <c r="E25" s="406" t="s">
        <v>882</v>
      </c>
      <c r="F25" s="409">
        <v>110</v>
      </c>
      <c r="G25" s="409">
        <v>176110</v>
      </c>
      <c r="H25" s="406">
        <v>1</v>
      </c>
      <c r="I25" s="406">
        <v>1601</v>
      </c>
      <c r="J25" s="409">
        <v>120</v>
      </c>
      <c r="K25" s="409">
        <v>186508</v>
      </c>
      <c r="L25" s="406">
        <v>1.0590426438021692</v>
      </c>
      <c r="M25" s="406">
        <v>1554.2333333333333</v>
      </c>
      <c r="N25" s="409">
        <v>136</v>
      </c>
      <c r="O25" s="409">
        <v>219368</v>
      </c>
      <c r="P25" s="492">
        <v>1.2456305718017149</v>
      </c>
      <c r="Q25" s="410">
        <v>1613</v>
      </c>
    </row>
    <row r="26" spans="1:17" ht="14.4" customHeight="1" x14ac:dyDescent="0.3">
      <c r="A26" s="405" t="s">
        <v>846</v>
      </c>
      <c r="B26" s="406" t="s">
        <v>443</v>
      </c>
      <c r="C26" s="406" t="s">
        <v>843</v>
      </c>
      <c r="D26" s="406" t="s">
        <v>883</v>
      </c>
      <c r="E26" s="406" t="s">
        <v>884</v>
      </c>
      <c r="F26" s="409">
        <v>469</v>
      </c>
      <c r="G26" s="409">
        <v>257950</v>
      </c>
      <c r="H26" s="406">
        <v>1</v>
      </c>
      <c r="I26" s="406">
        <v>550</v>
      </c>
      <c r="J26" s="409">
        <v>451</v>
      </c>
      <c r="K26" s="409">
        <v>248388</v>
      </c>
      <c r="L26" s="406">
        <v>0.96293080054274083</v>
      </c>
      <c r="M26" s="406">
        <v>550.74944567627495</v>
      </c>
      <c r="N26" s="409">
        <v>316</v>
      </c>
      <c r="O26" s="409">
        <v>174432</v>
      </c>
      <c r="P26" s="492">
        <v>0.67622407443302968</v>
      </c>
      <c r="Q26" s="410">
        <v>552</v>
      </c>
    </row>
    <row r="27" spans="1:17" ht="14.4" customHeight="1" x14ac:dyDescent="0.3">
      <c r="A27" s="405" t="s">
        <v>846</v>
      </c>
      <c r="B27" s="406" t="s">
        <v>443</v>
      </c>
      <c r="C27" s="406" t="s">
        <v>843</v>
      </c>
      <c r="D27" s="406" t="s">
        <v>885</v>
      </c>
      <c r="E27" s="406" t="s">
        <v>886</v>
      </c>
      <c r="F27" s="409">
        <v>50</v>
      </c>
      <c r="G27" s="409">
        <v>61700</v>
      </c>
      <c r="H27" s="406">
        <v>1</v>
      </c>
      <c r="I27" s="406">
        <v>1234</v>
      </c>
      <c r="J27" s="409">
        <v>5</v>
      </c>
      <c r="K27" s="409">
        <v>6200</v>
      </c>
      <c r="L27" s="406">
        <v>0.10048622366288493</v>
      </c>
      <c r="M27" s="406">
        <v>1240</v>
      </c>
      <c r="N27" s="409"/>
      <c r="O27" s="409"/>
      <c r="P27" s="492"/>
      <c r="Q27" s="410"/>
    </row>
    <row r="28" spans="1:17" ht="14.4" customHeight="1" x14ac:dyDescent="0.3">
      <c r="A28" s="405" t="s">
        <v>846</v>
      </c>
      <c r="B28" s="406" t="s">
        <v>443</v>
      </c>
      <c r="C28" s="406" t="s">
        <v>843</v>
      </c>
      <c r="D28" s="406" t="s">
        <v>887</v>
      </c>
      <c r="E28" s="406" t="s">
        <v>888</v>
      </c>
      <c r="F28" s="409">
        <v>128</v>
      </c>
      <c r="G28" s="409">
        <v>4480</v>
      </c>
      <c r="H28" s="406">
        <v>1</v>
      </c>
      <c r="I28" s="406">
        <v>35</v>
      </c>
      <c r="J28" s="409">
        <v>339</v>
      </c>
      <c r="K28" s="409">
        <v>11975</v>
      </c>
      <c r="L28" s="406">
        <v>2.6729910714285716</v>
      </c>
      <c r="M28" s="406">
        <v>35.32448377581121</v>
      </c>
      <c r="N28" s="409">
        <v>458</v>
      </c>
      <c r="O28" s="409">
        <v>16488</v>
      </c>
      <c r="P28" s="492">
        <v>3.6803571428571429</v>
      </c>
      <c r="Q28" s="410">
        <v>36</v>
      </c>
    </row>
    <row r="29" spans="1:17" ht="14.4" customHeight="1" x14ac:dyDescent="0.3">
      <c r="A29" s="405" t="s">
        <v>846</v>
      </c>
      <c r="B29" s="406" t="s">
        <v>443</v>
      </c>
      <c r="C29" s="406" t="s">
        <v>843</v>
      </c>
      <c r="D29" s="406" t="s">
        <v>889</v>
      </c>
      <c r="E29" s="406" t="s">
        <v>890</v>
      </c>
      <c r="F29" s="409">
        <v>5</v>
      </c>
      <c r="G29" s="409">
        <v>610</v>
      </c>
      <c r="H29" s="406">
        <v>1</v>
      </c>
      <c r="I29" s="406">
        <v>122</v>
      </c>
      <c r="J29" s="409">
        <v>17</v>
      </c>
      <c r="K29" s="409">
        <v>2083</v>
      </c>
      <c r="L29" s="406">
        <v>3.4147540983606559</v>
      </c>
      <c r="M29" s="406">
        <v>122.52941176470588</v>
      </c>
      <c r="N29" s="409">
        <v>6</v>
      </c>
      <c r="O29" s="409">
        <v>738</v>
      </c>
      <c r="P29" s="492">
        <v>1.2098360655737705</v>
      </c>
      <c r="Q29" s="410">
        <v>123</v>
      </c>
    </row>
    <row r="30" spans="1:17" ht="14.4" customHeight="1" x14ac:dyDescent="0.3">
      <c r="A30" s="405" t="s">
        <v>846</v>
      </c>
      <c r="B30" s="406" t="s">
        <v>443</v>
      </c>
      <c r="C30" s="406" t="s">
        <v>843</v>
      </c>
      <c r="D30" s="406" t="s">
        <v>891</v>
      </c>
      <c r="E30" s="406" t="s">
        <v>892</v>
      </c>
      <c r="F30" s="409">
        <v>1161</v>
      </c>
      <c r="G30" s="409">
        <v>493425</v>
      </c>
      <c r="H30" s="406">
        <v>1</v>
      </c>
      <c r="I30" s="406">
        <v>425</v>
      </c>
      <c r="J30" s="409">
        <v>832</v>
      </c>
      <c r="K30" s="409">
        <v>349062</v>
      </c>
      <c r="L30" s="406">
        <v>0.70742666058671533</v>
      </c>
      <c r="M30" s="406">
        <v>419.54567307692309</v>
      </c>
      <c r="N30" s="409">
        <v>1368</v>
      </c>
      <c r="O30" s="409">
        <v>582768</v>
      </c>
      <c r="P30" s="492">
        <v>1.1810670314637484</v>
      </c>
      <c r="Q30" s="410">
        <v>426</v>
      </c>
    </row>
    <row r="31" spans="1:17" ht="14.4" customHeight="1" x14ac:dyDescent="0.3">
      <c r="A31" s="405" t="s">
        <v>846</v>
      </c>
      <c r="B31" s="406" t="s">
        <v>443</v>
      </c>
      <c r="C31" s="406" t="s">
        <v>843</v>
      </c>
      <c r="D31" s="406" t="s">
        <v>893</v>
      </c>
      <c r="E31" s="406" t="s">
        <v>894</v>
      </c>
      <c r="F31" s="409">
        <v>16</v>
      </c>
      <c r="G31" s="409">
        <v>19248</v>
      </c>
      <c r="H31" s="406">
        <v>1</v>
      </c>
      <c r="I31" s="406">
        <v>1203</v>
      </c>
      <c r="J31" s="409">
        <v>2</v>
      </c>
      <c r="K31" s="409">
        <v>2406</v>
      </c>
      <c r="L31" s="406">
        <v>0.125</v>
      </c>
      <c r="M31" s="406">
        <v>1203</v>
      </c>
      <c r="N31" s="409">
        <v>1</v>
      </c>
      <c r="O31" s="409">
        <v>1211</v>
      </c>
      <c r="P31" s="492">
        <v>6.2915627597672483E-2</v>
      </c>
      <c r="Q31" s="410">
        <v>1211</v>
      </c>
    </row>
    <row r="32" spans="1:17" ht="14.4" customHeight="1" x14ac:dyDescent="0.3">
      <c r="A32" s="405" t="s">
        <v>846</v>
      </c>
      <c r="B32" s="406" t="s">
        <v>443</v>
      </c>
      <c r="C32" s="406" t="s">
        <v>843</v>
      </c>
      <c r="D32" s="406" t="s">
        <v>895</v>
      </c>
      <c r="E32" s="406" t="s">
        <v>854</v>
      </c>
      <c r="F32" s="409">
        <v>17</v>
      </c>
      <c r="G32" s="409">
        <v>15555</v>
      </c>
      <c r="H32" s="406">
        <v>1</v>
      </c>
      <c r="I32" s="406">
        <v>915</v>
      </c>
      <c r="J32" s="409">
        <v>6</v>
      </c>
      <c r="K32" s="409">
        <v>5514</v>
      </c>
      <c r="L32" s="406">
        <v>0.35448408871745418</v>
      </c>
      <c r="M32" s="406">
        <v>919</v>
      </c>
      <c r="N32" s="409">
        <v>2</v>
      </c>
      <c r="O32" s="409">
        <v>1846</v>
      </c>
      <c r="P32" s="492">
        <v>0.11867566698810672</v>
      </c>
      <c r="Q32" s="410">
        <v>923</v>
      </c>
    </row>
    <row r="33" spans="1:17" ht="14.4" customHeight="1" x14ac:dyDescent="0.3">
      <c r="A33" s="405" t="s">
        <v>846</v>
      </c>
      <c r="B33" s="406" t="s">
        <v>443</v>
      </c>
      <c r="C33" s="406" t="s">
        <v>843</v>
      </c>
      <c r="D33" s="406" t="s">
        <v>896</v>
      </c>
      <c r="E33" s="406" t="s">
        <v>897</v>
      </c>
      <c r="F33" s="409">
        <v>1</v>
      </c>
      <c r="G33" s="409">
        <v>1607</v>
      </c>
      <c r="H33" s="406">
        <v>1</v>
      </c>
      <c r="I33" s="406">
        <v>1607</v>
      </c>
      <c r="J33" s="409">
        <v>254</v>
      </c>
      <c r="K33" s="409">
        <v>402926</v>
      </c>
      <c r="L33" s="406">
        <v>250.73179838207841</v>
      </c>
      <c r="M33" s="406">
        <v>1586.3228346456692</v>
      </c>
      <c r="N33" s="409">
        <v>351</v>
      </c>
      <c r="O33" s="409">
        <v>566865</v>
      </c>
      <c r="P33" s="492">
        <v>352.74735532047293</v>
      </c>
      <c r="Q33" s="410">
        <v>1615</v>
      </c>
    </row>
    <row r="34" spans="1:17" ht="14.4" customHeight="1" thickBot="1" x14ac:dyDescent="0.35">
      <c r="A34" s="411" t="s">
        <v>846</v>
      </c>
      <c r="B34" s="412" t="s">
        <v>443</v>
      </c>
      <c r="C34" s="412" t="s">
        <v>843</v>
      </c>
      <c r="D34" s="412" t="s">
        <v>898</v>
      </c>
      <c r="E34" s="412" t="s">
        <v>890</v>
      </c>
      <c r="F34" s="415">
        <v>5</v>
      </c>
      <c r="G34" s="415">
        <v>1130</v>
      </c>
      <c r="H34" s="412">
        <v>1</v>
      </c>
      <c r="I34" s="412">
        <v>226</v>
      </c>
      <c r="J34" s="415">
        <v>5</v>
      </c>
      <c r="K34" s="415">
        <v>1138</v>
      </c>
      <c r="L34" s="412">
        <v>1.0070796460176992</v>
      </c>
      <c r="M34" s="412">
        <v>227.6</v>
      </c>
      <c r="N34" s="415">
        <v>1</v>
      </c>
      <c r="O34" s="415">
        <v>229</v>
      </c>
      <c r="P34" s="426">
        <v>0.20265486725663717</v>
      </c>
      <c r="Q34" s="416">
        <v>229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248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2497821</v>
      </c>
      <c r="C3" s="190">
        <f t="shared" ref="C3:R3" si="0">SUBTOTAL(9,C6:C1048576)</f>
        <v>14</v>
      </c>
      <c r="D3" s="190">
        <f t="shared" si="0"/>
        <v>2995671</v>
      </c>
      <c r="E3" s="190">
        <f t="shared" si="0"/>
        <v>16.440921143779811</v>
      </c>
      <c r="F3" s="190">
        <f t="shared" si="0"/>
        <v>2571762</v>
      </c>
      <c r="G3" s="193">
        <f>IF(B3&lt;&gt;0,F3/B3,"")</f>
        <v>1.0296022012786346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3" t="s">
        <v>900</v>
      </c>
      <c r="B6" s="471">
        <v>28331</v>
      </c>
      <c r="C6" s="400">
        <v>1</v>
      </c>
      <c r="D6" s="471">
        <v>59406</v>
      </c>
      <c r="E6" s="400">
        <v>2.0968550351205395</v>
      </c>
      <c r="F6" s="471">
        <v>26014</v>
      </c>
      <c r="G6" s="424">
        <v>0.91821679432423842</v>
      </c>
      <c r="H6" s="471"/>
      <c r="I6" s="400"/>
      <c r="J6" s="471"/>
      <c r="K6" s="400"/>
      <c r="L6" s="471"/>
      <c r="M6" s="424"/>
      <c r="N6" s="471"/>
      <c r="O6" s="400"/>
      <c r="P6" s="471"/>
      <c r="Q6" s="400"/>
      <c r="R6" s="471"/>
      <c r="S6" s="425"/>
    </row>
    <row r="7" spans="1:19" ht="14.4" customHeight="1" x14ac:dyDescent="0.3">
      <c r="A7" s="495" t="s">
        <v>901</v>
      </c>
      <c r="B7" s="493">
        <v>360457</v>
      </c>
      <c r="C7" s="406">
        <v>1</v>
      </c>
      <c r="D7" s="493">
        <v>414819</v>
      </c>
      <c r="E7" s="406">
        <v>1.1508141054272771</v>
      </c>
      <c r="F7" s="493">
        <v>349938</v>
      </c>
      <c r="G7" s="492">
        <v>0.97081760098985459</v>
      </c>
      <c r="H7" s="493"/>
      <c r="I7" s="406"/>
      <c r="J7" s="493"/>
      <c r="K7" s="406"/>
      <c r="L7" s="493"/>
      <c r="M7" s="492"/>
      <c r="N7" s="493"/>
      <c r="O7" s="406"/>
      <c r="P7" s="493"/>
      <c r="Q7" s="406"/>
      <c r="R7" s="493"/>
      <c r="S7" s="494"/>
    </row>
    <row r="8" spans="1:19" ht="14.4" customHeight="1" x14ac:dyDescent="0.3">
      <c r="A8" s="495" t="s">
        <v>902</v>
      </c>
      <c r="B8" s="493">
        <v>515917</v>
      </c>
      <c r="C8" s="406">
        <v>1</v>
      </c>
      <c r="D8" s="493">
        <v>647933</v>
      </c>
      <c r="E8" s="406">
        <v>1.2558861212171726</v>
      </c>
      <c r="F8" s="493">
        <v>682290</v>
      </c>
      <c r="G8" s="492">
        <v>1.3224801663833523</v>
      </c>
      <c r="H8" s="493"/>
      <c r="I8" s="406"/>
      <c r="J8" s="493"/>
      <c r="K8" s="406"/>
      <c r="L8" s="493"/>
      <c r="M8" s="492"/>
      <c r="N8" s="493"/>
      <c r="O8" s="406"/>
      <c r="P8" s="493"/>
      <c r="Q8" s="406"/>
      <c r="R8" s="493"/>
      <c r="S8" s="494"/>
    </row>
    <row r="9" spans="1:19" ht="14.4" customHeight="1" x14ac:dyDescent="0.3">
      <c r="A9" s="495" t="s">
        <v>903</v>
      </c>
      <c r="B9" s="493"/>
      <c r="C9" s="406"/>
      <c r="D9" s="493">
        <v>21370</v>
      </c>
      <c r="E9" s="406"/>
      <c r="F9" s="493">
        <v>21450</v>
      </c>
      <c r="G9" s="492"/>
      <c r="H9" s="493"/>
      <c r="I9" s="406"/>
      <c r="J9" s="493"/>
      <c r="K9" s="406"/>
      <c r="L9" s="493"/>
      <c r="M9" s="492"/>
      <c r="N9" s="493"/>
      <c r="O9" s="406"/>
      <c r="P9" s="493"/>
      <c r="Q9" s="406"/>
      <c r="R9" s="493"/>
      <c r="S9" s="494"/>
    </row>
    <row r="10" spans="1:19" ht="14.4" customHeight="1" x14ac:dyDescent="0.3">
      <c r="A10" s="495" t="s">
        <v>904</v>
      </c>
      <c r="B10" s="493">
        <v>99706</v>
      </c>
      <c r="C10" s="406">
        <v>1</v>
      </c>
      <c r="D10" s="493">
        <v>133335</v>
      </c>
      <c r="E10" s="406">
        <v>1.3372816079273062</v>
      </c>
      <c r="F10" s="493">
        <v>82984</v>
      </c>
      <c r="G10" s="492">
        <v>0.83228692355525247</v>
      </c>
      <c r="H10" s="493"/>
      <c r="I10" s="406"/>
      <c r="J10" s="493"/>
      <c r="K10" s="406"/>
      <c r="L10" s="493"/>
      <c r="M10" s="492"/>
      <c r="N10" s="493"/>
      <c r="O10" s="406"/>
      <c r="P10" s="493"/>
      <c r="Q10" s="406"/>
      <c r="R10" s="493"/>
      <c r="S10" s="494"/>
    </row>
    <row r="11" spans="1:19" ht="14.4" customHeight="1" x14ac:dyDescent="0.3">
      <c r="A11" s="495" t="s">
        <v>905</v>
      </c>
      <c r="B11" s="493">
        <v>429601</v>
      </c>
      <c r="C11" s="406">
        <v>1</v>
      </c>
      <c r="D11" s="493">
        <v>543040</v>
      </c>
      <c r="E11" s="406">
        <v>1.2640566479128308</v>
      </c>
      <c r="F11" s="493">
        <v>325942</v>
      </c>
      <c r="G11" s="492">
        <v>0.75870866222378441</v>
      </c>
      <c r="H11" s="493"/>
      <c r="I11" s="406"/>
      <c r="J11" s="493"/>
      <c r="K11" s="406"/>
      <c r="L11" s="493"/>
      <c r="M11" s="492"/>
      <c r="N11" s="493"/>
      <c r="O11" s="406"/>
      <c r="P11" s="493"/>
      <c r="Q11" s="406"/>
      <c r="R11" s="493"/>
      <c r="S11" s="494"/>
    </row>
    <row r="12" spans="1:19" ht="14.4" customHeight="1" x14ac:dyDescent="0.3">
      <c r="A12" s="495" t="s">
        <v>906</v>
      </c>
      <c r="B12" s="493">
        <v>13029</v>
      </c>
      <c r="C12" s="406">
        <v>1</v>
      </c>
      <c r="D12" s="493">
        <v>26923</v>
      </c>
      <c r="E12" s="406">
        <v>2.066390359966229</v>
      </c>
      <c r="F12" s="493">
        <v>25445</v>
      </c>
      <c r="G12" s="492">
        <v>1.9529511090643947</v>
      </c>
      <c r="H12" s="493"/>
      <c r="I12" s="406"/>
      <c r="J12" s="493"/>
      <c r="K12" s="406"/>
      <c r="L12" s="493"/>
      <c r="M12" s="492"/>
      <c r="N12" s="493"/>
      <c r="O12" s="406"/>
      <c r="P12" s="493"/>
      <c r="Q12" s="406"/>
      <c r="R12" s="493"/>
      <c r="S12" s="494"/>
    </row>
    <row r="13" spans="1:19" ht="14.4" customHeight="1" x14ac:dyDescent="0.3">
      <c r="A13" s="495" t="s">
        <v>907</v>
      </c>
      <c r="B13" s="493">
        <v>31371</v>
      </c>
      <c r="C13" s="406">
        <v>1</v>
      </c>
      <c r="D13" s="493">
        <v>29061</v>
      </c>
      <c r="E13" s="406">
        <v>0.92636511427751744</v>
      </c>
      <c r="F13" s="493">
        <v>42548</v>
      </c>
      <c r="G13" s="492">
        <v>1.3562844665455356</v>
      </c>
      <c r="H13" s="493"/>
      <c r="I13" s="406"/>
      <c r="J13" s="493"/>
      <c r="K13" s="406"/>
      <c r="L13" s="493"/>
      <c r="M13" s="492"/>
      <c r="N13" s="493"/>
      <c r="O13" s="406"/>
      <c r="P13" s="493"/>
      <c r="Q13" s="406"/>
      <c r="R13" s="493"/>
      <c r="S13" s="494"/>
    </row>
    <row r="14" spans="1:19" ht="14.4" customHeight="1" x14ac:dyDescent="0.3">
      <c r="A14" s="495" t="s">
        <v>908</v>
      </c>
      <c r="B14" s="493">
        <v>544847</v>
      </c>
      <c r="C14" s="406">
        <v>1</v>
      </c>
      <c r="D14" s="493">
        <v>471997</v>
      </c>
      <c r="E14" s="406">
        <v>0.8662927390625258</v>
      </c>
      <c r="F14" s="493">
        <v>453590</v>
      </c>
      <c r="G14" s="492">
        <v>0.83250894287754174</v>
      </c>
      <c r="H14" s="493"/>
      <c r="I14" s="406"/>
      <c r="J14" s="493"/>
      <c r="K14" s="406"/>
      <c r="L14" s="493"/>
      <c r="M14" s="492"/>
      <c r="N14" s="493"/>
      <c r="O14" s="406"/>
      <c r="P14" s="493"/>
      <c r="Q14" s="406"/>
      <c r="R14" s="493"/>
      <c r="S14" s="494"/>
    </row>
    <row r="15" spans="1:19" ht="14.4" customHeight="1" x14ac:dyDescent="0.3">
      <c r="A15" s="495" t="s">
        <v>909</v>
      </c>
      <c r="B15" s="493"/>
      <c r="C15" s="406"/>
      <c r="D15" s="493"/>
      <c r="E15" s="406"/>
      <c r="F15" s="493">
        <v>10725</v>
      </c>
      <c r="G15" s="492"/>
      <c r="H15" s="493"/>
      <c r="I15" s="406"/>
      <c r="J15" s="493"/>
      <c r="K15" s="406"/>
      <c r="L15" s="493"/>
      <c r="M15" s="492"/>
      <c r="N15" s="493"/>
      <c r="O15" s="406"/>
      <c r="P15" s="493"/>
      <c r="Q15" s="406"/>
      <c r="R15" s="493"/>
      <c r="S15" s="494"/>
    </row>
    <row r="16" spans="1:19" ht="14.4" customHeight="1" x14ac:dyDescent="0.3">
      <c r="A16" s="495" t="s">
        <v>910</v>
      </c>
      <c r="B16" s="493">
        <v>5811</v>
      </c>
      <c r="C16" s="406">
        <v>1</v>
      </c>
      <c r="D16" s="493"/>
      <c r="E16" s="406"/>
      <c r="F16" s="493"/>
      <c r="G16" s="492"/>
      <c r="H16" s="493"/>
      <c r="I16" s="406"/>
      <c r="J16" s="493"/>
      <c r="K16" s="406"/>
      <c r="L16" s="493"/>
      <c r="M16" s="492"/>
      <c r="N16" s="493"/>
      <c r="O16" s="406"/>
      <c r="P16" s="493"/>
      <c r="Q16" s="406"/>
      <c r="R16" s="493"/>
      <c r="S16" s="494"/>
    </row>
    <row r="17" spans="1:19" ht="14.4" customHeight="1" x14ac:dyDescent="0.3">
      <c r="A17" s="495" t="s">
        <v>911</v>
      </c>
      <c r="B17" s="493"/>
      <c r="C17" s="406"/>
      <c r="D17" s="493">
        <v>5994</v>
      </c>
      <c r="E17" s="406"/>
      <c r="F17" s="493">
        <v>11555</v>
      </c>
      <c r="G17" s="492"/>
      <c r="H17" s="493"/>
      <c r="I17" s="406"/>
      <c r="J17" s="493"/>
      <c r="K17" s="406"/>
      <c r="L17" s="493"/>
      <c r="M17" s="492"/>
      <c r="N17" s="493"/>
      <c r="O17" s="406"/>
      <c r="P17" s="493"/>
      <c r="Q17" s="406"/>
      <c r="R17" s="493"/>
      <c r="S17" s="494"/>
    </row>
    <row r="18" spans="1:19" ht="14.4" customHeight="1" x14ac:dyDescent="0.3">
      <c r="A18" s="495" t="s">
        <v>912</v>
      </c>
      <c r="B18" s="493">
        <v>55341</v>
      </c>
      <c r="C18" s="406">
        <v>1</v>
      </c>
      <c r="D18" s="493">
        <v>138603</v>
      </c>
      <c r="E18" s="406">
        <v>2.5045264812706671</v>
      </c>
      <c r="F18" s="493">
        <v>146590</v>
      </c>
      <c r="G18" s="492">
        <v>2.6488498581521838</v>
      </c>
      <c r="H18" s="493"/>
      <c r="I18" s="406"/>
      <c r="J18" s="493"/>
      <c r="K18" s="406"/>
      <c r="L18" s="493"/>
      <c r="M18" s="492"/>
      <c r="N18" s="493"/>
      <c r="O18" s="406"/>
      <c r="P18" s="493"/>
      <c r="Q18" s="406"/>
      <c r="R18" s="493"/>
      <c r="S18" s="494"/>
    </row>
    <row r="19" spans="1:19" ht="14.4" customHeight="1" x14ac:dyDescent="0.3">
      <c r="A19" s="495" t="s">
        <v>913</v>
      </c>
      <c r="B19" s="493">
        <v>271626</v>
      </c>
      <c r="C19" s="406">
        <v>1</v>
      </c>
      <c r="D19" s="493">
        <v>380421</v>
      </c>
      <c r="E19" s="406">
        <v>1.400532349627797</v>
      </c>
      <c r="F19" s="493">
        <v>225821</v>
      </c>
      <c r="G19" s="492">
        <v>0.83136739487383382</v>
      </c>
      <c r="H19" s="493"/>
      <c r="I19" s="406"/>
      <c r="J19" s="493"/>
      <c r="K19" s="406"/>
      <c r="L19" s="493"/>
      <c r="M19" s="492"/>
      <c r="N19" s="493"/>
      <c r="O19" s="406"/>
      <c r="P19" s="493"/>
      <c r="Q19" s="406"/>
      <c r="R19" s="493"/>
      <c r="S19" s="494"/>
    </row>
    <row r="20" spans="1:19" ht="14.4" customHeight="1" x14ac:dyDescent="0.3">
      <c r="A20" s="495" t="s">
        <v>914</v>
      </c>
      <c r="B20" s="493"/>
      <c r="C20" s="406"/>
      <c r="D20" s="493">
        <v>10685</v>
      </c>
      <c r="E20" s="406"/>
      <c r="F20" s="493">
        <v>34935</v>
      </c>
      <c r="G20" s="492"/>
      <c r="H20" s="493"/>
      <c r="I20" s="406"/>
      <c r="J20" s="493"/>
      <c r="K20" s="406"/>
      <c r="L20" s="493"/>
      <c r="M20" s="492"/>
      <c r="N20" s="493"/>
      <c r="O20" s="406"/>
      <c r="P20" s="493"/>
      <c r="Q20" s="406"/>
      <c r="R20" s="493"/>
      <c r="S20" s="494"/>
    </row>
    <row r="21" spans="1:19" ht="14.4" customHeight="1" x14ac:dyDescent="0.3">
      <c r="A21" s="495" t="s">
        <v>915</v>
      </c>
      <c r="B21" s="493">
        <v>19776</v>
      </c>
      <c r="C21" s="406">
        <v>1</v>
      </c>
      <c r="D21" s="493"/>
      <c r="E21" s="406"/>
      <c r="F21" s="493">
        <v>1540</v>
      </c>
      <c r="G21" s="492">
        <v>7.7872168284789642E-2</v>
      </c>
      <c r="H21" s="493"/>
      <c r="I21" s="406"/>
      <c r="J21" s="493"/>
      <c r="K21" s="406"/>
      <c r="L21" s="493"/>
      <c r="M21" s="492"/>
      <c r="N21" s="493"/>
      <c r="O21" s="406"/>
      <c r="P21" s="493"/>
      <c r="Q21" s="406"/>
      <c r="R21" s="493"/>
      <c r="S21" s="494"/>
    </row>
    <row r="22" spans="1:19" ht="14.4" customHeight="1" x14ac:dyDescent="0.3">
      <c r="A22" s="495" t="s">
        <v>916</v>
      </c>
      <c r="B22" s="493">
        <v>52640</v>
      </c>
      <c r="C22" s="406">
        <v>1</v>
      </c>
      <c r="D22" s="493">
        <v>40874</v>
      </c>
      <c r="E22" s="406">
        <v>0.77648176291793314</v>
      </c>
      <c r="F22" s="493">
        <v>27044</v>
      </c>
      <c r="G22" s="492">
        <v>0.51375379939209731</v>
      </c>
      <c r="H22" s="493"/>
      <c r="I22" s="406"/>
      <c r="J22" s="493"/>
      <c r="K22" s="406"/>
      <c r="L22" s="493"/>
      <c r="M22" s="492"/>
      <c r="N22" s="493"/>
      <c r="O22" s="406"/>
      <c r="P22" s="493"/>
      <c r="Q22" s="406"/>
      <c r="R22" s="493"/>
      <c r="S22" s="494"/>
    </row>
    <row r="23" spans="1:19" ht="14.4" customHeight="1" x14ac:dyDescent="0.3">
      <c r="A23" s="495" t="s">
        <v>917</v>
      </c>
      <c r="B23" s="493"/>
      <c r="C23" s="406"/>
      <c r="D23" s="493">
        <v>5347</v>
      </c>
      <c r="E23" s="406"/>
      <c r="F23" s="493"/>
      <c r="G23" s="492"/>
      <c r="H23" s="493"/>
      <c r="I23" s="406"/>
      <c r="J23" s="493"/>
      <c r="K23" s="406"/>
      <c r="L23" s="493"/>
      <c r="M23" s="492"/>
      <c r="N23" s="493"/>
      <c r="O23" s="406"/>
      <c r="P23" s="493"/>
      <c r="Q23" s="406"/>
      <c r="R23" s="493"/>
      <c r="S23" s="494"/>
    </row>
    <row r="24" spans="1:19" ht="14.4" customHeight="1" x14ac:dyDescent="0.3">
      <c r="A24" s="495" t="s">
        <v>918</v>
      </c>
      <c r="B24" s="493"/>
      <c r="C24" s="406"/>
      <c r="D24" s="493">
        <v>10685</v>
      </c>
      <c r="E24" s="406"/>
      <c r="F24" s="493">
        <v>10437</v>
      </c>
      <c r="G24" s="492"/>
      <c r="H24" s="493"/>
      <c r="I24" s="406"/>
      <c r="J24" s="493"/>
      <c r="K24" s="406"/>
      <c r="L24" s="493"/>
      <c r="M24" s="492"/>
      <c r="N24" s="493"/>
      <c r="O24" s="406"/>
      <c r="P24" s="493"/>
      <c r="Q24" s="406"/>
      <c r="R24" s="493"/>
      <c r="S24" s="494"/>
    </row>
    <row r="25" spans="1:19" ht="14.4" customHeight="1" thickBot="1" x14ac:dyDescent="0.35">
      <c r="A25" s="473" t="s">
        <v>919</v>
      </c>
      <c r="B25" s="472">
        <v>69368</v>
      </c>
      <c r="C25" s="412">
        <v>1</v>
      </c>
      <c r="D25" s="472">
        <v>55178</v>
      </c>
      <c r="E25" s="412">
        <v>0.79543881905201241</v>
      </c>
      <c r="F25" s="472">
        <v>92914</v>
      </c>
      <c r="G25" s="426">
        <v>1.3394360512051666</v>
      </c>
      <c r="H25" s="472"/>
      <c r="I25" s="412"/>
      <c r="J25" s="472"/>
      <c r="K25" s="412"/>
      <c r="L25" s="472"/>
      <c r="M25" s="426"/>
      <c r="N25" s="472"/>
      <c r="O25" s="412"/>
      <c r="P25" s="472"/>
      <c r="Q25" s="412"/>
      <c r="R25" s="472"/>
      <c r="S25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6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942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248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2557</v>
      </c>
      <c r="G3" s="78">
        <f t="shared" si="0"/>
        <v>2497821</v>
      </c>
      <c r="H3" s="78"/>
      <c r="I3" s="78"/>
      <c r="J3" s="78">
        <f t="shared" si="0"/>
        <v>2766</v>
      </c>
      <c r="K3" s="78">
        <f t="shared" si="0"/>
        <v>2995671</v>
      </c>
      <c r="L3" s="78"/>
      <c r="M3" s="78"/>
      <c r="N3" s="78">
        <f t="shared" si="0"/>
        <v>2395</v>
      </c>
      <c r="O3" s="78">
        <f t="shared" si="0"/>
        <v>2571762</v>
      </c>
      <c r="P3" s="59">
        <f>IF(G3=0,0,O3/G3)</f>
        <v>1.0296022012786346</v>
      </c>
      <c r="Q3" s="79">
        <f>IF(N3=0,0,O3/N3)</f>
        <v>1073.804592901879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4"/>
      <c r="B5" s="482"/>
      <c r="C5" s="484"/>
      <c r="D5" s="496"/>
      <c r="E5" s="486"/>
      <c r="F5" s="497" t="s">
        <v>58</v>
      </c>
      <c r="G5" s="498" t="s">
        <v>14</v>
      </c>
      <c r="H5" s="499"/>
      <c r="I5" s="499"/>
      <c r="J5" s="497" t="s">
        <v>58</v>
      </c>
      <c r="K5" s="498" t="s">
        <v>14</v>
      </c>
      <c r="L5" s="499"/>
      <c r="M5" s="499"/>
      <c r="N5" s="497" t="s">
        <v>58</v>
      </c>
      <c r="O5" s="498" t="s">
        <v>14</v>
      </c>
      <c r="P5" s="500"/>
      <c r="Q5" s="491"/>
    </row>
    <row r="6" spans="1:17" ht="14.4" customHeight="1" x14ac:dyDescent="0.3">
      <c r="A6" s="399" t="s">
        <v>920</v>
      </c>
      <c r="B6" s="400" t="s">
        <v>842</v>
      </c>
      <c r="C6" s="400" t="s">
        <v>843</v>
      </c>
      <c r="D6" s="400" t="s">
        <v>844</v>
      </c>
      <c r="E6" s="400" t="s">
        <v>845</v>
      </c>
      <c r="F6" s="403"/>
      <c r="G6" s="403"/>
      <c r="H6" s="403"/>
      <c r="I6" s="403"/>
      <c r="J6" s="403">
        <v>1</v>
      </c>
      <c r="K6" s="403">
        <v>10685</v>
      </c>
      <c r="L6" s="403"/>
      <c r="M6" s="403">
        <v>10685</v>
      </c>
      <c r="N6" s="403">
        <v>1</v>
      </c>
      <c r="O6" s="403">
        <v>10725</v>
      </c>
      <c r="P6" s="424"/>
      <c r="Q6" s="404">
        <v>10725</v>
      </c>
    </row>
    <row r="7" spans="1:17" ht="14.4" customHeight="1" x14ac:dyDescent="0.3">
      <c r="A7" s="405" t="s">
        <v>920</v>
      </c>
      <c r="B7" s="406" t="s">
        <v>846</v>
      </c>
      <c r="C7" s="406" t="s">
        <v>843</v>
      </c>
      <c r="D7" s="406" t="s">
        <v>847</v>
      </c>
      <c r="E7" s="406" t="s">
        <v>848</v>
      </c>
      <c r="F7" s="409">
        <v>2</v>
      </c>
      <c r="G7" s="409">
        <v>252</v>
      </c>
      <c r="H7" s="409">
        <v>1</v>
      </c>
      <c r="I7" s="409">
        <v>126</v>
      </c>
      <c r="J7" s="409"/>
      <c r="K7" s="409"/>
      <c r="L7" s="409"/>
      <c r="M7" s="409"/>
      <c r="N7" s="409"/>
      <c r="O7" s="409"/>
      <c r="P7" s="492"/>
      <c r="Q7" s="410"/>
    </row>
    <row r="8" spans="1:17" ht="14.4" customHeight="1" x14ac:dyDescent="0.3">
      <c r="A8" s="405" t="s">
        <v>920</v>
      </c>
      <c r="B8" s="406" t="s">
        <v>846</v>
      </c>
      <c r="C8" s="406" t="s">
        <v>843</v>
      </c>
      <c r="D8" s="406" t="s">
        <v>851</v>
      </c>
      <c r="E8" s="406" t="s">
        <v>852</v>
      </c>
      <c r="F8" s="409">
        <v>1</v>
      </c>
      <c r="G8" s="409">
        <v>2213</v>
      </c>
      <c r="H8" s="409">
        <v>1</v>
      </c>
      <c r="I8" s="409">
        <v>2213</v>
      </c>
      <c r="J8" s="409"/>
      <c r="K8" s="409"/>
      <c r="L8" s="409"/>
      <c r="M8" s="409"/>
      <c r="N8" s="409"/>
      <c r="O8" s="409"/>
      <c r="P8" s="492"/>
      <c r="Q8" s="410"/>
    </row>
    <row r="9" spans="1:17" ht="14.4" customHeight="1" x14ac:dyDescent="0.3">
      <c r="A9" s="405" t="s">
        <v>920</v>
      </c>
      <c r="B9" s="406" t="s">
        <v>846</v>
      </c>
      <c r="C9" s="406" t="s">
        <v>843</v>
      </c>
      <c r="D9" s="406" t="s">
        <v>853</v>
      </c>
      <c r="E9" s="406" t="s">
        <v>854</v>
      </c>
      <c r="F9" s="409">
        <v>3</v>
      </c>
      <c r="G9" s="409">
        <v>3105</v>
      </c>
      <c r="H9" s="409">
        <v>1</v>
      </c>
      <c r="I9" s="409">
        <v>1035</v>
      </c>
      <c r="J9" s="409"/>
      <c r="K9" s="409"/>
      <c r="L9" s="409"/>
      <c r="M9" s="409"/>
      <c r="N9" s="409"/>
      <c r="O9" s="409"/>
      <c r="P9" s="492"/>
      <c r="Q9" s="410"/>
    </row>
    <row r="10" spans="1:17" ht="14.4" customHeight="1" x14ac:dyDescent="0.3">
      <c r="A10" s="405" t="s">
        <v>920</v>
      </c>
      <c r="B10" s="406" t="s">
        <v>846</v>
      </c>
      <c r="C10" s="406" t="s">
        <v>843</v>
      </c>
      <c r="D10" s="406" t="s">
        <v>855</v>
      </c>
      <c r="E10" s="406" t="s">
        <v>856</v>
      </c>
      <c r="F10" s="409"/>
      <c r="G10" s="409"/>
      <c r="H10" s="409"/>
      <c r="I10" s="409"/>
      <c r="J10" s="409">
        <v>4</v>
      </c>
      <c r="K10" s="409">
        <v>14792</v>
      </c>
      <c r="L10" s="409"/>
      <c r="M10" s="409">
        <v>3698</v>
      </c>
      <c r="N10" s="409"/>
      <c r="O10" s="409"/>
      <c r="P10" s="492"/>
      <c r="Q10" s="410"/>
    </row>
    <row r="11" spans="1:17" ht="14.4" customHeight="1" x14ac:dyDescent="0.3">
      <c r="A11" s="405" t="s">
        <v>920</v>
      </c>
      <c r="B11" s="406" t="s">
        <v>846</v>
      </c>
      <c r="C11" s="406" t="s">
        <v>843</v>
      </c>
      <c r="D11" s="406" t="s">
        <v>857</v>
      </c>
      <c r="E11" s="406" t="s">
        <v>858</v>
      </c>
      <c r="F11" s="409"/>
      <c r="G11" s="409"/>
      <c r="H11" s="409"/>
      <c r="I11" s="409"/>
      <c r="J11" s="409"/>
      <c r="K11" s="409"/>
      <c r="L11" s="409"/>
      <c r="M11" s="409"/>
      <c r="N11" s="409">
        <v>1</v>
      </c>
      <c r="O11" s="409">
        <v>439</v>
      </c>
      <c r="P11" s="492"/>
      <c r="Q11" s="410">
        <v>439</v>
      </c>
    </row>
    <row r="12" spans="1:17" ht="14.4" customHeight="1" x14ac:dyDescent="0.3">
      <c r="A12" s="405" t="s">
        <v>920</v>
      </c>
      <c r="B12" s="406" t="s">
        <v>846</v>
      </c>
      <c r="C12" s="406" t="s">
        <v>843</v>
      </c>
      <c r="D12" s="406" t="s">
        <v>861</v>
      </c>
      <c r="E12" s="406" t="s">
        <v>862</v>
      </c>
      <c r="F12" s="409"/>
      <c r="G12" s="409"/>
      <c r="H12" s="409"/>
      <c r="I12" s="409"/>
      <c r="J12" s="409">
        <v>2</v>
      </c>
      <c r="K12" s="409">
        <v>3226</v>
      </c>
      <c r="L12" s="409"/>
      <c r="M12" s="409">
        <v>1613</v>
      </c>
      <c r="N12" s="409"/>
      <c r="O12" s="409"/>
      <c r="P12" s="492"/>
      <c r="Q12" s="410"/>
    </row>
    <row r="13" spans="1:17" ht="14.4" customHeight="1" x14ac:dyDescent="0.3">
      <c r="A13" s="405" t="s">
        <v>920</v>
      </c>
      <c r="B13" s="406" t="s">
        <v>846</v>
      </c>
      <c r="C13" s="406" t="s">
        <v>843</v>
      </c>
      <c r="D13" s="406" t="s">
        <v>863</v>
      </c>
      <c r="E13" s="406" t="s">
        <v>864</v>
      </c>
      <c r="F13" s="409"/>
      <c r="G13" s="409"/>
      <c r="H13" s="409"/>
      <c r="I13" s="409"/>
      <c r="J13" s="409"/>
      <c r="K13" s="409"/>
      <c r="L13" s="409"/>
      <c r="M13" s="409"/>
      <c r="N13" s="409">
        <v>1</v>
      </c>
      <c r="O13" s="409">
        <v>1553</v>
      </c>
      <c r="P13" s="492"/>
      <c r="Q13" s="410">
        <v>1553</v>
      </c>
    </row>
    <row r="14" spans="1:17" ht="14.4" customHeight="1" x14ac:dyDescent="0.3">
      <c r="A14" s="405" t="s">
        <v>920</v>
      </c>
      <c r="B14" s="406" t="s">
        <v>846</v>
      </c>
      <c r="C14" s="406" t="s">
        <v>843</v>
      </c>
      <c r="D14" s="406" t="s">
        <v>865</v>
      </c>
      <c r="E14" s="406" t="s">
        <v>866</v>
      </c>
      <c r="F14" s="409"/>
      <c r="G14" s="409"/>
      <c r="H14" s="409"/>
      <c r="I14" s="409"/>
      <c r="J14" s="409"/>
      <c r="K14" s="409"/>
      <c r="L14" s="409"/>
      <c r="M14" s="409"/>
      <c r="N14" s="409">
        <v>1</v>
      </c>
      <c r="O14" s="409">
        <v>823</v>
      </c>
      <c r="P14" s="492"/>
      <c r="Q14" s="410">
        <v>823</v>
      </c>
    </row>
    <row r="15" spans="1:17" ht="14.4" customHeight="1" x14ac:dyDescent="0.3">
      <c r="A15" s="405" t="s">
        <v>920</v>
      </c>
      <c r="B15" s="406" t="s">
        <v>846</v>
      </c>
      <c r="C15" s="406" t="s">
        <v>843</v>
      </c>
      <c r="D15" s="406" t="s">
        <v>867</v>
      </c>
      <c r="E15" s="406" t="s">
        <v>868</v>
      </c>
      <c r="F15" s="409">
        <v>1</v>
      </c>
      <c r="G15" s="409">
        <v>1447</v>
      </c>
      <c r="H15" s="409">
        <v>1</v>
      </c>
      <c r="I15" s="409">
        <v>1447</v>
      </c>
      <c r="J15" s="409">
        <v>1</v>
      </c>
      <c r="K15" s="409">
        <v>1447</v>
      </c>
      <c r="L15" s="409">
        <v>1</v>
      </c>
      <c r="M15" s="409">
        <v>1447</v>
      </c>
      <c r="N15" s="409"/>
      <c r="O15" s="409"/>
      <c r="P15" s="492"/>
      <c r="Q15" s="410"/>
    </row>
    <row r="16" spans="1:17" ht="14.4" customHeight="1" x14ac:dyDescent="0.3">
      <c r="A16" s="405" t="s">
        <v>920</v>
      </c>
      <c r="B16" s="406" t="s">
        <v>846</v>
      </c>
      <c r="C16" s="406" t="s">
        <v>843</v>
      </c>
      <c r="D16" s="406" t="s">
        <v>869</v>
      </c>
      <c r="E16" s="406" t="s">
        <v>870</v>
      </c>
      <c r="F16" s="409">
        <v>3</v>
      </c>
      <c r="G16" s="409">
        <v>9234</v>
      </c>
      <c r="H16" s="409">
        <v>1</v>
      </c>
      <c r="I16" s="409">
        <v>3078</v>
      </c>
      <c r="J16" s="409"/>
      <c r="K16" s="409"/>
      <c r="L16" s="409"/>
      <c r="M16" s="409"/>
      <c r="N16" s="409"/>
      <c r="O16" s="409"/>
      <c r="P16" s="492"/>
      <c r="Q16" s="410"/>
    </row>
    <row r="17" spans="1:17" ht="14.4" customHeight="1" x14ac:dyDescent="0.3">
      <c r="A17" s="405" t="s">
        <v>920</v>
      </c>
      <c r="B17" s="406" t="s">
        <v>846</v>
      </c>
      <c r="C17" s="406" t="s">
        <v>843</v>
      </c>
      <c r="D17" s="406" t="s">
        <v>871</v>
      </c>
      <c r="E17" s="406" t="s">
        <v>872</v>
      </c>
      <c r="F17" s="409">
        <v>2</v>
      </c>
      <c r="G17" s="409">
        <v>32</v>
      </c>
      <c r="H17" s="409">
        <v>1</v>
      </c>
      <c r="I17" s="409">
        <v>16</v>
      </c>
      <c r="J17" s="409"/>
      <c r="K17" s="409"/>
      <c r="L17" s="409"/>
      <c r="M17" s="409"/>
      <c r="N17" s="409">
        <v>3</v>
      </c>
      <c r="O17" s="409">
        <v>48</v>
      </c>
      <c r="P17" s="492">
        <v>1.5</v>
      </c>
      <c r="Q17" s="410">
        <v>16</v>
      </c>
    </row>
    <row r="18" spans="1:17" ht="14.4" customHeight="1" x14ac:dyDescent="0.3">
      <c r="A18" s="405" t="s">
        <v>920</v>
      </c>
      <c r="B18" s="406" t="s">
        <v>846</v>
      </c>
      <c r="C18" s="406" t="s">
        <v>843</v>
      </c>
      <c r="D18" s="406" t="s">
        <v>873</v>
      </c>
      <c r="E18" s="406" t="s">
        <v>858</v>
      </c>
      <c r="F18" s="409">
        <v>2</v>
      </c>
      <c r="G18" s="409">
        <v>1376</v>
      </c>
      <c r="H18" s="409">
        <v>1</v>
      </c>
      <c r="I18" s="409">
        <v>688</v>
      </c>
      <c r="J18" s="409">
        <v>2</v>
      </c>
      <c r="K18" s="409">
        <v>1388</v>
      </c>
      <c r="L18" s="409">
        <v>1.0087209302325582</v>
      </c>
      <c r="M18" s="409">
        <v>694</v>
      </c>
      <c r="N18" s="409">
        <v>2</v>
      </c>
      <c r="O18" s="409">
        <v>1392</v>
      </c>
      <c r="P18" s="492">
        <v>1.0116279069767442</v>
      </c>
      <c r="Q18" s="410">
        <v>696</v>
      </c>
    </row>
    <row r="19" spans="1:17" ht="14.4" customHeight="1" x14ac:dyDescent="0.3">
      <c r="A19" s="405" t="s">
        <v>920</v>
      </c>
      <c r="B19" s="406" t="s">
        <v>846</v>
      </c>
      <c r="C19" s="406" t="s">
        <v>843</v>
      </c>
      <c r="D19" s="406" t="s">
        <v>874</v>
      </c>
      <c r="E19" s="406" t="s">
        <v>860</v>
      </c>
      <c r="F19" s="409">
        <v>1</v>
      </c>
      <c r="G19" s="409">
        <v>1375</v>
      </c>
      <c r="H19" s="409">
        <v>1</v>
      </c>
      <c r="I19" s="409">
        <v>1375</v>
      </c>
      <c r="J19" s="409">
        <v>8</v>
      </c>
      <c r="K19" s="409">
        <v>11000</v>
      </c>
      <c r="L19" s="409">
        <v>8</v>
      </c>
      <c r="M19" s="409">
        <v>1375</v>
      </c>
      <c r="N19" s="409">
        <v>3</v>
      </c>
      <c r="O19" s="409">
        <v>4161</v>
      </c>
      <c r="P19" s="492">
        <v>3.0261818181818181</v>
      </c>
      <c r="Q19" s="410">
        <v>1387</v>
      </c>
    </row>
    <row r="20" spans="1:17" ht="14.4" customHeight="1" x14ac:dyDescent="0.3">
      <c r="A20" s="405" t="s">
        <v>920</v>
      </c>
      <c r="B20" s="406" t="s">
        <v>846</v>
      </c>
      <c r="C20" s="406" t="s">
        <v>843</v>
      </c>
      <c r="D20" s="406" t="s">
        <v>875</v>
      </c>
      <c r="E20" s="406" t="s">
        <v>876</v>
      </c>
      <c r="F20" s="409">
        <v>1</v>
      </c>
      <c r="G20" s="409">
        <v>2319</v>
      </c>
      <c r="H20" s="409">
        <v>1</v>
      </c>
      <c r="I20" s="409">
        <v>2319</v>
      </c>
      <c r="J20" s="409">
        <v>4</v>
      </c>
      <c r="K20" s="409">
        <v>9276</v>
      </c>
      <c r="L20" s="409">
        <v>4</v>
      </c>
      <c r="M20" s="409">
        <v>2319</v>
      </c>
      <c r="N20" s="409">
        <v>1</v>
      </c>
      <c r="O20" s="409">
        <v>2341</v>
      </c>
      <c r="P20" s="492">
        <v>1.0094868477792152</v>
      </c>
      <c r="Q20" s="410">
        <v>2341</v>
      </c>
    </row>
    <row r="21" spans="1:17" ht="14.4" customHeight="1" x14ac:dyDescent="0.3">
      <c r="A21" s="405" t="s">
        <v>920</v>
      </c>
      <c r="B21" s="406" t="s">
        <v>846</v>
      </c>
      <c r="C21" s="406" t="s">
        <v>843</v>
      </c>
      <c r="D21" s="406" t="s">
        <v>877</v>
      </c>
      <c r="E21" s="406" t="s">
        <v>878</v>
      </c>
      <c r="F21" s="409">
        <v>2</v>
      </c>
      <c r="G21" s="409">
        <v>130</v>
      </c>
      <c r="H21" s="409">
        <v>1</v>
      </c>
      <c r="I21" s="409">
        <v>65</v>
      </c>
      <c r="J21" s="409">
        <v>2</v>
      </c>
      <c r="K21" s="409">
        <v>132</v>
      </c>
      <c r="L21" s="409">
        <v>1.0153846153846153</v>
      </c>
      <c r="M21" s="409">
        <v>66</v>
      </c>
      <c r="N21" s="409">
        <v>3</v>
      </c>
      <c r="O21" s="409">
        <v>198</v>
      </c>
      <c r="P21" s="492">
        <v>1.523076923076923</v>
      </c>
      <c r="Q21" s="410">
        <v>66</v>
      </c>
    </row>
    <row r="22" spans="1:17" ht="14.4" customHeight="1" x14ac:dyDescent="0.3">
      <c r="A22" s="405" t="s">
        <v>920</v>
      </c>
      <c r="B22" s="406" t="s">
        <v>846</v>
      </c>
      <c r="C22" s="406" t="s">
        <v>843</v>
      </c>
      <c r="D22" s="406" t="s">
        <v>879</v>
      </c>
      <c r="E22" s="406" t="s">
        <v>880</v>
      </c>
      <c r="F22" s="409">
        <v>1</v>
      </c>
      <c r="G22" s="409">
        <v>396</v>
      </c>
      <c r="H22" s="409">
        <v>1</v>
      </c>
      <c r="I22" s="409">
        <v>396</v>
      </c>
      <c r="J22" s="409">
        <v>1</v>
      </c>
      <c r="K22" s="409">
        <v>396</v>
      </c>
      <c r="L22" s="409">
        <v>1</v>
      </c>
      <c r="M22" s="409">
        <v>396</v>
      </c>
      <c r="N22" s="409"/>
      <c r="O22" s="409"/>
      <c r="P22" s="492"/>
      <c r="Q22" s="410"/>
    </row>
    <row r="23" spans="1:17" ht="14.4" customHeight="1" x14ac:dyDescent="0.3">
      <c r="A23" s="405" t="s">
        <v>920</v>
      </c>
      <c r="B23" s="406" t="s">
        <v>846</v>
      </c>
      <c r="C23" s="406" t="s">
        <v>843</v>
      </c>
      <c r="D23" s="406" t="s">
        <v>883</v>
      </c>
      <c r="E23" s="406" t="s">
        <v>884</v>
      </c>
      <c r="F23" s="409">
        <v>5</v>
      </c>
      <c r="G23" s="409">
        <v>2750</v>
      </c>
      <c r="H23" s="409">
        <v>1</v>
      </c>
      <c r="I23" s="409">
        <v>550</v>
      </c>
      <c r="J23" s="409">
        <v>7</v>
      </c>
      <c r="K23" s="409">
        <v>3850</v>
      </c>
      <c r="L23" s="409">
        <v>1.4</v>
      </c>
      <c r="M23" s="409">
        <v>550</v>
      </c>
      <c r="N23" s="409">
        <v>2</v>
      </c>
      <c r="O23" s="409">
        <v>1104</v>
      </c>
      <c r="P23" s="492">
        <v>0.40145454545454545</v>
      </c>
      <c r="Q23" s="410">
        <v>552</v>
      </c>
    </row>
    <row r="24" spans="1:17" ht="14.4" customHeight="1" x14ac:dyDescent="0.3">
      <c r="A24" s="405" t="s">
        <v>920</v>
      </c>
      <c r="B24" s="406" t="s">
        <v>846</v>
      </c>
      <c r="C24" s="406" t="s">
        <v>843</v>
      </c>
      <c r="D24" s="406" t="s">
        <v>885</v>
      </c>
      <c r="E24" s="406" t="s">
        <v>886</v>
      </c>
      <c r="F24" s="409">
        <v>3</v>
      </c>
      <c r="G24" s="409">
        <v>3702</v>
      </c>
      <c r="H24" s="409">
        <v>1</v>
      </c>
      <c r="I24" s="409">
        <v>1234</v>
      </c>
      <c r="J24" s="409"/>
      <c r="K24" s="409"/>
      <c r="L24" s="409"/>
      <c r="M24" s="409"/>
      <c r="N24" s="409"/>
      <c r="O24" s="409"/>
      <c r="P24" s="492"/>
      <c r="Q24" s="410"/>
    </row>
    <row r="25" spans="1:17" ht="14.4" customHeight="1" x14ac:dyDescent="0.3">
      <c r="A25" s="405" t="s">
        <v>920</v>
      </c>
      <c r="B25" s="406" t="s">
        <v>846</v>
      </c>
      <c r="C25" s="406" t="s">
        <v>843</v>
      </c>
      <c r="D25" s="406" t="s">
        <v>896</v>
      </c>
      <c r="E25" s="406" t="s">
        <v>897</v>
      </c>
      <c r="F25" s="409"/>
      <c r="G25" s="409"/>
      <c r="H25" s="409"/>
      <c r="I25" s="409"/>
      <c r="J25" s="409">
        <v>2</v>
      </c>
      <c r="K25" s="409">
        <v>3214</v>
      </c>
      <c r="L25" s="409"/>
      <c r="M25" s="409">
        <v>1607</v>
      </c>
      <c r="N25" s="409">
        <v>2</v>
      </c>
      <c r="O25" s="409">
        <v>3230</v>
      </c>
      <c r="P25" s="492"/>
      <c r="Q25" s="410">
        <v>1615</v>
      </c>
    </row>
    <row r="26" spans="1:17" ht="14.4" customHeight="1" x14ac:dyDescent="0.3">
      <c r="A26" s="405" t="s">
        <v>921</v>
      </c>
      <c r="B26" s="406" t="s">
        <v>842</v>
      </c>
      <c r="C26" s="406" t="s">
        <v>843</v>
      </c>
      <c r="D26" s="406" t="s">
        <v>844</v>
      </c>
      <c r="E26" s="406" t="s">
        <v>845</v>
      </c>
      <c r="F26" s="409">
        <v>1</v>
      </c>
      <c r="G26" s="409">
        <v>10595</v>
      </c>
      <c r="H26" s="409">
        <v>1</v>
      </c>
      <c r="I26" s="409">
        <v>10595</v>
      </c>
      <c r="J26" s="409">
        <v>1</v>
      </c>
      <c r="K26" s="409">
        <v>10685</v>
      </c>
      <c r="L26" s="409">
        <v>1.0084945729117509</v>
      </c>
      <c r="M26" s="409">
        <v>10685</v>
      </c>
      <c r="N26" s="409"/>
      <c r="O26" s="409"/>
      <c r="P26" s="492"/>
      <c r="Q26" s="410"/>
    </row>
    <row r="27" spans="1:17" ht="14.4" customHeight="1" x14ac:dyDescent="0.3">
      <c r="A27" s="405" t="s">
        <v>921</v>
      </c>
      <c r="B27" s="406" t="s">
        <v>846</v>
      </c>
      <c r="C27" s="406" t="s">
        <v>843</v>
      </c>
      <c r="D27" s="406" t="s">
        <v>847</v>
      </c>
      <c r="E27" s="406" t="s">
        <v>848</v>
      </c>
      <c r="F27" s="409">
        <v>4</v>
      </c>
      <c r="G27" s="409">
        <v>504</v>
      </c>
      <c r="H27" s="409">
        <v>1</v>
      </c>
      <c r="I27" s="409">
        <v>126</v>
      </c>
      <c r="J27" s="409">
        <v>2</v>
      </c>
      <c r="K27" s="409">
        <v>254</v>
      </c>
      <c r="L27" s="409">
        <v>0.50396825396825395</v>
      </c>
      <c r="M27" s="409">
        <v>127</v>
      </c>
      <c r="N27" s="409">
        <v>1</v>
      </c>
      <c r="O27" s="409">
        <v>128</v>
      </c>
      <c r="P27" s="492">
        <v>0.25396825396825395</v>
      </c>
      <c r="Q27" s="410">
        <v>128</v>
      </c>
    </row>
    <row r="28" spans="1:17" ht="14.4" customHeight="1" x14ac:dyDescent="0.3">
      <c r="A28" s="405" t="s">
        <v>921</v>
      </c>
      <c r="B28" s="406" t="s">
        <v>846</v>
      </c>
      <c r="C28" s="406" t="s">
        <v>843</v>
      </c>
      <c r="D28" s="406" t="s">
        <v>849</v>
      </c>
      <c r="E28" s="406" t="s">
        <v>850</v>
      </c>
      <c r="F28" s="409">
        <v>2</v>
      </c>
      <c r="G28" s="409">
        <v>2440</v>
      </c>
      <c r="H28" s="409">
        <v>1</v>
      </c>
      <c r="I28" s="409">
        <v>1220</v>
      </c>
      <c r="J28" s="409">
        <v>2</v>
      </c>
      <c r="K28" s="409">
        <v>2452</v>
      </c>
      <c r="L28" s="409">
        <v>1.0049180327868852</v>
      </c>
      <c r="M28" s="409">
        <v>1226</v>
      </c>
      <c r="N28" s="409"/>
      <c r="O28" s="409"/>
      <c r="P28" s="492"/>
      <c r="Q28" s="410"/>
    </row>
    <row r="29" spans="1:17" ht="14.4" customHeight="1" x14ac:dyDescent="0.3">
      <c r="A29" s="405" t="s">
        <v>921</v>
      </c>
      <c r="B29" s="406" t="s">
        <v>846</v>
      </c>
      <c r="C29" s="406" t="s">
        <v>843</v>
      </c>
      <c r="D29" s="406" t="s">
        <v>851</v>
      </c>
      <c r="E29" s="406" t="s">
        <v>852</v>
      </c>
      <c r="F29" s="409">
        <v>6</v>
      </c>
      <c r="G29" s="409">
        <v>13278</v>
      </c>
      <c r="H29" s="409">
        <v>1</v>
      </c>
      <c r="I29" s="409">
        <v>2213</v>
      </c>
      <c r="J29" s="409">
        <v>2</v>
      </c>
      <c r="K29" s="409">
        <v>4458</v>
      </c>
      <c r="L29" s="409">
        <v>0.3357433348395843</v>
      </c>
      <c r="M29" s="409">
        <v>2229</v>
      </c>
      <c r="N29" s="409">
        <v>2</v>
      </c>
      <c r="O29" s="409">
        <v>4472</v>
      </c>
      <c r="P29" s="492">
        <v>0.33679771049856905</v>
      </c>
      <c r="Q29" s="410">
        <v>2236</v>
      </c>
    </row>
    <row r="30" spans="1:17" ht="14.4" customHeight="1" x14ac:dyDescent="0.3">
      <c r="A30" s="405" t="s">
        <v>921</v>
      </c>
      <c r="B30" s="406" t="s">
        <v>846</v>
      </c>
      <c r="C30" s="406" t="s">
        <v>843</v>
      </c>
      <c r="D30" s="406" t="s">
        <v>853</v>
      </c>
      <c r="E30" s="406" t="s">
        <v>854</v>
      </c>
      <c r="F30" s="409">
        <v>1</v>
      </c>
      <c r="G30" s="409">
        <v>1035</v>
      </c>
      <c r="H30" s="409">
        <v>1</v>
      </c>
      <c r="I30" s="409">
        <v>1035</v>
      </c>
      <c r="J30" s="409">
        <v>2</v>
      </c>
      <c r="K30" s="409">
        <v>2082</v>
      </c>
      <c r="L30" s="409">
        <v>2.0115942028985505</v>
      </c>
      <c r="M30" s="409">
        <v>1041</v>
      </c>
      <c r="N30" s="409"/>
      <c r="O30" s="409"/>
      <c r="P30" s="492"/>
      <c r="Q30" s="410"/>
    </row>
    <row r="31" spans="1:17" ht="14.4" customHeight="1" x14ac:dyDescent="0.3">
      <c r="A31" s="405" t="s">
        <v>921</v>
      </c>
      <c r="B31" s="406" t="s">
        <v>846</v>
      </c>
      <c r="C31" s="406" t="s">
        <v>843</v>
      </c>
      <c r="D31" s="406" t="s">
        <v>855</v>
      </c>
      <c r="E31" s="406" t="s">
        <v>856</v>
      </c>
      <c r="F31" s="409">
        <v>27</v>
      </c>
      <c r="G31" s="409">
        <v>99846</v>
      </c>
      <c r="H31" s="409">
        <v>1</v>
      </c>
      <c r="I31" s="409">
        <v>3698</v>
      </c>
      <c r="J31" s="409">
        <v>26</v>
      </c>
      <c r="K31" s="409">
        <v>96548</v>
      </c>
      <c r="L31" s="409">
        <v>0.96696913246399452</v>
      </c>
      <c r="M31" s="409">
        <v>3713.3846153846152</v>
      </c>
      <c r="N31" s="409">
        <v>19</v>
      </c>
      <c r="O31" s="409">
        <v>70699</v>
      </c>
      <c r="P31" s="492">
        <v>0.70808044388358071</v>
      </c>
      <c r="Q31" s="410">
        <v>3721</v>
      </c>
    </row>
    <row r="32" spans="1:17" ht="14.4" customHeight="1" x14ac:dyDescent="0.3">
      <c r="A32" s="405" t="s">
        <v>921</v>
      </c>
      <c r="B32" s="406" t="s">
        <v>846</v>
      </c>
      <c r="C32" s="406" t="s">
        <v>843</v>
      </c>
      <c r="D32" s="406" t="s">
        <v>857</v>
      </c>
      <c r="E32" s="406" t="s">
        <v>858</v>
      </c>
      <c r="F32" s="409">
        <v>1</v>
      </c>
      <c r="G32" s="409">
        <v>438</v>
      </c>
      <c r="H32" s="409">
        <v>1</v>
      </c>
      <c r="I32" s="409">
        <v>438</v>
      </c>
      <c r="J32" s="409">
        <v>3</v>
      </c>
      <c r="K32" s="409">
        <v>1314</v>
      </c>
      <c r="L32" s="409">
        <v>3</v>
      </c>
      <c r="M32" s="409">
        <v>438</v>
      </c>
      <c r="N32" s="409"/>
      <c r="O32" s="409"/>
      <c r="P32" s="492"/>
      <c r="Q32" s="410"/>
    </row>
    <row r="33" spans="1:17" ht="14.4" customHeight="1" x14ac:dyDescent="0.3">
      <c r="A33" s="405" t="s">
        <v>921</v>
      </c>
      <c r="B33" s="406" t="s">
        <v>846</v>
      </c>
      <c r="C33" s="406" t="s">
        <v>843</v>
      </c>
      <c r="D33" s="406" t="s">
        <v>859</v>
      </c>
      <c r="E33" s="406" t="s">
        <v>860</v>
      </c>
      <c r="F33" s="409"/>
      <c r="G33" s="409"/>
      <c r="H33" s="409"/>
      <c r="I33" s="409"/>
      <c r="J33" s="409">
        <v>6</v>
      </c>
      <c r="K33" s="409">
        <v>5010</v>
      </c>
      <c r="L33" s="409"/>
      <c r="M33" s="409">
        <v>835</v>
      </c>
      <c r="N33" s="409"/>
      <c r="O33" s="409"/>
      <c r="P33" s="492"/>
      <c r="Q33" s="410"/>
    </row>
    <row r="34" spans="1:17" ht="14.4" customHeight="1" x14ac:dyDescent="0.3">
      <c r="A34" s="405" t="s">
        <v>921</v>
      </c>
      <c r="B34" s="406" t="s">
        <v>846</v>
      </c>
      <c r="C34" s="406" t="s">
        <v>843</v>
      </c>
      <c r="D34" s="406" t="s">
        <v>861</v>
      </c>
      <c r="E34" s="406" t="s">
        <v>862</v>
      </c>
      <c r="F34" s="409"/>
      <c r="G34" s="409"/>
      <c r="H34" s="409"/>
      <c r="I34" s="409"/>
      <c r="J34" s="409">
        <v>19</v>
      </c>
      <c r="K34" s="409">
        <v>30761</v>
      </c>
      <c r="L34" s="409"/>
      <c r="M34" s="409">
        <v>1619</v>
      </c>
      <c r="N34" s="409">
        <v>15</v>
      </c>
      <c r="O34" s="409">
        <v>24315</v>
      </c>
      <c r="P34" s="492"/>
      <c r="Q34" s="410">
        <v>1621</v>
      </c>
    </row>
    <row r="35" spans="1:17" ht="14.4" customHeight="1" x14ac:dyDescent="0.3">
      <c r="A35" s="405" t="s">
        <v>921</v>
      </c>
      <c r="B35" s="406" t="s">
        <v>846</v>
      </c>
      <c r="C35" s="406" t="s">
        <v>843</v>
      </c>
      <c r="D35" s="406" t="s">
        <v>863</v>
      </c>
      <c r="E35" s="406" t="s">
        <v>864</v>
      </c>
      <c r="F35" s="409"/>
      <c r="G35" s="409"/>
      <c r="H35" s="409"/>
      <c r="I35" s="409"/>
      <c r="J35" s="409">
        <v>2</v>
      </c>
      <c r="K35" s="409">
        <v>3096</v>
      </c>
      <c r="L35" s="409"/>
      <c r="M35" s="409">
        <v>1548</v>
      </c>
      <c r="N35" s="409"/>
      <c r="O35" s="409"/>
      <c r="P35" s="492"/>
      <c r="Q35" s="410"/>
    </row>
    <row r="36" spans="1:17" ht="14.4" customHeight="1" x14ac:dyDescent="0.3">
      <c r="A36" s="405" t="s">
        <v>921</v>
      </c>
      <c r="B36" s="406" t="s">
        <v>846</v>
      </c>
      <c r="C36" s="406" t="s">
        <v>843</v>
      </c>
      <c r="D36" s="406" t="s">
        <v>865</v>
      </c>
      <c r="E36" s="406" t="s">
        <v>866</v>
      </c>
      <c r="F36" s="409">
        <v>4</v>
      </c>
      <c r="G36" s="409">
        <v>3276</v>
      </c>
      <c r="H36" s="409">
        <v>1</v>
      </c>
      <c r="I36" s="409">
        <v>819</v>
      </c>
      <c r="J36" s="409">
        <v>5</v>
      </c>
      <c r="K36" s="409">
        <v>4110</v>
      </c>
      <c r="L36" s="409">
        <v>1.2545787545787546</v>
      </c>
      <c r="M36" s="409">
        <v>822</v>
      </c>
      <c r="N36" s="409">
        <v>1</v>
      </c>
      <c r="O36" s="409">
        <v>823</v>
      </c>
      <c r="P36" s="492">
        <v>0.25122100122100122</v>
      </c>
      <c r="Q36" s="410">
        <v>823</v>
      </c>
    </row>
    <row r="37" spans="1:17" ht="14.4" customHeight="1" x14ac:dyDescent="0.3">
      <c r="A37" s="405" t="s">
        <v>921</v>
      </c>
      <c r="B37" s="406" t="s">
        <v>846</v>
      </c>
      <c r="C37" s="406" t="s">
        <v>843</v>
      </c>
      <c r="D37" s="406" t="s">
        <v>867</v>
      </c>
      <c r="E37" s="406" t="s">
        <v>868</v>
      </c>
      <c r="F37" s="409">
        <v>3</v>
      </c>
      <c r="G37" s="409">
        <v>4341</v>
      </c>
      <c r="H37" s="409">
        <v>1</v>
      </c>
      <c r="I37" s="409">
        <v>1447</v>
      </c>
      <c r="J37" s="409">
        <v>1</v>
      </c>
      <c r="K37" s="409">
        <v>1457</v>
      </c>
      <c r="L37" s="409">
        <v>0.33563695001151811</v>
      </c>
      <c r="M37" s="409">
        <v>1457</v>
      </c>
      <c r="N37" s="409"/>
      <c r="O37" s="409"/>
      <c r="P37" s="492"/>
      <c r="Q37" s="410"/>
    </row>
    <row r="38" spans="1:17" ht="14.4" customHeight="1" x14ac:dyDescent="0.3">
      <c r="A38" s="405" t="s">
        <v>921</v>
      </c>
      <c r="B38" s="406" t="s">
        <v>846</v>
      </c>
      <c r="C38" s="406" t="s">
        <v>843</v>
      </c>
      <c r="D38" s="406" t="s">
        <v>869</v>
      </c>
      <c r="E38" s="406" t="s">
        <v>870</v>
      </c>
      <c r="F38" s="409">
        <v>1</v>
      </c>
      <c r="G38" s="409">
        <v>3078</v>
      </c>
      <c r="H38" s="409">
        <v>1</v>
      </c>
      <c r="I38" s="409">
        <v>3078</v>
      </c>
      <c r="J38" s="409"/>
      <c r="K38" s="409"/>
      <c r="L38" s="409"/>
      <c r="M38" s="409"/>
      <c r="N38" s="409"/>
      <c r="O38" s="409"/>
      <c r="P38" s="492"/>
      <c r="Q38" s="410"/>
    </row>
    <row r="39" spans="1:17" ht="14.4" customHeight="1" x14ac:dyDescent="0.3">
      <c r="A39" s="405" t="s">
        <v>921</v>
      </c>
      <c r="B39" s="406" t="s">
        <v>846</v>
      </c>
      <c r="C39" s="406" t="s">
        <v>843</v>
      </c>
      <c r="D39" s="406" t="s">
        <v>871</v>
      </c>
      <c r="E39" s="406" t="s">
        <v>872</v>
      </c>
      <c r="F39" s="409">
        <v>23</v>
      </c>
      <c r="G39" s="409">
        <v>368</v>
      </c>
      <c r="H39" s="409">
        <v>1</v>
      </c>
      <c r="I39" s="409">
        <v>16</v>
      </c>
      <c r="J39" s="409">
        <v>19</v>
      </c>
      <c r="K39" s="409">
        <v>304</v>
      </c>
      <c r="L39" s="409">
        <v>0.82608695652173914</v>
      </c>
      <c r="M39" s="409">
        <v>16</v>
      </c>
      <c r="N39" s="409">
        <v>10</v>
      </c>
      <c r="O39" s="409">
        <v>160</v>
      </c>
      <c r="P39" s="492">
        <v>0.43478260869565216</v>
      </c>
      <c r="Q39" s="410">
        <v>16</v>
      </c>
    </row>
    <row r="40" spans="1:17" ht="14.4" customHeight="1" x14ac:dyDescent="0.3">
      <c r="A40" s="405" t="s">
        <v>921</v>
      </c>
      <c r="B40" s="406" t="s">
        <v>846</v>
      </c>
      <c r="C40" s="406" t="s">
        <v>843</v>
      </c>
      <c r="D40" s="406" t="s">
        <v>873</v>
      </c>
      <c r="E40" s="406" t="s">
        <v>858</v>
      </c>
      <c r="F40" s="409">
        <v>42</v>
      </c>
      <c r="G40" s="409">
        <v>28896</v>
      </c>
      <c r="H40" s="409">
        <v>1</v>
      </c>
      <c r="I40" s="409">
        <v>688</v>
      </c>
      <c r="J40" s="409">
        <v>29</v>
      </c>
      <c r="K40" s="409">
        <v>20090</v>
      </c>
      <c r="L40" s="409">
        <v>0.69525193798449614</v>
      </c>
      <c r="M40" s="409">
        <v>692.75862068965512</v>
      </c>
      <c r="N40" s="409">
        <v>19</v>
      </c>
      <c r="O40" s="409">
        <v>13224</v>
      </c>
      <c r="P40" s="492">
        <v>0.45764119601328901</v>
      </c>
      <c r="Q40" s="410">
        <v>696</v>
      </c>
    </row>
    <row r="41" spans="1:17" ht="14.4" customHeight="1" x14ac:dyDescent="0.3">
      <c r="A41" s="405" t="s">
        <v>921</v>
      </c>
      <c r="B41" s="406" t="s">
        <v>846</v>
      </c>
      <c r="C41" s="406" t="s">
        <v>843</v>
      </c>
      <c r="D41" s="406" t="s">
        <v>874</v>
      </c>
      <c r="E41" s="406" t="s">
        <v>860</v>
      </c>
      <c r="F41" s="409">
        <v>59</v>
      </c>
      <c r="G41" s="409">
        <v>81125</v>
      </c>
      <c r="H41" s="409">
        <v>1</v>
      </c>
      <c r="I41" s="409">
        <v>1375</v>
      </c>
      <c r="J41" s="409">
        <v>61</v>
      </c>
      <c r="K41" s="409">
        <v>84331</v>
      </c>
      <c r="L41" s="409">
        <v>1.0395192604006163</v>
      </c>
      <c r="M41" s="409">
        <v>1382.4754098360656</v>
      </c>
      <c r="N41" s="409">
        <v>58</v>
      </c>
      <c r="O41" s="409">
        <v>80446</v>
      </c>
      <c r="P41" s="492">
        <v>0.9916302003081664</v>
      </c>
      <c r="Q41" s="410">
        <v>1387</v>
      </c>
    </row>
    <row r="42" spans="1:17" ht="14.4" customHeight="1" x14ac:dyDescent="0.3">
      <c r="A42" s="405" t="s">
        <v>921</v>
      </c>
      <c r="B42" s="406" t="s">
        <v>846</v>
      </c>
      <c r="C42" s="406" t="s">
        <v>843</v>
      </c>
      <c r="D42" s="406" t="s">
        <v>875</v>
      </c>
      <c r="E42" s="406" t="s">
        <v>876</v>
      </c>
      <c r="F42" s="409">
        <v>27</v>
      </c>
      <c r="G42" s="409">
        <v>62613</v>
      </c>
      <c r="H42" s="409">
        <v>1</v>
      </c>
      <c r="I42" s="409">
        <v>2319</v>
      </c>
      <c r="J42" s="409">
        <v>27</v>
      </c>
      <c r="K42" s="409">
        <v>62958</v>
      </c>
      <c r="L42" s="409">
        <v>1.0055100378515645</v>
      </c>
      <c r="M42" s="409">
        <v>2331.7777777777778</v>
      </c>
      <c r="N42" s="409">
        <v>28</v>
      </c>
      <c r="O42" s="409">
        <v>65548</v>
      </c>
      <c r="P42" s="492">
        <v>1.0468752495488158</v>
      </c>
      <c r="Q42" s="410">
        <v>2341</v>
      </c>
    </row>
    <row r="43" spans="1:17" ht="14.4" customHeight="1" x14ac:dyDescent="0.3">
      <c r="A43" s="405" t="s">
        <v>921</v>
      </c>
      <c r="B43" s="406" t="s">
        <v>846</v>
      </c>
      <c r="C43" s="406" t="s">
        <v>843</v>
      </c>
      <c r="D43" s="406" t="s">
        <v>877</v>
      </c>
      <c r="E43" s="406" t="s">
        <v>878</v>
      </c>
      <c r="F43" s="409">
        <v>43</v>
      </c>
      <c r="G43" s="409">
        <v>2795</v>
      </c>
      <c r="H43" s="409">
        <v>1</v>
      </c>
      <c r="I43" s="409">
        <v>65</v>
      </c>
      <c r="J43" s="409">
        <v>32</v>
      </c>
      <c r="K43" s="409">
        <v>2103</v>
      </c>
      <c r="L43" s="409">
        <v>0.75241502683363148</v>
      </c>
      <c r="M43" s="409">
        <v>65.71875</v>
      </c>
      <c r="N43" s="409">
        <v>19</v>
      </c>
      <c r="O43" s="409">
        <v>1254</v>
      </c>
      <c r="P43" s="492">
        <v>0.44865831842576026</v>
      </c>
      <c r="Q43" s="410">
        <v>66</v>
      </c>
    </row>
    <row r="44" spans="1:17" ht="14.4" customHeight="1" x14ac:dyDescent="0.3">
      <c r="A44" s="405" t="s">
        <v>921</v>
      </c>
      <c r="B44" s="406" t="s">
        <v>846</v>
      </c>
      <c r="C44" s="406" t="s">
        <v>843</v>
      </c>
      <c r="D44" s="406" t="s">
        <v>879</v>
      </c>
      <c r="E44" s="406" t="s">
        <v>880</v>
      </c>
      <c r="F44" s="409">
        <v>3</v>
      </c>
      <c r="G44" s="409">
        <v>1188</v>
      </c>
      <c r="H44" s="409">
        <v>1</v>
      </c>
      <c r="I44" s="409">
        <v>396</v>
      </c>
      <c r="J44" s="409">
        <v>1</v>
      </c>
      <c r="K44" s="409">
        <v>399</v>
      </c>
      <c r="L44" s="409">
        <v>0.33585858585858586</v>
      </c>
      <c r="M44" s="409">
        <v>399</v>
      </c>
      <c r="N44" s="409"/>
      <c r="O44" s="409"/>
      <c r="P44" s="492"/>
      <c r="Q44" s="410"/>
    </row>
    <row r="45" spans="1:17" ht="14.4" customHeight="1" x14ac:dyDescent="0.3">
      <c r="A45" s="405" t="s">
        <v>921</v>
      </c>
      <c r="B45" s="406" t="s">
        <v>846</v>
      </c>
      <c r="C45" s="406" t="s">
        <v>843</v>
      </c>
      <c r="D45" s="406" t="s">
        <v>881</v>
      </c>
      <c r="E45" s="406" t="s">
        <v>882</v>
      </c>
      <c r="F45" s="409"/>
      <c r="G45" s="409"/>
      <c r="H45" s="409"/>
      <c r="I45" s="409"/>
      <c r="J45" s="409">
        <v>2</v>
      </c>
      <c r="K45" s="409">
        <v>3218</v>
      </c>
      <c r="L45" s="409"/>
      <c r="M45" s="409">
        <v>1609</v>
      </c>
      <c r="N45" s="409"/>
      <c r="O45" s="409"/>
      <c r="P45" s="492"/>
      <c r="Q45" s="410"/>
    </row>
    <row r="46" spans="1:17" ht="14.4" customHeight="1" x14ac:dyDescent="0.3">
      <c r="A46" s="405" t="s">
        <v>921</v>
      </c>
      <c r="B46" s="406" t="s">
        <v>846</v>
      </c>
      <c r="C46" s="406" t="s">
        <v>843</v>
      </c>
      <c r="D46" s="406" t="s">
        <v>883</v>
      </c>
      <c r="E46" s="406" t="s">
        <v>884</v>
      </c>
      <c r="F46" s="409">
        <v>76</v>
      </c>
      <c r="G46" s="409">
        <v>41800</v>
      </c>
      <c r="H46" s="409">
        <v>1</v>
      </c>
      <c r="I46" s="409">
        <v>550</v>
      </c>
      <c r="J46" s="409">
        <v>70</v>
      </c>
      <c r="K46" s="409">
        <v>38560</v>
      </c>
      <c r="L46" s="409">
        <v>0.92248803827751191</v>
      </c>
      <c r="M46" s="409">
        <v>550.85714285714289</v>
      </c>
      <c r="N46" s="409">
        <v>82</v>
      </c>
      <c r="O46" s="409">
        <v>45264</v>
      </c>
      <c r="P46" s="492">
        <v>1.0828708133971292</v>
      </c>
      <c r="Q46" s="410">
        <v>552</v>
      </c>
    </row>
    <row r="47" spans="1:17" ht="14.4" customHeight="1" x14ac:dyDescent="0.3">
      <c r="A47" s="405" t="s">
        <v>921</v>
      </c>
      <c r="B47" s="406" t="s">
        <v>846</v>
      </c>
      <c r="C47" s="406" t="s">
        <v>843</v>
      </c>
      <c r="D47" s="406" t="s">
        <v>885</v>
      </c>
      <c r="E47" s="406" t="s">
        <v>886</v>
      </c>
      <c r="F47" s="409">
        <v>1</v>
      </c>
      <c r="G47" s="409">
        <v>1234</v>
      </c>
      <c r="H47" s="409">
        <v>1</v>
      </c>
      <c r="I47" s="409">
        <v>1234</v>
      </c>
      <c r="J47" s="409"/>
      <c r="K47" s="409"/>
      <c r="L47" s="409"/>
      <c r="M47" s="409"/>
      <c r="N47" s="409"/>
      <c r="O47" s="409"/>
      <c r="P47" s="492"/>
      <c r="Q47" s="410"/>
    </row>
    <row r="48" spans="1:17" ht="14.4" customHeight="1" x14ac:dyDescent="0.3">
      <c r="A48" s="405" t="s">
        <v>921</v>
      </c>
      <c r="B48" s="406" t="s">
        <v>846</v>
      </c>
      <c r="C48" s="406" t="s">
        <v>843</v>
      </c>
      <c r="D48" s="406" t="s">
        <v>889</v>
      </c>
      <c r="E48" s="406" t="s">
        <v>890</v>
      </c>
      <c r="F48" s="409"/>
      <c r="G48" s="409"/>
      <c r="H48" s="409"/>
      <c r="I48" s="409"/>
      <c r="J48" s="409">
        <v>1</v>
      </c>
      <c r="K48" s="409">
        <v>122</v>
      </c>
      <c r="L48" s="409"/>
      <c r="M48" s="409">
        <v>122</v>
      </c>
      <c r="N48" s="409"/>
      <c r="O48" s="409"/>
      <c r="P48" s="492"/>
      <c r="Q48" s="410"/>
    </row>
    <row r="49" spans="1:17" ht="14.4" customHeight="1" x14ac:dyDescent="0.3">
      <c r="A49" s="405" t="s">
        <v>921</v>
      </c>
      <c r="B49" s="406" t="s">
        <v>846</v>
      </c>
      <c r="C49" s="406" t="s">
        <v>843</v>
      </c>
      <c r="D49" s="406" t="s">
        <v>891</v>
      </c>
      <c r="E49" s="406" t="s">
        <v>892</v>
      </c>
      <c r="F49" s="409"/>
      <c r="G49" s="409"/>
      <c r="H49" s="409"/>
      <c r="I49" s="409"/>
      <c r="J49" s="409">
        <v>8</v>
      </c>
      <c r="K49" s="409">
        <v>3408</v>
      </c>
      <c r="L49" s="409"/>
      <c r="M49" s="409">
        <v>426</v>
      </c>
      <c r="N49" s="409"/>
      <c r="O49" s="409"/>
      <c r="P49" s="492"/>
      <c r="Q49" s="410"/>
    </row>
    <row r="50" spans="1:17" ht="14.4" customHeight="1" x14ac:dyDescent="0.3">
      <c r="A50" s="405" t="s">
        <v>921</v>
      </c>
      <c r="B50" s="406" t="s">
        <v>846</v>
      </c>
      <c r="C50" s="406" t="s">
        <v>843</v>
      </c>
      <c r="D50" s="406" t="s">
        <v>896</v>
      </c>
      <c r="E50" s="406" t="s">
        <v>897</v>
      </c>
      <c r="F50" s="409">
        <v>1</v>
      </c>
      <c r="G50" s="409">
        <v>1607</v>
      </c>
      <c r="H50" s="409">
        <v>1</v>
      </c>
      <c r="I50" s="409">
        <v>1607</v>
      </c>
      <c r="J50" s="409">
        <v>23</v>
      </c>
      <c r="K50" s="409">
        <v>37099</v>
      </c>
      <c r="L50" s="409">
        <v>23.085874299937771</v>
      </c>
      <c r="M50" s="409">
        <v>1613</v>
      </c>
      <c r="N50" s="409">
        <v>27</v>
      </c>
      <c r="O50" s="409">
        <v>43605</v>
      </c>
      <c r="P50" s="492">
        <v>27.134411947728687</v>
      </c>
      <c r="Q50" s="410">
        <v>1615</v>
      </c>
    </row>
    <row r="51" spans="1:17" ht="14.4" customHeight="1" x14ac:dyDescent="0.3">
      <c r="A51" s="405" t="s">
        <v>922</v>
      </c>
      <c r="B51" s="406" t="s">
        <v>846</v>
      </c>
      <c r="C51" s="406" t="s">
        <v>843</v>
      </c>
      <c r="D51" s="406" t="s">
        <v>847</v>
      </c>
      <c r="E51" s="406" t="s">
        <v>848</v>
      </c>
      <c r="F51" s="409">
        <v>7</v>
      </c>
      <c r="G51" s="409">
        <v>882</v>
      </c>
      <c r="H51" s="409">
        <v>1</v>
      </c>
      <c r="I51" s="409">
        <v>126</v>
      </c>
      <c r="J51" s="409">
        <v>5</v>
      </c>
      <c r="K51" s="409">
        <v>633</v>
      </c>
      <c r="L51" s="409">
        <v>0.71768707482993199</v>
      </c>
      <c r="M51" s="409">
        <v>126.6</v>
      </c>
      <c r="N51" s="409">
        <v>4</v>
      </c>
      <c r="O51" s="409">
        <v>512</v>
      </c>
      <c r="P51" s="492">
        <v>0.58049886621315194</v>
      </c>
      <c r="Q51" s="410">
        <v>128</v>
      </c>
    </row>
    <row r="52" spans="1:17" ht="14.4" customHeight="1" x14ac:dyDescent="0.3">
      <c r="A52" s="405" t="s">
        <v>922</v>
      </c>
      <c r="B52" s="406" t="s">
        <v>846</v>
      </c>
      <c r="C52" s="406" t="s">
        <v>843</v>
      </c>
      <c r="D52" s="406" t="s">
        <v>849</v>
      </c>
      <c r="E52" s="406" t="s">
        <v>850</v>
      </c>
      <c r="F52" s="409"/>
      <c r="G52" s="409"/>
      <c r="H52" s="409"/>
      <c r="I52" s="409"/>
      <c r="J52" s="409"/>
      <c r="K52" s="409"/>
      <c r="L52" s="409"/>
      <c r="M52" s="409"/>
      <c r="N52" s="409">
        <v>7</v>
      </c>
      <c r="O52" s="409">
        <v>8596</v>
      </c>
      <c r="P52" s="492"/>
      <c r="Q52" s="410">
        <v>1228</v>
      </c>
    </row>
    <row r="53" spans="1:17" ht="14.4" customHeight="1" x14ac:dyDescent="0.3">
      <c r="A53" s="405" t="s">
        <v>922</v>
      </c>
      <c r="B53" s="406" t="s">
        <v>846</v>
      </c>
      <c r="C53" s="406" t="s">
        <v>843</v>
      </c>
      <c r="D53" s="406" t="s">
        <v>851</v>
      </c>
      <c r="E53" s="406" t="s">
        <v>852</v>
      </c>
      <c r="F53" s="409">
        <v>19</v>
      </c>
      <c r="G53" s="409">
        <v>42047</v>
      </c>
      <c r="H53" s="409">
        <v>1</v>
      </c>
      <c r="I53" s="409">
        <v>2213</v>
      </c>
      <c r="J53" s="409">
        <v>1</v>
      </c>
      <c r="K53" s="409">
        <v>2213</v>
      </c>
      <c r="L53" s="409">
        <v>5.2631578947368418E-2</v>
      </c>
      <c r="M53" s="409">
        <v>2213</v>
      </c>
      <c r="N53" s="409">
        <v>4</v>
      </c>
      <c r="O53" s="409">
        <v>8944</v>
      </c>
      <c r="P53" s="492">
        <v>0.21271434347278045</v>
      </c>
      <c r="Q53" s="410">
        <v>2236</v>
      </c>
    </row>
    <row r="54" spans="1:17" ht="14.4" customHeight="1" x14ac:dyDescent="0.3">
      <c r="A54" s="405" t="s">
        <v>922</v>
      </c>
      <c r="B54" s="406" t="s">
        <v>846</v>
      </c>
      <c r="C54" s="406" t="s">
        <v>843</v>
      </c>
      <c r="D54" s="406" t="s">
        <v>853</v>
      </c>
      <c r="E54" s="406" t="s">
        <v>854</v>
      </c>
      <c r="F54" s="409">
        <v>1</v>
      </c>
      <c r="G54" s="409">
        <v>1035</v>
      </c>
      <c r="H54" s="409">
        <v>1</v>
      </c>
      <c r="I54" s="409">
        <v>1035</v>
      </c>
      <c r="J54" s="409">
        <v>1</v>
      </c>
      <c r="K54" s="409">
        <v>1035</v>
      </c>
      <c r="L54" s="409">
        <v>1</v>
      </c>
      <c r="M54" s="409">
        <v>1035</v>
      </c>
      <c r="N54" s="409">
        <v>4</v>
      </c>
      <c r="O54" s="409">
        <v>4172</v>
      </c>
      <c r="P54" s="492">
        <v>4.0309178743961356</v>
      </c>
      <c r="Q54" s="410">
        <v>1043</v>
      </c>
    </row>
    <row r="55" spans="1:17" ht="14.4" customHeight="1" x14ac:dyDescent="0.3">
      <c r="A55" s="405" t="s">
        <v>922</v>
      </c>
      <c r="B55" s="406" t="s">
        <v>846</v>
      </c>
      <c r="C55" s="406" t="s">
        <v>843</v>
      </c>
      <c r="D55" s="406" t="s">
        <v>855</v>
      </c>
      <c r="E55" s="406" t="s">
        <v>856</v>
      </c>
      <c r="F55" s="409">
        <v>38</v>
      </c>
      <c r="G55" s="409">
        <v>140524</v>
      </c>
      <c r="H55" s="409">
        <v>1</v>
      </c>
      <c r="I55" s="409">
        <v>3698</v>
      </c>
      <c r="J55" s="409">
        <v>47</v>
      </c>
      <c r="K55" s="409">
        <v>174318</v>
      </c>
      <c r="L55" s="409">
        <v>1.2404856109988329</v>
      </c>
      <c r="M55" s="409">
        <v>3708.8936170212764</v>
      </c>
      <c r="N55" s="409">
        <v>43</v>
      </c>
      <c r="O55" s="409">
        <v>160003</v>
      </c>
      <c r="P55" s="492">
        <v>1.1386168910648715</v>
      </c>
      <c r="Q55" s="410">
        <v>3721</v>
      </c>
    </row>
    <row r="56" spans="1:17" ht="14.4" customHeight="1" x14ac:dyDescent="0.3">
      <c r="A56" s="405" t="s">
        <v>922</v>
      </c>
      <c r="B56" s="406" t="s">
        <v>846</v>
      </c>
      <c r="C56" s="406" t="s">
        <v>843</v>
      </c>
      <c r="D56" s="406" t="s">
        <v>857</v>
      </c>
      <c r="E56" s="406" t="s">
        <v>858</v>
      </c>
      <c r="F56" s="409"/>
      <c r="G56" s="409"/>
      <c r="H56" s="409"/>
      <c r="I56" s="409"/>
      <c r="J56" s="409">
        <v>1</v>
      </c>
      <c r="K56" s="409">
        <v>439</v>
      </c>
      <c r="L56" s="409"/>
      <c r="M56" s="409">
        <v>439</v>
      </c>
      <c r="N56" s="409"/>
      <c r="O56" s="409"/>
      <c r="P56" s="492"/>
      <c r="Q56" s="410"/>
    </row>
    <row r="57" spans="1:17" ht="14.4" customHeight="1" x14ac:dyDescent="0.3">
      <c r="A57" s="405" t="s">
        <v>922</v>
      </c>
      <c r="B57" s="406" t="s">
        <v>846</v>
      </c>
      <c r="C57" s="406" t="s">
        <v>843</v>
      </c>
      <c r="D57" s="406" t="s">
        <v>859</v>
      </c>
      <c r="E57" s="406" t="s">
        <v>860</v>
      </c>
      <c r="F57" s="409">
        <v>14</v>
      </c>
      <c r="G57" s="409">
        <v>11648</v>
      </c>
      <c r="H57" s="409">
        <v>1</v>
      </c>
      <c r="I57" s="409">
        <v>832</v>
      </c>
      <c r="J57" s="409"/>
      <c r="K57" s="409"/>
      <c r="L57" s="409"/>
      <c r="M57" s="409"/>
      <c r="N57" s="409">
        <v>1</v>
      </c>
      <c r="O57" s="409">
        <v>836</v>
      </c>
      <c r="P57" s="492">
        <v>7.1771978021978017E-2</v>
      </c>
      <c r="Q57" s="410">
        <v>836</v>
      </c>
    </row>
    <row r="58" spans="1:17" ht="14.4" customHeight="1" x14ac:dyDescent="0.3">
      <c r="A58" s="405" t="s">
        <v>922</v>
      </c>
      <c r="B58" s="406" t="s">
        <v>846</v>
      </c>
      <c r="C58" s="406" t="s">
        <v>843</v>
      </c>
      <c r="D58" s="406" t="s">
        <v>861</v>
      </c>
      <c r="E58" s="406" t="s">
        <v>862</v>
      </c>
      <c r="F58" s="409"/>
      <c r="G58" s="409"/>
      <c r="H58" s="409"/>
      <c r="I58" s="409"/>
      <c r="J58" s="409">
        <v>7</v>
      </c>
      <c r="K58" s="409">
        <v>11315</v>
      </c>
      <c r="L58" s="409"/>
      <c r="M58" s="409">
        <v>1616.4285714285713</v>
      </c>
      <c r="N58" s="409">
        <v>11</v>
      </c>
      <c r="O58" s="409">
        <v>17831</v>
      </c>
      <c r="P58" s="492"/>
      <c r="Q58" s="410">
        <v>1621</v>
      </c>
    </row>
    <row r="59" spans="1:17" ht="14.4" customHeight="1" x14ac:dyDescent="0.3">
      <c r="A59" s="405" t="s">
        <v>922</v>
      </c>
      <c r="B59" s="406" t="s">
        <v>846</v>
      </c>
      <c r="C59" s="406" t="s">
        <v>843</v>
      </c>
      <c r="D59" s="406" t="s">
        <v>863</v>
      </c>
      <c r="E59" s="406" t="s">
        <v>864</v>
      </c>
      <c r="F59" s="409"/>
      <c r="G59" s="409"/>
      <c r="H59" s="409"/>
      <c r="I59" s="409"/>
      <c r="J59" s="409">
        <v>1</v>
      </c>
      <c r="K59" s="409">
        <v>1537</v>
      </c>
      <c r="L59" s="409"/>
      <c r="M59" s="409">
        <v>1537</v>
      </c>
      <c r="N59" s="409"/>
      <c r="O59" s="409"/>
      <c r="P59" s="492"/>
      <c r="Q59" s="410"/>
    </row>
    <row r="60" spans="1:17" ht="14.4" customHeight="1" x14ac:dyDescent="0.3">
      <c r="A60" s="405" t="s">
        <v>922</v>
      </c>
      <c r="B60" s="406" t="s">
        <v>846</v>
      </c>
      <c r="C60" s="406" t="s">
        <v>843</v>
      </c>
      <c r="D60" s="406" t="s">
        <v>865</v>
      </c>
      <c r="E60" s="406" t="s">
        <v>866</v>
      </c>
      <c r="F60" s="409">
        <v>10</v>
      </c>
      <c r="G60" s="409">
        <v>8190</v>
      </c>
      <c r="H60" s="409">
        <v>1</v>
      </c>
      <c r="I60" s="409">
        <v>819</v>
      </c>
      <c r="J60" s="409"/>
      <c r="K60" s="409"/>
      <c r="L60" s="409"/>
      <c r="M60" s="409"/>
      <c r="N60" s="409"/>
      <c r="O60" s="409"/>
      <c r="P60" s="492"/>
      <c r="Q60" s="410"/>
    </row>
    <row r="61" spans="1:17" ht="14.4" customHeight="1" x14ac:dyDescent="0.3">
      <c r="A61" s="405" t="s">
        <v>922</v>
      </c>
      <c r="B61" s="406" t="s">
        <v>846</v>
      </c>
      <c r="C61" s="406" t="s">
        <v>843</v>
      </c>
      <c r="D61" s="406" t="s">
        <v>867</v>
      </c>
      <c r="E61" s="406" t="s">
        <v>868</v>
      </c>
      <c r="F61" s="409">
        <v>8</v>
      </c>
      <c r="G61" s="409">
        <v>11576</v>
      </c>
      <c r="H61" s="409">
        <v>1</v>
      </c>
      <c r="I61" s="409">
        <v>1447</v>
      </c>
      <c r="J61" s="409">
        <v>6</v>
      </c>
      <c r="K61" s="409">
        <v>8742</v>
      </c>
      <c r="L61" s="409">
        <v>0.7551831375259157</v>
      </c>
      <c r="M61" s="409">
        <v>1457</v>
      </c>
      <c r="N61" s="409">
        <v>5</v>
      </c>
      <c r="O61" s="409">
        <v>7305</v>
      </c>
      <c r="P61" s="492">
        <v>0.63104699378023499</v>
      </c>
      <c r="Q61" s="410">
        <v>1461</v>
      </c>
    </row>
    <row r="62" spans="1:17" ht="14.4" customHeight="1" x14ac:dyDescent="0.3">
      <c r="A62" s="405" t="s">
        <v>922</v>
      </c>
      <c r="B62" s="406" t="s">
        <v>846</v>
      </c>
      <c r="C62" s="406" t="s">
        <v>843</v>
      </c>
      <c r="D62" s="406" t="s">
        <v>869</v>
      </c>
      <c r="E62" s="406" t="s">
        <v>870</v>
      </c>
      <c r="F62" s="409"/>
      <c r="G62" s="409"/>
      <c r="H62" s="409"/>
      <c r="I62" s="409"/>
      <c r="J62" s="409">
        <v>1</v>
      </c>
      <c r="K62" s="409">
        <v>3100</v>
      </c>
      <c r="L62" s="409"/>
      <c r="M62" s="409">
        <v>3100</v>
      </c>
      <c r="N62" s="409"/>
      <c r="O62" s="409"/>
      <c r="P62" s="492"/>
      <c r="Q62" s="410"/>
    </row>
    <row r="63" spans="1:17" ht="14.4" customHeight="1" x14ac:dyDescent="0.3">
      <c r="A63" s="405" t="s">
        <v>922</v>
      </c>
      <c r="B63" s="406" t="s">
        <v>846</v>
      </c>
      <c r="C63" s="406" t="s">
        <v>843</v>
      </c>
      <c r="D63" s="406" t="s">
        <v>871</v>
      </c>
      <c r="E63" s="406" t="s">
        <v>872</v>
      </c>
      <c r="F63" s="409">
        <v>38</v>
      </c>
      <c r="G63" s="409">
        <v>608</v>
      </c>
      <c r="H63" s="409">
        <v>1</v>
      </c>
      <c r="I63" s="409">
        <v>16</v>
      </c>
      <c r="J63" s="409">
        <v>37</v>
      </c>
      <c r="K63" s="409">
        <v>592</v>
      </c>
      <c r="L63" s="409">
        <v>0.97368421052631582</v>
      </c>
      <c r="M63" s="409">
        <v>16</v>
      </c>
      <c r="N63" s="409">
        <v>33</v>
      </c>
      <c r="O63" s="409">
        <v>528</v>
      </c>
      <c r="P63" s="492">
        <v>0.86842105263157898</v>
      </c>
      <c r="Q63" s="410">
        <v>16</v>
      </c>
    </row>
    <row r="64" spans="1:17" ht="14.4" customHeight="1" x14ac:dyDescent="0.3">
      <c r="A64" s="405" t="s">
        <v>922</v>
      </c>
      <c r="B64" s="406" t="s">
        <v>846</v>
      </c>
      <c r="C64" s="406" t="s">
        <v>843</v>
      </c>
      <c r="D64" s="406" t="s">
        <v>873</v>
      </c>
      <c r="E64" s="406" t="s">
        <v>858</v>
      </c>
      <c r="F64" s="409">
        <v>59</v>
      </c>
      <c r="G64" s="409">
        <v>40592</v>
      </c>
      <c r="H64" s="409">
        <v>1</v>
      </c>
      <c r="I64" s="409">
        <v>688</v>
      </c>
      <c r="J64" s="409">
        <v>69</v>
      </c>
      <c r="K64" s="409">
        <v>47766</v>
      </c>
      <c r="L64" s="409">
        <v>1.1767343318880568</v>
      </c>
      <c r="M64" s="409">
        <v>692.26086956521738</v>
      </c>
      <c r="N64" s="409">
        <v>58</v>
      </c>
      <c r="O64" s="409">
        <v>40368</v>
      </c>
      <c r="P64" s="492">
        <v>0.99448167126527398</v>
      </c>
      <c r="Q64" s="410">
        <v>696</v>
      </c>
    </row>
    <row r="65" spans="1:17" ht="14.4" customHeight="1" x14ac:dyDescent="0.3">
      <c r="A65" s="405" t="s">
        <v>922</v>
      </c>
      <c r="B65" s="406" t="s">
        <v>846</v>
      </c>
      <c r="C65" s="406" t="s">
        <v>843</v>
      </c>
      <c r="D65" s="406" t="s">
        <v>874</v>
      </c>
      <c r="E65" s="406" t="s">
        <v>860</v>
      </c>
      <c r="F65" s="409">
        <v>79</v>
      </c>
      <c r="G65" s="409">
        <v>108625</v>
      </c>
      <c r="H65" s="409">
        <v>1</v>
      </c>
      <c r="I65" s="409">
        <v>1375</v>
      </c>
      <c r="J65" s="409">
        <v>121</v>
      </c>
      <c r="K65" s="409">
        <v>167023</v>
      </c>
      <c r="L65" s="409">
        <v>1.5376110471806674</v>
      </c>
      <c r="M65" s="409">
        <v>1380.3553719008264</v>
      </c>
      <c r="N65" s="409">
        <v>130</v>
      </c>
      <c r="O65" s="409">
        <v>180310</v>
      </c>
      <c r="P65" s="492">
        <v>1.6599309551208286</v>
      </c>
      <c r="Q65" s="410">
        <v>1387</v>
      </c>
    </row>
    <row r="66" spans="1:17" ht="14.4" customHeight="1" x14ac:dyDescent="0.3">
      <c r="A66" s="405" t="s">
        <v>922</v>
      </c>
      <c r="B66" s="406" t="s">
        <v>846</v>
      </c>
      <c r="C66" s="406" t="s">
        <v>843</v>
      </c>
      <c r="D66" s="406" t="s">
        <v>875</v>
      </c>
      <c r="E66" s="406" t="s">
        <v>876</v>
      </c>
      <c r="F66" s="409">
        <v>35</v>
      </c>
      <c r="G66" s="409">
        <v>81165</v>
      </c>
      <c r="H66" s="409">
        <v>1</v>
      </c>
      <c r="I66" s="409">
        <v>2319</v>
      </c>
      <c r="J66" s="409">
        <v>46</v>
      </c>
      <c r="K66" s="409">
        <v>107184</v>
      </c>
      <c r="L66" s="409">
        <v>1.3205692108667528</v>
      </c>
      <c r="M66" s="409">
        <v>2330.086956521739</v>
      </c>
      <c r="N66" s="409">
        <v>54</v>
      </c>
      <c r="O66" s="409">
        <v>126414</v>
      </c>
      <c r="P66" s="492">
        <v>1.5574939937165033</v>
      </c>
      <c r="Q66" s="410">
        <v>2341</v>
      </c>
    </row>
    <row r="67" spans="1:17" ht="14.4" customHeight="1" x14ac:dyDescent="0.3">
      <c r="A67" s="405" t="s">
        <v>922</v>
      </c>
      <c r="B67" s="406" t="s">
        <v>846</v>
      </c>
      <c r="C67" s="406" t="s">
        <v>843</v>
      </c>
      <c r="D67" s="406" t="s">
        <v>877</v>
      </c>
      <c r="E67" s="406" t="s">
        <v>878</v>
      </c>
      <c r="F67" s="409">
        <v>59</v>
      </c>
      <c r="G67" s="409">
        <v>3835</v>
      </c>
      <c r="H67" s="409">
        <v>1</v>
      </c>
      <c r="I67" s="409">
        <v>65</v>
      </c>
      <c r="J67" s="409">
        <v>69</v>
      </c>
      <c r="K67" s="409">
        <v>4534</v>
      </c>
      <c r="L67" s="409">
        <v>1.1822685788787484</v>
      </c>
      <c r="M67" s="409">
        <v>65.710144927536234</v>
      </c>
      <c r="N67" s="409">
        <v>58</v>
      </c>
      <c r="O67" s="409">
        <v>3828</v>
      </c>
      <c r="P67" s="492">
        <v>0.99817470664928287</v>
      </c>
      <c r="Q67" s="410">
        <v>66</v>
      </c>
    </row>
    <row r="68" spans="1:17" ht="14.4" customHeight="1" x14ac:dyDescent="0.3">
      <c r="A68" s="405" t="s">
        <v>922</v>
      </c>
      <c r="B68" s="406" t="s">
        <v>846</v>
      </c>
      <c r="C68" s="406" t="s">
        <v>843</v>
      </c>
      <c r="D68" s="406" t="s">
        <v>879</v>
      </c>
      <c r="E68" s="406" t="s">
        <v>880</v>
      </c>
      <c r="F68" s="409">
        <v>8</v>
      </c>
      <c r="G68" s="409">
        <v>3168</v>
      </c>
      <c r="H68" s="409">
        <v>1</v>
      </c>
      <c r="I68" s="409">
        <v>396</v>
      </c>
      <c r="J68" s="409">
        <v>6</v>
      </c>
      <c r="K68" s="409">
        <v>2394</v>
      </c>
      <c r="L68" s="409">
        <v>0.75568181818181823</v>
      </c>
      <c r="M68" s="409">
        <v>399</v>
      </c>
      <c r="N68" s="409">
        <v>5</v>
      </c>
      <c r="O68" s="409">
        <v>2005</v>
      </c>
      <c r="P68" s="492">
        <v>0.63289141414141414</v>
      </c>
      <c r="Q68" s="410">
        <v>401</v>
      </c>
    </row>
    <row r="69" spans="1:17" ht="14.4" customHeight="1" x14ac:dyDescent="0.3">
      <c r="A69" s="405" t="s">
        <v>922</v>
      </c>
      <c r="B69" s="406" t="s">
        <v>846</v>
      </c>
      <c r="C69" s="406" t="s">
        <v>843</v>
      </c>
      <c r="D69" s="406" t="s">
        <v>881</v>
      </c>
      <c r="E69" s="406" t="s">
        <v>882</v>
      </c>
      <c r="F69" s="409">
        <v>3</v>
      </c>
      <c r="G69" s="409">
        <v>4803</v>
      </c>
      <c r="H69" s="409">
        <v>1</v>
      </c>
      <c r="I69" s="409">
        <v>1601</v>
      </c>
      <c r="J69" s="409"/>
      <c r="K69" s="409"/>
      <c r="L69" s="409"/>
      <c r="M69" s="409"/>
      <c r="N69" s="409">
        <v>1</v>
      </c>
      <c r="O69" s="409">
        <v>1613</v>
      </c>
      <c r="P69" s="492">
        <v>0.33583177180928586</v>
      </c>
      <c r="Q69" s="410">
        <v>1613</v>
      </c>
    </row>
    <row r="70" spans="1:17" ht="14.4" customHeight="1" x14ac:dyDescent="0.3">
      <c r="A70" s="405" t="s">
        <v>922</v>
      </c>
      <c r="B70" s="406" t="s">
        <v>846</v>
      </c>
      <c r="C70" s="406" t="s">
        <v>843</v>
      </c>
      <c r="D70" s="406" t="s">
        <v>883</v>
      </c>
      <c r="E70" s="406" t="s">
        <v>884</v>
      </c>
      <c r="F70" s="409">
        <v>98</v>
      </c>
      <c r="G70" s="409">
        <v>53900</v>
      </c>
      <c r="H70" s="409">
        <v>1</v>
      </c>
      <c r="I70" s="409">
        <v>550</v>
      </c>
      <c r="J70" s="409">
        <v>145</v>
      </c>
      <c r="K70" s="409">
        <v>79855</v>
      </c>
      <c r="L70" s="409">
        <v>1.4815398886827458</v>
      </c>
      <c r="M70" s="409">
        <v>550.72413793103453</v>
      </c>
      <c r="N70" s="409">
        <v>132</v>
      </c>
      <c r="O70" s="409">
        <v>72864</v>
      </c>
      <c r="P70" s="492">
        <v>1.3518367346938776</v>
      </c>
      <c r="Q70" s="410">
        <v>552</v>
      </c>
    </row>
    <row r="71" spans="1:17" ht="14.4" customHeight="1" x14ac:dyDescent="0.3">
      <c r="A71" s="405" t="s">
        <v>922</v>
      </c>
      <c r="B71" s="406" t="s">
        <v>846</v>
      </c>
      <c r="C71" s="406" t="s">
        <v>843</v>
      </c>
      <c r="D71" s="406" t="s">
        <v>885</v>
      </c>
      <c r="E71" s="406" t="s">
        <v>886</v>
      </c>
      <c r="F71" s="409"/>
      <c r="G71" s="409"/>
      <c r="H71" s="409"/>
      <c r="I71" s="409"/>
      <c r="J71" s="409">
        <v>1</v>
      </c>
      <c r="K71" s="409">
        <v>1244</v>
      </c>
      <c r="L71" s="409"/>
      <c r="M71" s="409">
        <v>1244</v>
      </c>
      <c r="N71" s="409"/>
      <c r="O71" s="409"/>
      <c r="P71" s="492"/>
      <c r="Q71" s="410"/>
    </row>
    <row r="72" spans="1:17" ht="14.4" customHeight="1" x14ac:dyDescent="0.3">
      <c r="A72" s="405" t="s">
        <v>922</v>
      </c>
      <c r="B72" s="406" t="s">
        <v>846</v>
      </c>
      <c r="C72" s="406" t="s">
        <v>843</v>
      </c>
      <c r="D72" s="406" t="s">
        <v>889</v>
      </c>
      <c r="E72" s="406" t="s">
        <v>890</v>
      </c>
      <c r="F72" s="409">
        <v>1</v>
      </c>
      <c r="G72" s="409">
        <v>122</v>
      </c>
      <c r="H72" s="409">
        <v>1</v>
      </c>
      <c r="I72" s="409">
        <v>122</v>
      </c>
      <c r="J72" s="409"/>
      <c r="K72" s="409"/>
      <c r="L72" s="409"/>
      <c r="M72" s="409"/>
      <c r="N72" s="409"/>
      <c r="O72" s="409"/>
      <c r="P72" s="492"/>
      <c r="Q72" s="410"/>
    </row>
    <row r="73" spans="1:17" ht="14.4" customHeight="1" x14ac:dyDescent="0.3">
      <c r="A73" s="405" t="s">
        <v>922</v>
      </c>
      <c r="B73" s="406" t="s">
        <v>846</v>
      </c>
      <c r="C73" s="406" t="s">
        <v>843</v>
      </c>
      <c r="D73" s="406" t="s">
        <v>891</v>
      </c>
      <c r="E73" s="406" t="s">
        <v>892</v>
      </c>
      <c r="F73" s="409">
        <v>3</v>
      </c>
      <c r="G73" s="409">
        <v>1275</v>
      </c>
      <c r="H73" s="409">
        <v>1</v>
      </c>
      <c r="I73" s="409">
        <v>425</v>
      </c>
      <c r="J73" s="409">
        <v>2</v>
      </c>
      <c r="K73" s="409">
        <v>852</v>
      </c>
      <c r="L73" s="409">
        <v>0.66823529411764704</v>
      </c>
      <c r="M73" s="409">
        <v>426</v>
      </c>
      <c r="N73" s="409">
        <v>6</v>
      </c>
      <c r="O73" s="409">
        <v>2556</v>
      </c>
      <c r="P73" s="492">
        <v>2.0047058823529413</v>
      </c>
      <c r="Q73" s="410">
        <v>426</v>
      </c>
    </row>
    <row r="74" spans="1:17" ht="14.4" customHeight="1" x14ac:dyDescent="0.3">
      <c r="A74" s="405" t="s">
        <v>922</v>
      </c>
      <c r="B74" s="406" t="s">
        <v>846</v>
      </c>
      <c r="C74" s="406" t="s">
        <v>843</v>
      </c>
      <c r="D74" s="406" t="s">
        <v>895</v>
      </c>
      <c r="E74" s="406" t="s">
        <v>854</v>
      </c>
      <c r="F74" s="409"/>
      <c r="G74" s="409"/>
      <c r="H74" s="409"/>
      <c r="I74" s="409"/>
      <c r="J74" s="409">
        <v>1</v>
      </c>
      <c r="K74" s="409">
        <v>915</v>
      </c>
      <c r="L74" s="409"/>
      <c r="M74" s="409">
        <v>915</v>
      </c>
      <c r="N74" s="409"/>
      <c r="O74" s="409"/>
      <c r="P74" s="492"/>
      <c r="Q74" s="410"/>
    </row>
    <row r="75" spans="1:17" ht="14.4" customHeight="1" x14ac:dyDescent="0.3">
      <c r="A75" s="405" t="s">
        <v>922</v>
      </c>
      <c r="B75" s="406" t="s">
        <v>846</v>
      </c>
      <c r="C75" s="406" t="s">
        <v>843</v>
      </c>
      <c r="D75" s="406" t="s">
        <v>896</v>
      </c>
      <c r="E75" s="406" t="s">
        <v>897</v>
      </c>
      <c r="F75" s="409"/>
      <c r="G75" s="409"/>
      <c r="H75" s="409"/>
      <c r="I75" s="409"/>
      <c r="J75" s="409">
        <v>20</v>
      </c>
      <c r="K75" s="409">
        <v>32242</v>
      </c>
      <c r="L75" s="409"/>
      <c r="M75" s="409">
        <v>1612.1</v>
      </c>
      <c r="N75" s="409">
        <v>27</v>
      </c>
      <c r="O75" s="409">
        <v>43605</v>
      </c>
      <c r="P75" s="492"/>
      <c r="Q75" s="410">
        <v>1615</v>
      </c>
    </row>
    <row r="76" spans="1:17" ht="14.4" customHeight="1" x14ac:dyDescent="0.3">
      <c r="A76" s="405" t="s">
        <v>922</v>
      </c>
      <c r="B76" s="406" t="s">
        <v>846</v>
      </c>
      <c r="C76" s="406" t="s">
        <v>843</v>
      </c>
      <c r="D76" s="406" t="s">
        <v>898</v>
      </c>
      <c r="E76" s="406" t="s">
        <v>890</v>
      </c>
      <c r="F76" s="409">
        <v>2</v>
      </c>
      <c r="G76" s="409">
        <v>452</v>
      </c>
      <c r="H76" s="409">
        <v>1</v>
      </c>
      <c r="I76" s="409">
        <v>226</v>
      </c>
      <c r="J76" s="409"/>
      <c r="K76" s="409"/>
      <c r="L76" s="409"/>
      <c r="M76" s="409"/>
      <c r="N76" s="409"/>
      <c r="O76" s="409"/>
      <c r="P76" s="492"/>
      <c r="Q76" s="410"/>
    </row>
    <row r="77" spans="1:17" ht="14.4" customHeight="1" x14ac:dyDescent="0.3">
      <c r="A77" s="405" t="s">
        <v>922</v>
      </c>
      <c r="B77" s="406" t="s">
        <v>846</v>
      </c>
      <c r="C77" s="406" t="s">
        <v>843</v>
      </c>
      <c r="D77" s="406" t="s">
        <v>923</v>
      </c>
      <c r="E77" s="406" t="s">
        <v>924</v>
      </c>
      <c r="F77" s="409">
        <v>1</v>
      </c>
      <c r="G77" s="409">
        <v>1470</v>
      </c>
      <c r="H77" s="409">
        <v>1</v>
      </c>
      <c r="I77" s="409">
        <v>1470</v>
      </c>
      <c r="J77" s="409"/>
      <c r="K77" s="409"/>
      <c r="L77" s="409"/>
      <c r="M77" s="409"/>
      <c r="N77" s="409"/>
      <c r="O77" s="409"/>
      <c r="P77" s="492"/>
      <c r="Q77" s="410"/>
    </row>
    <row r="78" spans="1:17" ht="14.4" customHeight="1" x14ac:dyDescent="0.3">
      <c r="A78" s="405" t="s">
        <v>925</v>
      </c>
      <c r="B78" s="406" t="s">
        <v>842</v>
      </c>
      <c r="C78" s="406" t="s">
        <v>843</v>
      </c>
      <c r="D78" s="406" t="s">
        <v>844</v>
      </c>
      <c r="E78" s="406" t="s">
        <v>845</v>
      </c>
      <c r="F78" s="409"/>
      <c r="G78" s="409"/>
      <c r="H78" s="409"/>
      <c r="I78" s="409"/>
      <c r="J78" s="409">
        <v>2</v>
      </c>
      <c r="K78" s="409">
        <v>21370</v>
      </c>
      <c r="L78" s="409"/>
      <c r="M78" s="409">
        <v>10685</v>
      </c>
      <c r="N78" s="409">
        <v>2</v>
      </c>
      <c r="O78" s="409">
        <v>21450</v>
      </c>
      <c r="P78" s="492"/>
      <c r="Q78" s="410">
        <v>10725</v>
      </c>
    </row>
    <row r="79" spans="1:17" ht="14.4" customHeight="1" x14ac:dyDescent="0.3">
      <c r="A79" s="405" t="s">
        <v>926</v>
      </c>
      <c r="B79" s="406" t="s">
        <v>842</v>
      </c>
      <c r="C79" s="406" t="s">
        <v>843</v>
      </c>
      <c r="D79" s="406" t="s">
        <v>844</v>
      </c>
      <c r="E79" s="406" t="s">
        <v>845</v>
      </c>
      <c r="F79" s="409">
        <v>5</v>
      </c>
      <c r="G79" s="409">
        <v>52975</v>
      </c>
      <c r="H79" s="409">
        <v>1</v>
      </c>
      <c r="I79" s="409">
        <v>10595</v>
      </c>
      <c r="J79" s="409">
        <v>4</v>
      </c>
      <c r="K79" s="409">
        <v>42740</v>
      </c>
      <c r="L79" s="409">
        <v>0.8067956583294007</v>
      </c>
      <c r="M79" s="409">
        <v>10685</v>
      </c>
      <c r="N79" s="409">
        <v>3</v>
      </c>
      <c r="O79" s="409">
        <v>32175</v>
      </c>
      <c r="P79" s="492">
        <v>0.6073619631901841</v>
      </c>
      <c r="Q79" s="410">
        <v>10725</v>
      </c>
    </row>
    <row r="80" spans="1:17" ht="14.4" customHeight="1" x14ac:dyDescent="0.3">
      <c r="A80" s="405" t="s">
        <v>926</v>
      </c>
      <c r="B80" s="406" t="s">
        <v>846</v>
      </c>
      <c r="C80" s="406" t="s">
        <v>843</v>
      </c>
      <c r="D80" s="406" t="s">
        <v>847</v>
      </c>
      <c r="E80" s="406" t="s">
        <v>848</v>
      </c>
      <c r="F80" s="409">
        <v>1</v>
      </c>
      <c r="G80" s="409">
        <v>126</v>
      </c>
      <c r="H80" s="409">
        <v>1</v>
      </c>
      <c r="I80" s="409">
        <v>126</v>
      </c>
      <c r="J80" s="409">
        <v>2</v>
      </c>
      <c r="K80" s="409">
        <v>254</v>
      </c>
      <c r="L80" s="409">
        <v>2.0158730158730158</v>
      </c>
      <c r="M80" s="409">
        <v>127</v>
      </c>
      <c r="N80" s="409">
        <v>1</v>
      </c>
      <c r="O80" s="409">
        <v>128</v>
      </c>
      <c r="P80" s="492">
        <v>1.0158730158730158</v>
      </c>
      <c r="Q80" s="410">
        <v>128</v>
      </c>
    </row>
    <row r="81" spans="1:17" ht="14.4" customHeight="1" x14ac:dyDescent="0.3">
      <c r="A81" s="405" t="s">
        <v>926</v>
      </c>
      <c r="B81" s="406" t="s">
        <v>846</v>
      </c>
      <c r="C81" s="406" t="s">
        <v>843</v>
      </c>
      <c r="D81" s="406" t="s">
        <v>851</v>
      </c>
      <c r="E81" s="406" t="s">
        <v>852</v>
      </c>
      <c r="F81" s="409">
        <v>2</v>
      </c>
      <c r="G81" s="409">
        <v>4426</v>
      </c>
      <c r="H81" s="409">
        <v>1</v>
      </c>
      <c r="I81" s="409">
        <v>2213</v>
      </c>
      <c r="J81" s="409">
        <v>3</v>
      </c>
      <c r="K81" s="409">
        <v>6655</v>
      </c>
      <c r="L81" s="409">
        <v>1.5036150022593764</v>
      </c>
      <c r="M81" s="409">
        <v>2218.3333333333335</v>
      </c>
      <c r="N81" s="409"/>
      <c r="O81" s="409"/>
      <c r="P81" s="492"/>
      <c r="Q81" s="410"/>
    </row>
    <row r="82" spans="1:17" ht="14.4" customHeight="1" x14ac:dyDescent="0.3">
      <c r="A82" s="405" t="s">
        <v>926</v>
      </c>
      <c r="B82" s="406" t="s">
        <v>846</v>
      </c>
      <c r="C82" s="406" t="s">
        <v>843</v>
      </c>
      <c r="D82" s="406" t="s">
        <v>855</v>
      </c>
      <c r="E82" s="406" t="s">
        <v>856</v>
      </c>
      <c r="F82" s="409">
        <v>1</v>
      </c>
      <c r="G82" s="409">
        <v>3698</v>
      </c>
      <c r="H82" s="409">
        <v>1</v>
      </c>
      <c r="I82" s="409">
        <v>3698</v>
      </c>
      <c r="J82" s="409">
        <v>4</v>
      </c>
      <c r="K82" s="409">
        <v>14824</v>
      </c>
      <c r="L82" s="409">
        <v>4.0086533261222286</v>
      </c>
      <c r="M82" s="409">
        <v>3706</v>
      </c>
      <c r="N82" s="409">
        <v>1</v>
      </c>
      <c r="O82" s="409">
        <v>3721</v>
      </c>
      <c r="P82" s="492">
        <v>1.0062195781503516</v>
      </c>
      <c r="Q82" s="410">
        <v>3721</v>
      </c>
    </row>
    <row r="83" spans="1:17" ht="14.4" customHeight="1" x14ac:dyDescent="0.3">
      <c r="A83" s="405" t="s">
        <v>926</v>
      </c>
      <c r="B83" s="406" t="s">
        <v>846</v>
      </c>
      <c r="C83" s="406" t="s">
        <v>843</v>
      </c>
      <c r="D83" s="406" t="s">
        <v>857</v>
      </c>
      <c r="E83" s="406" t="s">
        <v>858</v>
      </c>
      <c r="F83" s="409">
        <v>2</v>
      </c>
      <c r="G83" s="409">
        <v>876</v>
      </c>
      <c r="H83" s="409">
        <v>1</v>
      </c>
      <c r="I83" s="409">
        <v>438</v>
      </c>
      <c r="J83" s="409"/>
      <c r="K83" s="409"/>
      <c r="L83" s="409"/>
      <c r="M83" s="409"/>
      <c r="N83" s="409"/>
      <c r="O83" s="409"/>
      <c r="P83" s="492"/>
      <c r="Q83" s="410"/>
    </row>
    <row r="84" spans="1:17" ht="14.4" customHeight="1" x14ac:dyDescent="0.3">
      <c r="A84" s="405" t="s">
        <v>926</v>
      </c>
      <c r="B84" s="406" t="s">
        <v>846</v>
      </c>
      <c r="C84" s="406" t="s">
        <v>843</v>
      </c>
      <c r="D84" s="406" t="s">
        <v>861</v>
      </c>
      <c r="E84" s="406" t="s">
        <v>862</v>
      </c>
      <c r="F84" s="409"/>
      <c r="G84" s="409"/>
      <c r="H84" s="409"/>
      <c r="I84" s="409"/>
      <c r="J84" s="409"/>
      <c r="K84" s="409"/>
      <c r="L84" s="409"/>
      <c r="M84" s="409"/>
      <c r="N84" s="409">
        <v>3</v>
      </c>
      <c r="O84" s="409">
        <v>4863</v>
      </c>
      <c r="P84" s="492"/>
      <c r="Q84" s="410">
        <v>1621</v>
      </c>
    </row>
    <row r="85" spans="1:17" ht="14.4" customHeight="1" x14ac:dyDescent="0.3">
      <c r="A85" s="405" t="s">
        <v>926</v>
      </c>
      <c r="B85" s="406" t="s">
        <v>846</v>
      </c>
      <c r="C85" s="406" t="s">
        <v>843</v>
      </c>
      <c r="D85" s="406" t="s">
        <v>863</v>
      </c>
      <c r="E85" s="406" t="s">
        <v>864</v>
      </c>
      <c r="F85" s="409"/>
      <c r="G85" s="409"/>
      <c r="H85" s="409"/>
      <c r="I85" s="409"/>
      <c r="J85" s="409">
        <v>1</v>
      </c>
      <c r="K85" s="409">
        <v>1548</v>
      </c>
      <c r="L85" s="409"/>
      <c r="M85" s="409">
        <v>1548</v>
      </c>
      <c r="N85" s="409"/>
      <c r="O85" s="409"/>
      <c r="P85" s="492"/>
      <c r="Q85" s="410"/>
    </row>
    <row r="86" spans="1:17" ht="14.4" customHeight="1" x14ac:dyDescent="0.3">
      <c r="A86" s="405" t="s">
        <v>926</v>
      </c>
      <c r="B86" s="406" t="s">
        <v>846</v>
      </c>
      <c r="C86" s="406" t="s">
        <v>843</v>
      </c>
      <c r="D86" s="406" t="s">
        <v>867</v>
      </c>
      <c r="E86" s="406" t="s">
        <v>868</v>
      </c>
      <c r="F86" s="409">
        <v>3</v>
      </c>
      <c r="G86" s="409">
        <v>4341</v>
      </c>
      <c r="H86" s="409">
        <v>1</v>
      </c>
      <c r="I86" s="409">
        <v>1447</v>
      </c>
      <c r="J86" s="409">
        <v>3</v>
      </c>
      <c r="K86" s="409">
        <v>4351</v>
      </c>
      <c r="L86" s="409">
        <v>1.0023036166781847</v>
      </c>
      <c r="M86" s="409">
        <v>1450.3333333333333</v>
      </c>
      <c r="N86" s="409">
        <v>2</v>
      </c>
      <c r="O86" s="409">
        <v>2922</v>
      </c>
      <c r="P86" s="492">
        <v>0.67311679336558394</v>
      </c>
      <c r="Q86" s="410">
        <v>1461</v>
      </c>
    </row>
    <row r="87" spans="1:17" ht="14.4" customHeight="1" x14ac:dyDescent="0.3">
      <c r="A87" s="405" t="s">
        <v>926</v>
      </c>
      <c r="B87" s="406" t="s">
        <v>846</v>
      </c>
      <c r="C87" s="406" t="s">
        <v>843</v>
      </c>
      <c r="D87" s="406" t="s">
        <v>871</v>
      </c>
      <c r="E87" s="406" t="s">
        <v>872</v>
      </c>
      <c r="F87" s="409">
        <v>6</v>
      </c>
      <c r="G87" s="409">
        <v>96</v>
      </c>
      <c r="H87" s="409">
        <v>1</v>
      </c>
      <c r="I87" s="409">
        <v>16</v>
      </c>
      <c r="J87" s="409">
        <v>10</v>
      </c>
      <c r="K87" s="409">
        <v>160</v>
      </c>
      <c r="L87" s="409">
        <v>1.6666666666666667</v>
      </c>
      <c r="M87" s="409">
        <v>16</v>
      </c>
      <c r="N87" s="409">
        <v>7</v>
      </c>
      <c r="O87" s="409">
        <v>112</v>
      </c>
      <c r="P87" s="492">
        <v>1.1666666666666667</v>
      </c>
      <c r="Q87" s="410">
        <v>16</v>
      </c>
    </row>
    <row r="88" spans="1:17" ht="14.4" customHeight="1" x14ac:dyDescent="0.3">
      <c r="A88" s="405" t="s">
        <v>926</v>
      </c>
      <c r="B88" s="406" t="s">
        <v>846</v>
      </c>
      <c r="C88" s="406" t="s">
        <v>843</v>
      </c>
      <c r="D88" s="406" t="s">
        <v>873</v>
      </c>
      <c r="E88" s="406" t="s">
        <v>858</v>
      </c>
      <c r="F88" s="409">
        <v>12</v>
      </c>
      <c r="G88" s="409">
        <v>8256</v>
      </c>
      <c r="H88" s="409">
        <v>1</v>
      </c>
      <c r="I88" s="409">
        <v>688</v>
      </c>
      <c r="J88" s="409">
        <v>22</v>
      </c>
      <c r="K88" s="409">
        <v>15232</v>
      </c>
      <c r="L88" s="409">
        <v>1.8449612403100775</v>
      </c>
      <c r="M88" s="409">
        <v>692.36363636363637</v>
      </c>
      <c r="N88" s="409">
        <v>12</v>
      </c>
      <c r="O88" s="409">
        <v>8352</v>
      </c>
      <c r="P88" s="492">
        <v>1.0116279069767442</v>
      </c>
      <c r="Q88" s="410">
        <v>696</v>
      </c>
    </row>
    <row r="89" spans="1:17" ht="14.4" customHeight="1" x14ac:dyDescent="0.3">
      <c r="A89" s="405" t="s">
        <v>926</v>
      </c>
      <c r="B89" s="406" t="s">
        <v>846</v>
      </c>
      <c r="C89" s="406" t="s">
        <v>843</v>
      </c>
      <c r="D89" s="406" t="s">
        <v>874</v>
      </c>
      <c r="E89" s="406" t="s">
        <v>860</v>
      </c>
      <c r="F89" s="409">
        <v>3</v>
      </c>
      <c r="G89" s="409">
        <v>4125</v>
      </c>
      <c r="H89" s="409">
        <v>1</v>
      </c>
      <c r="I89" s="409">
        <v>1375</v>
      </c>
      <c r="J89" s="409">
        <v>5</v>
      </c>
      <c r="K89" s="409">
        <v>6891</v>
      </c>
      <c r="L89" s="409">
        <v>1.6705454545454546</v>
      </c>
      <c r="M89" s="409">
        <v>1378.2</v>
      </c>
      <c r="N89" s="409">
        <v>5</v>
      </c>
      <c r="O89" s="409">
        <v>6935</v>
      </c>
      <c r="P89" s="492">
        <v>1.6812121212121212</v>
      </c>
      <c r="Q89" s="410">
        <v>1387</v>
      </c>
    </row>
    <row r="90" spans="1:17" ht="14.4" customHeight="1" x14ac:dyDescent="0.3">
      <c r="A90" s="405" t="s">
        <v>926</v>
      </c>
      <c r="B90" s="406" t="s">
        <v>846</v>
      </c>
      <c r="C90" s="406" t="s">
        <v>843</v>
      </c>
      <c r="D90" s="406" t="s">
        <v>875</v>
      </c>
      <c r="E90" s="406" t="s">
        <v>876</v>
      </c>
      <c r="F90" s="409">
        <v>1</v>
      </c>
      <c r="G90" s="409">
        <v>2319</v>
      </c>
      <c r="H90" s="409">
        <v>1</v>
      </c>
      <c r="I90" s="409">
        <v>2319</v>
      </c>
      <c r="J90" s="409">
        <v>6</v>
      </c>
      <c r="K90" s="409">
        <v>13974</v>
      </c>
      <c r="L90" s="409">
        <v>6.0258732212160417</v>
      </c>
      <c r="M90" s="409">
        <v>2329</v>
      </c>
      <c r="N90" s="409">
        <v>2</v>
      </c>
      <c r="O90" s="409">
        <v>4682</v>
      </c>
      <c r="P90" s="492">
        <v>2.0189736955584303</v>
      </c>
      <c r="Q90" s="410">
        <v>2341</v>
      </c>
    </row>
    <row r="91" spans="1:17" ht="14.4" customHeight="1" x14ac:dyDescent="0.3">
      <c r="A91" s="405" t="s">
        <v>926</v>
      </c>
      <c r="B91" s="406" t="s">
        <v>846</v>
      </c>
      <c r="C91" s="406" t="s">
        <v>843</v>
      </c>
      <c r="D91" s="406" t="s">
        <v>877</v>
      </c>
      <c r="E91" s="406" t="s">
        <v>878</v>
      </c>
      <c r="F91" s="409">
        <v>12</v>
      </c>
      <c r="G91" s="409">
        <v>780</v>
      </c>
      <c r="H91" s="409">
        <v>1</v>
      </c>
      <c r="I91" s="409">
        <v>65</v>
      </c>
      <c r="J91" s="409">
        <v>22</v>
      </c>
      <c r="K91" s="409">
        <v>1446</v>
      </c>
      <c r="L91" s="409">
        <v>1.8538461538461539</v>
      </c>
      <c r="M91" s="409">
        <v>65.727272727272734</v>
      </c>
      <c r="N91" s="409">
        <v>12</v>
      </c>
      <c r="O91" s="409">
        <v>792</v>
      </c>
      <c r="P91" s="492">
        <v>1.0153846153846153</v>
      </c>
      <c r="Q91" s="410">
        <v>66</v>
      </c>
    </row>
    <row r="92" spans="1:17" ht="14.4" customHeight="1" x14ac:dyDescent="0.3">
      <c r="A92" s="405" t="s">
        <v>926</v>
      </c>
      <c r="B92" s="406" t="s">
        <v>846</v>
      </c>
      <c r="C92" s="406" t="s">
        <v>843</v>
      </c>
      <c r="D92" s="406" t="s">
        <v>879</v>
      </c>
      <c r="E92" s="406" t="s">
        <v>880</v>
      </c>
      <c r="F92" s="409">
        <v>3</v>
      </c>
      <c r="G92" s="409">
        <v>1188</v>
      </c>
      <c r="H92" s="409">
        <v>1</v>
      </c>
      <c r="I92" s="409">
        <v>396</v>
      </c>
      <c r="J92" s="409">
        <v>3</v>
      </c>
      <c r="K92" s="409">
        <v>1191</v>
      </c>
      <c r="L92" s="409">
        <v>1.0025252525252526</v>
      </c>
      <c r="M92" s="409">
        <v>397</v>
      </c>
      <c r="N92" s="409">
        <v>2</v>
      </c>
      <c r="O92" s="409">
        <v>802</v>
      </c>
      <c r="P92" s="492">
        <v>0.67508417508417506</v>
      </c>
      <c r="Q92" s="410">
        <v>401</v>
      </c>
    </row>
    <row r="93" spans="1:17" ht="14.4" customHeight="1" x14ac:dyDescent="0.3">
      <c r="A93" s="405" t="s">
        <v>926</v>
      </c>
      <c r="B93" s="406" t="s">
        <v>846</v>
      </c>
      <c r="C93" s="406" t="s">
        <v>843</v>
      </c>
      <c r="D93" s="406" t="s">
        <v>883</v>
      </c>
      <c r="E93" s="406" t="s">
        <v>884</v>
      </c>
      <c r="F93" s="409">
        <v>30</v>
      </c>
      <c r="G93" s="409">
        <v>16500</v>
      </c>
      <c r="H93" s="409">
        <v>1</v>
      </c>
      <c r="I93" s="409">
        <v>550</v>
      </c>
      <c r="J93" s="409">
        <v>32</v>
      </c>
      <c r="K93" s="409">
        <v>17617</v>
      </c>
      <c r="L93" s="409">
        <v>1.0676969696969696</v>
      </c>
      <c r="M93" s="409">
        <v>550.53125</v>
      </c>
      <c r="N93" s="409">
        <v>20</v>
      </c>
      <c r="O93" s="409">
        <v>11040</v>
      </c>
      <c r="P93" s="492">
        <v>0.66909090909090907</v>
      </c>
      <c r="Q93" s="410">
        <v>552</v>
      </c>
    </row>
    <row r="94" spans="1:17" ht="14.4" customHeight="1" x14ac:dyDescent="0.3">
      <c r="A94" s="405" t="s">
        <v>926</v>
      </c>
      <c r="B94" s="406" t="s">
        <v>846</v>
      </c>
      <c r="C94" s="406" t="s">
        <v>843</v>
      </c>
      <c r="D94" s="406" t="s">
        <v>896</v>
      </c>
      <c r="E94" s="406" t="s">
        <v>897</v>
      </c>
      <c r="F94" s="409"/>
      <c r="G94" s="409"/>
      <c r="H94" s="409"/>
      <c r="I94" s="409"/>
      <c r="J94" s="409">
        <v>4</v>
      </c>
      <c r="K94" s="409">
        <v>6452</v>
      </c>
      <c r="L94" s="409"/>
      <c r="M94" s="409">
        <v>1613</v>
      </c>
      <c r="N94" s="409">
        <v>4</v>
      </c>
      <c r="O94" s="409">
        <v>6460</v>
      </c>
      <c r="P94" s="492"/>
      <c r="Q94" s="410">
        <v>1615</v>
      </c>
    </row>
    <row r="95" spans="1:17" ht="14.4" customHeight="1" x14ac:dyDescent="0.3">
      <c r="A95" s="405" t="s">
        <v>927</v>
      </c>
      <c r="B95" s="406" t="s">
        <v>842</v>
      </c>
      <c r="C95" s="406" t="s">
        <v>843</v>
      </c>
      <c r="D95" s="406" t="s">
        <v>844</v>
      </c>
      <c r="E95" s="406" t="s">
        <v>845</v>
      </c>
      <c r="F95" s="409">
        <v>3</v>
      </c>
      <c r="G95" s="409">
        <v>31785</v>
      </c>
      <c r="H95" s="409">
        <v>1</v>
      </c>
      <c r="I95" s="409">
        <v>10595</v>
      </c>
      <c r="J95" s="409">
        <v>14</v>
      </c>
      <c r="K95" s="409">
        <v>128220</v>
      </c>
      <c r="L95" s="409">
        <v>4.0339782916470037</v>
      </c>
      <c r="M95" s="409">
        <v>9158.5714285714294</v>
      </c>
      <c r="N95" s="409">
        <v>9</v>
      </c>
      <c r="O95" s="409">
        <v>96525</v>
      </c>
      <c r="P95" s="492">
        <v>3.03680981595092</v>
      </c>
      <c r="Q95" s="410">
        <v>10725</v>
      </c>
    </row>
    <row r="96" spans="1:17" ht="14.4" customHeight="1" x14ac:dyDescent="0.3">
      <c r="A96" s="405" t="s">
        <v>927</v>
      </c>
      <c r="B96" s="406" t="s">
        <v>846</v>
      </c>
      <c r="C96" s="406" t="s">
        <v>843</v>
      </c>
      <c r="D96" s="406" t="s">
        <v>847</v>
      </c>
      <c r="E96" s="406" t="s">
        <v>848</v>
      </c>
      <c r="F96" s="409">
        <v>6</v>
      </c>
      <c r="G96" s="409">
        <v>756</v>
      </c>
      <c r="H96" s="409">
        <v>1</v>
      </c>
      <c r="I96" s="409">
        <v>126</v>
      </c>
      <c r="J96" s="409">
        <v>5</v>
      </c>
      <c r="K96" s="409">
        <v>631</v>
      </c>
      <c r="L96" s="409">
        <v>0.83465608465608465</v>
      </c>
      <c r="M96" s="409">
        <v>126.2</v>
      </c>
      <c r="N96" s="409">
        <v>1</v>
      </c>
      <c r="O96" s="409">
        <v>128</v>
      </c>
      <c r="P96" s="492">
        <v>0.1693121693121693</v>
      </c>
      <c r="Q96" s="410">
        <v>128</v>
      </c>
    </row>
    <row r="97" spans="1:17" ht="14.4" customHeight="1" x14ac:dyDescent="0.3">
      <c r="A97" s="405" t="s">
        <v>927</v>
      </c>
      <c r="B97" s="406" t="s">
        <v>846</v>
      </c>
      <c r="C97" s="406" t="s">
        <v>843</v>
      </c>
      <c r="D97" s="406" t="s">
        <v>849</v>
      </c>
      <c r="E97" s="406" t="s">
        <v>850</v>
      </c>
      <c r="F97" s="409">
        <v>3</v>
      </c>
      <c r="G97" s="409">
        <v>3660</v>
      </c>
      <c r="H97" s="409">
        <v>1</v>
      </c>
      <c r="I97" s="409">
        <v>1220</v>
      </c>
      <c r="J97" s="409">
        <v>10</v>
      </c>
      <c r="K97" s="409">
        <v>12200</v>
      </c>
      <c r="L97" s="409">
        <v>3.3333333333333335</v>
      </c>
      <c r="M97" s="409">
        <v>1220</v>
      </c>
      <c r="N97" s="409"/>
      <c r="O97" s="409"/>
      <c r="P97" s="492"/>
      <c r="Q97" s="410"/>
    </row>
    <row r="98" spans="1:17" ht="14.4" customHeight="1" x14ac:dyDescent="0.3">
      <c r="A98" s="405" t="s">
        <v>927</v>
      </c>
      <c r="B98" s="406" t="s">
        <v>846</v>
      </c>
      <c r="C98" s="406" t="s">
        <v>843</v>
      </c>
      <c r="D98" s="406" t="s">
        <v>851</v>
      </c>
      <c r="E98" s="406" t="s">
        <v>852</v>
      </c>
      <c r="F98" s="409">
        <v>21</v>
      </c>
      <c r="G98" s="409">
        <v>46473</v>
      </c>
      <c r="H98" s="409">
        <v>1</v>
      </c>
      <c r="I98" s="409">
        <v>2213</v>
      </c>
      <c r="J98" s="409">
        <v>31</v>
      </c>
      <c r="K98" s="409">
        <v>68923</v>
      </c>
      <c r="L98" s="409">
        <v>1.4830761947797646</v>
      </c>
      <c r="M98" s="409">
        <v>2223.3225806451615</v>
      </c>
      <c r="N98" s="409">
        <v>4</v>
      </c>
      <c r="O98" s="409">
        <v>8944</v>
      </c>
      <c r="P98" s="492">
        <v>0.19245583457061088</v>
      </c>
      <c r="Q98" s="410">
        <v>2236</v>
      </c>
    </row>
    <row r="99" spans="1:17" ht="14.4" customHeight="1" x14ac:dyDescent="0.3">
      <c r="A99" s="405" t="s">
        <v>927</v>
      </c>
      <c r="B99" s="406" t="s">
        <v>846</v>
      </c>
      <c r="C99" s="406" t="s">
        <v>843</v>
      </c>
      <c r="D99" s="406" t="s">
        <v>853</v>
      </c>
      <c r="E99" s="406" t="s">
        <v>854</v>
      </c>
      <c r="F99" s="409">
        <v>6</v>
      </c>
      <c r="G99" s="409">
        <v>6210</v>
      </c>
      <c r="H99" s="409">
        <v>1</v>
      </c>
      <c r="I99" s="409">
        <v>1035</v>
      </c>
      <c r="J99" s="409">
        <v>4</v>
      </c>
      <c r="K99" s="409">
        <v>4164</v>
      </c>
      <c r="L99" s="409">
        <v>0.67053140096618358</v>
      </c>
      <c r="M99" s="409">
        <v>1041</v>
      </c>
      <c r="N99" s="409">
        <v>2</v>
      </c>
      <c r="O99" s="409">
        <v>2086</v>
      </c>
      <c r="P99" s="492">
        <v>0.33590982286634463</v>
      </c>
      <c r="Q99" s="410">
        <v>1043</v>
      </c>
    </row>
    <row r="100" spans="1:17" ht="14.4" customHeight="1" x14ac:dyDescent="0.3">
      <c r="A100" s="405" t="s">
        <v>927</v>
      </c>
      <c r="B100" s="406" t="s">
        <v>846</v>
      </c>
      <c r="C100" s="406" t="s">
        <v>843</v>
      </c>
      <c r="D100" s="406" t="s">
        <v>855</v>
      </c>
      <c r="E100" s="406" t="s">
        <v>856</v>
      </c>
      <c r="F100" s="409">
        <v>23</v>
      </c>
      <c r="G100" s="409">
        <v>85054</v>
      </c>
      <c r="H100" s="409">
        <v>1</v>
      </c>
      <c r="I100" s="409">
        <v>3698</v>
      </c>
      <c r="J100" s="409">
        <v>22</v>
      </c>
      <c r="K100" s="409">
        <v>81532</v>
      </c>
      <c r="L100" s="409">
        <v>0.9585910127683589</v>
      </c>
      <c r="M100" s="409">
        <v>3706</v>
      </c>
      <c r="N100" s="409">
        <v>17</v>
      </c>
      <c r="O100" s="409">
        <v>63257</v>
      </c>
      <c r="P100" s="492">
        <v>0.74372751428504247</v>
      </c>
      <c r="Q100" s="410">
        <v>3721</v>
      </c>
    </row>
    <row r="101" spans="1:17" ht="14.4" customHeight="1" x14ac:dyDescent="0.3">
      <c r="A101" s="405" t="s">
        <v>927</v>
      </c>
      <c r="B101" s="406" t="s">
        <v>846</v>
      </c>
      <c r="C101" s="406" t="s">
        <v>843</v>
      </c>
      <c r="D101" s="406" t="s">
        <v>857</v>
      </c>
      <c r="E101" s="406" t="s">
        <v>858</v>
      </c>
      <c r="F101" s="409"/>
      <c r="G101" s="409"/>
      <c r="H101" s="409"/>
      <c r="I101" s="409"/>
      <c r="J101" s="409">
        <v>1</v>
      </c>
      <c r="K101" s="409">
        <v>438</v>
      </c>
      <c r="L101" s="409"/>
      <c r="M101" s="409">
        <v>438</v>
      </c>
      <c r="N101" s="409">
        <v>2</v>
      </c>
      <c r="O101" s="409">
        <v>878</v>
      </c>
      <c r="P101" s="492"/>
      <c r="Q101" s="410">
        <v>439</v>
      </c>
    </row>
    <row r="102" spans="1:17" ht="14.4" customHeight="1" x14ac:dyDescent="0.3">
      <c r="A102" s="405" t="s">
        <v>927</v>
      </c>
      <c r="B102" s="406" t="s">
        <v>846</v>
      </c>
      <c r="C102" s="406" t="s">
        <v>843</v>
      </c>
      <c r="D102" s="406" t="s">
        <v>859</v>
      </c>
      <c r="E102" s="406" t="s">
        <v>860</v>
      </c>
      <c r="F102" s="409">
        <v>1</v>
      </c>
      <c r="G102" s="409">
        <v>832</v>
      </c>
      <c r="H102" s="409">
        <v>1</v>
      </c>
      <c r="I102" s="409">
        <v>832</v>
      </c>
      <c r="J102" s="409"/>
      <c r="K102" s="409"/>
      <c r="L102" s="409"/>
      <c r="M102" s="409"/>
      <c r="N102" s="409"/>
      <c r="O102" s="409"/>
      <c r="P102" s="492"/>
      <c r="Q102" s="410"/>
    </row>
    <row r="103" spans="1:17" ht="14.4" customHeight="1" x14ac:dyDescent="0.3">
      <c r="A103" s="405" t="s">
        <v>927</v>
      </c>
      <c r="B103" s="406" t="s">
        <v>846</v>
      </c>
      <c r="C103" s="406" t="s">
        <v>843</v>
      </c>
      <c r="D103" s="406" t="s">
        <v>861</v>
      </c>
      <c r="E103" s="406" t="s">
        <v>862</v>
      </c>
      <c r="F103" s="409"/>
      <c r="G103" s="409"/>
      <c r="H103" s="409"/>
      <c r="I103" s="409"/>
      <c r="J103" s="409">
        <v>14</v>
      </c>
      <c r="K103" s="409">
        <v>22654</v>
      </c>
      <c r="L103" s="409"/>
      <c r="M103" s="409">
        <v>1618.1428571428571</v>
      </c>
      <c r="N103" s="409">
        <v>4</v>
      </c>
      <c r="O103" s="409">
        <v>6484</v>
      </c>
      <c r="P103" s="492"/>
      <c r="Q103" s="410">
        <v>1621</v>
      </c>
    </row>
    <row r="104" spans="1:17" ht="14.4" customHeight="1" x14ac:dyDescent="0.3">
      <c r="A104" s="405" t="s">
        <v>927</v>
      </c>
      <c r="B104" s="406" t="s">
        <v>846</v>
      </c>
      <c r="C104" s="406" t="s">
        <v>843</v>
      </c>
      <c r="D104" s="406" t="s">
        <v>863</v>
      </c>
      <c r="E104" s="406" t="s">
        <v>864</v>
      </c>
      <c r="F104" s="409">
        <v>2</v>
      </c>
      <c r="G104" s="409">
        <v>3074</v>
      </c>
      <c r="H104" s="409">
        <v>1</v>
      </c>
      <c r="I104" s="409">
        <v>1537</v>
      </c>
      <c r="J104" s="409">
        <v>1</v>
      </c>
      <c r="K104" s="409">
        <v>1548</v>
      </c>
      <c r="L104" s="409">
        <v>0.50357839947950556</v>
      </c>
      <c r="M104" s="409">
        <v>1548</v>
      </c>
      <c r="N104" s="409"/>
      <c r="O104" s="409"/>
      <c r="P104" s="492"/>
      <c r="Q104" s="410"/>
    </row>
    <row r="105" spans="1:17" ht="14.4" customHeight="1" x14ac:dyDescent="0.3">
      <c r="A105" s="405" t="s">
        <v>927</v>
      </c>
      <c r="B105" s="406" t="s">
        <v>846</v>
      </c>
      <c r="C105" s="406" t="s">
        <v>843</v>
      </c>
      <c r="D105" s="406" t="s">
        <v>865</v>
      </c>
      <c r="E105" s="406" t="s">
        <v>866</v>
      </c>
      <c r="F105" s="409">
        <v>12</v>
      </c>
      <c r="G105" s="409">
        <v>9828</v>
      </c>
      <c r="H105" s="409">
        <v>1</v>
      </c>
      <c r="I105" s="409">
        <v>819</v>
      </c>
      <c r="J105" s="409">
        <v>21</v>
      </c>
      <c r="K105" s="409">
        <v>17253</v>
      </c>
      <c r="L105" s="409">
        <v>1.7554945054945055</v>
      </c>
      <c r="M105" s="409">
        <v>821.57142857142856</v>
      </c>
      <c r="N105" s="409"/>
      <c r="O105" s="409"/>
      <c r="P105" s="492"/>
      <c r="Q105" s="410"/>
    </row>
    <row r="106" spans="1:17" ht="14.4" customHeight="1" x14ac:dyDescent="0.3">
      <c r="A106" s="405" t="s">
        <v>927</v>
      </c>
      <c r="B106" s="406" t="s">
        <v>846</v>
      </c>
      <c r="C106" s="406" t="s">
        <v>843</v>
      </c>
      <c r="D106" s="406" t="s">
        <v>867</v>
      </c>
      <c r="E106" s="406" t="s">
        <v>868</v>
      </c>
      <c r="F106" s="409">
        <v>2</v>
      </c>
      <c r="G106" s="409">
        <v>2894</v>
      </c>
      <c r="H106" s="409">
        <v>1</v>
      </c>
      <c r="I106" s="409">
        <v>1447</v>
      </c>
      <c r="J106" s="409">
        <v>2</v>
      </c>
      <c r="K106" s="409">
        <v>2904</v>
      </c>
      <c r="L106" s="409">
        <v>1.0034554250172771</v>
      </c>
      <c r="M106" s="409">
        <v>1452</v>
      </c>
      <c r="N106" s="409">
        <v>1</v>
      </c>
      <c r="O106" s="409">
        <v>1461</v>
      </c>
      <c r="P106" s="492">
        <v>0.50483759502418801</v>
      </c>
      <c r="Q106" s="410">
        <v>1461</v>
      </c>
    </row>
    <row r="107" spans="1:17" ht="14.4" customHeight="1" x14ac:dyDescent="0.3">
      <c r="A107" s="405" t="s">
        <v>927</v>
      </c>
      <c r="B107" s="406" t="s">
        <v>846</v>
      </c>
      <c r="C107" s="406" t="s">
        <v>843</v>
      </c>
      <c r="D107" s="406" t="s">
        <v>869</v>
      </c>
      <c r="E107" s="406" t="s">
        <v>870</v>
      </c>
      <c r="F107" s="409">
        <v>1</v>
      </c>
      <c r="G107" s="409">
        <v>3078</v>
      </c>
      <c r="H107" s="409">
        <v>1</v>
      </c>
      <c r="I107" s="409">
        <v>3078</v>
      </c>
      <c r="J107" s="409"/>
      <c r="K107" s="409"/>
      <c r="L107" s="409"/>
      <c r="M107" s="409"/>
      <c r="N107" s="409"/>
      <c r="O107" s="409"/>
      <c r="P107" s="492"/>
      <c r="Q107" s="410"/>
    </row>
    <row r="108" spans="1:17" ht="14.4" customHeight="1" x14ac:dyDescent="0.3">
      <c r="A108" s="405" t="s">
        <v>927</v>
      </c>
      <c r="B108" s="406" t="s">
        <v>846</v>
      </c>
      <c r="C108" s="406" t="s">
        <v>843</v>
      </c>
      <c r="D108" s="406" t="s">
        <v>871</v>
      </c>
      <c r="E108" s="406" t="s">
        <v>872</v>
      </c>
      <c r="F108" s="409">
        <v>35</v>
      </c>
      <c r="G108" s="409">
        <v>560</v>
      </c>
      <c r="H108" s="409">
        <v>1</v>
      </c>
      <c r="I108" s="409">
        <v>16</v>
      </c>
      <c r="J108" s="409">
        <v>40</v>
      </c>
      <c r="K108" s="409">
        <v>640</v>
      </c>
      <c r="L108" s="409">
        <v>1.1428571428571428</v>
      </c>
      <c r="M108" s="409">
        <v>16</v>
      </c>
      <c r="N108" s="409">
        <v>11</v>
      </c>
      <c r="O108" s="409">
        <v>176</v>
      </c>
      <c r="P108" s="492">
        <v>0.31428571428571428</v>
      </c>
      <c r="Q108" s="410">
        <v>16</v>
      </c>
    </row>
    <row r="109" spans="1:17" ht="14.4" customHeight="1" x14ac:dyDescent="0.3">
      <c r="A109" s="405" t="s">
        <v>927</v>
      </c>
      <c r="B109" s="406" t="s">
        <v>846</v>
      </c>
      <c r="C109" s="406" t="s">
        <v>843</v>
      </c>
      <c r="D109" s="406" t="s">
        <v>873</v>
      </c>
      <c r="E109" s="406" t="s">
        <v>858</v>
      </c>
      <c r="F109" s="409">
        <v>67</v>
      </c>
      <c r="G109" s="409">
        <v>46096</v>
      </c>
      <c r="H109" s="409">
        <v>1</v>
      </c>
      <c r="I109" s="409">
        <v>688</v>
      </c>
      <c r="J109" s="409">
        <v>51</v>
      </c>
      <c r="K109" s="409">
        <v>35232</v>
      </c>
      <c r="L109" s="409">
        <v>0.76431794515793128</v>
      </c>
      <c r="M109" s="409">
        <v>690.82352941176475</v>
      </c>
      <c r="N109" s="409">
        <v>20</v>
      </c>
      <c r="O109" s="409">
        <v>13920</v>
      </c>
      <c r="P109" s="492">
        <v>0.30197847969455049</v>
      </c>
      <c r="Q109" s="410">
        <v>696</v>
      </c>
    </row>
    <row r="110" spans="1:17" ht="14.4" customHeight="1" x14ac:dyDescent="0.3">
      <c r="A110" s="405" t="s">
        <v>927</v>
      </c>
      <c r="B110" s="406" t="s">
        <v>846</v>
      </c>
      <c r="C110" s="406" t="s">
        <v>843</v>
      </c>
      <c r="D110" s="406" t="s">
        <v>874</v>
      </c>
      <c r="E110" s="406" t="s">
        <v>860</v>
      </c>
      <c r="F110" s="409">
        <v>59</v>
      </c>
      <c r="G110" s="409">
        <v>81125</v>
      </c>
      <c r="H110" s="409">
        <v>1</v>
      </c>
      <c r="I110" s="409">
        <v>1375</v>
      </c>
      <c r="J110" s="409">
        <v>45</v>
      </c>
      <c r="K110" s="409">
        <v>62067</v>
      </c>
      <c r="L110" s="409">
        <v>0.76507858243451465</v>
      </c>
      <c r="M110" s="409">
        <v>1379.2666666666667</v>
      </c>
      <c r="N110" s="409">
        <v>29</v>
      </c>
      <c r="O110" s="409">
        <v>40223</v>
      </c>
      <c r="P110" s="492">
        <v>0.4958151001540832</v>
      </c>
      <c r="Q110" s="410">
        <v>1387</v>
      </c>
    </row>
    <row r="111" spans="1:17" ht="14.4" customHeight="1" x14ac:dyDescent="0.3">
      <c r="A111" s="405" t="s">
        <v>927</v>
      </c>
      <c r="B111" s="406" t="s">
        <v>846</v>
      </c>
      <c r="C111" s="406" t="s">
        <v>843</v>
      </c>
      <c r="D111" s="406" t="s">
        <v>875</v>
      </c>
      <c r="E111" s="406" t="s">
        <v>876</v>
      </c>
      <c r="F111" s="409">
        <v>22</v>
      </c>
      <c r="G111" s="409">
        <v>51018</v>
      </c>
      <c r="H111" s="409">
        <v>1</v>
      </c>
      <c r="I111" s="409">
        <v>2319</v>
      </c>
      <c r="J111" s="409">
        <v>21</v>
      </c>
      <c r="K111" s="409">
        <v>48849</v>
      </c>
      <c r="L111" s="409">
        <v>0.95748559332000471</v>
      </c>
      <c r="M111" s="409">
        <v>2326.1428571428573</v>
      </c>
      <c r="N111" s="409">
        <v>17</v>
      </c>
      <c r="O111" s="409">
        <v>39797</v>
      </c>
      <c r="P111" s="492">
        <v>0.78005801873848446</v>
      </c>
      <c r="Q111" s="410">
        <v>2341</v>
      </c>
    </row>
    <row r="112" spans="1:17" ht="14.4" customHeight="1" x14ac:dyDescent="0.3">
      <c r="A112" s="405" t="s">
        <v>927</v>
      </c>
      <c r="B112" s="406" t="s">
        <v>846</v>
      </c>
      <c r="C112" s="406" t="s">
        <v>843</v>
      </c>
      <c r="D112" s="406" t="s">
        <v>877</v>
      </c>
      <c r="E112" s="406" t="s">
        <v>878</v>
      </c>
      <c r="F112" s="409">
        <v>66</v>
      </c>
      <c r="G112" s="409">
        <v>4290</v>
      </c>
      <c r="H112" s="409">
        <v>1</v>
      </c>
      <c r="I112" s="409">
        <v>65</v>
      </c>
      <c r="J112" s="409">
        <v>56</v>
      </c>
      <c r="K112" s="409">
        <v>3668</v>
      </c>
      <c r="L112" s="409">
        <v>0.85501165501165499</v>
      </c>
      <c r="M112" s="409">
        <v>65.5</v>
      </c>
      <c r="N112" s="409">
        <v>22</v>
      </c>
      <c r="O112" s="409">
        <v>1452</v>
      </c>
      <c r="P112" s="492">
        <v>0.33846153846153848</v>
      </c>
      <c r="Q112" s="410">
        <v>66</v>
      </c>
    </row>
    <row r="113" spans="1:17" ht="14.4" customHeight="1" x14ac:dyDescent="0.3">
      <c r="A113" s="405" t="s">
        <v>927</v>
      </c>
      <c r="B113" s="406" t="s">
        <v>846</v>
      </c>
      <c r="C113" s="406" t="s">
        <v>843</v>
      </c>
      <c r="D113" s="406" t="s">
        <v>879</v>
      </c>
      <c r="E113" s="406" t="s">
        <v>880</v>
      </c>
      <c r="F113" s="409">
        <v>2</v>
      </c>
      <c r="G113" s="409">
        <v>792</v>
      </c>
      <c r="H113" s="409">
        <v>1</v>
      </c>
      <c r="I113" s="409">
        <v>396</v>
      </c>
      <c r="J113" s="409">
        <v>2</v>
      </c>
      <c r="K113" s="409">
        <v>795</v>
      </c>
      <c r="L113" s="409">
        <v>1.0037878787878789</v>
      </c>
      <c r="M113" s="409">
        <v>397.5</v>
      </c>
      <c r="N113" s="409">
        <v>1</v>
      </c>
      <c r="O113" s="409">
        <v>401</v>
      </c>
      <c r="P113" s="492">
        <v>0.50631313131313127</v>
      </c>
      <c r="Q113" s="410">
        <v>401</v>
      </c>
    </row>
    <row r="114" spans="1:17" ht="14.4" customHeight="1" x14ac:dyDescent="0.3">
      <c r="A114" s="405" t="s">
        <v>927</v>
      </c>
      <c r="B114" s="406" t="s">
        <v>846</v>
      </c>
      <c r="C114" s="406" t="s">
        <v>843</v>
      </c>
      <c r="D114" s="406" t="s">
        <v>881</v>
      </c>
      <c r="E114" s="406" t="s">
        <v>882</v>
      </c>
      <c r="F114" s="409">
        <v>1</v>
      </c>
      <c r="G114" s="409">
        <v>1601</v>
      </c>
      <c r="H114" s="409">
        <v>1</v>
      </c>
      <c r="I114" s="409">
        <v>1601</v>
      </c>
      <c r="J114" s="409"/>
      <c r="K114" s="409"/>
      <c r="L114" s="409"/>
      <c r="M114" s="409"/>
      <c r="N114" s="409"/>
      <c r="O114" s="409"/>
      <c r="P114" s="492"/>
      <c r="Q114" s="410"/>
    </row>
    <row r="115" spans="1:17" ht="14.4" customHeight="1" x14ac:dyDescent="0.3">
      <c r="A115" s="405" t="s">
        <v>927</v>
      </c>
      <c r="B115" s="406" t="s">
        <v>846</v>
      </c>
      <c r="C115" s="406" t="s">
        <v>843</v>
      </c>
      <c r="D115" s="406" t="s">
        <v>883</v>
      </c>
      <c r="E115" s="406" t="s">
        <v>884</v>
      </c>
      <c r="F115" s="409">
        <v>85</v>
      </c>
      <c r="G115" s="409">
        <v>46750</v>
      </c>
      <c r="H115" s="409">
        <v>1</v>
      </c>
      <c r="I115" s="409">
        <v>550</v>
      </c>
      <c r="J115" s="409">
        <v>51</v>
      </c>
      <c r="K115" s="409">
        <v>28068</v>
      </c>
      <c r="L115" s="409">
        <v>0.6003850267379679</v>
      </c>
      <c r="M115" s="409">
        <v>550.35294117647061</v>
      </c>
      <c r="N115" s="409">
        <v>50</v>
      </c>
      <c r="O115" s="409">
        <v>27600</v>
      </c>
      <c r="P115" s="492">
        <v>0.5903743315508021</v>
      </c>
      <c r="Q115" s="410">
        <v>552</v>
      </c>
    </row>
    <row r="116" spans="1:17" ht="14.4" customHeight="1" x14ac:dyDescent="0.3">
      <c r="A116" s="405" t="s">
        <v>927</v>
      </c>
      <c r="B116" s="406" t="s">
        <v>846</v>
      </c>
      <c r="C116" s="406" t="s">
        <v>843</v>
      </c>
      <c r="D116" s="406" t="s">
        <v>885</v>
      </c>
      <c r="E116" s="406" t="s">
        <v>886</v>
      </c>
      <c r="F116" s="409">
        <v>1</v>
      </c>
      <c r="G116" s="409">
        <v>1234</v>
      </c>
      <c r="H116" s="409">
        <v>1</v>
      </c>
      <c r="I116" s="409">
        <v>1234</v>
      </c>
      <c r="J116" s="409"/>
      <c r="K116" s="409"/>
      <c r="L116" s="409"/>
      <c r="M116" s="409"/>
      <c r="N116" s="409"/>
      <c r="O116" s="409"/>
      <c r="P116" s="492"/>
      <c r="Q116" s="410"/>
    </row>
    <row r="117" spans="1:17" ht="14.4" customHeight="1" x14ac:dyDescent="0.3">
      <c r="A117" s="405" t="s">
        <v>927</v>
      </c>
      <c r="B117" s="406" t="s">
        <v>846</v>
      </c>
      <c r="C117" s="406" t="s">
        <v>843</v>
      </c>
      <c r="D117" s="406" t="s">
        <v>889</v>
      </c>
      <c r="E117" s="406" t="s">
        <v>890</v>
      </c>
      <c r="F117" s="409">
        <v>3</v>
      </c>
      <c r="G117" s="409">
        <v>366</v>
      </c>
      <c r="H117" s="409">
        <v>1</v>
      </c>
      <c r="I117" s="409">
        <v>122</v>
      </c>
      <c r="J117" s="409"/>
      <c r="K117" s="409"/>
      <c r="L117" s="409"/>
      <c r="M117" s="409"/>
      <c r="N117" s="409"/>
      <c r="O117" s="409"/>
      <c r="P117" s="492"/>
      <c r="Q117" s="410"/>
    </row>
    <row r="118" spans="1:17" ht="14.4" customHeight="1" x14ac:dyDescent="0.3">
      <c r="A118" s="405" t="s">
        <v>927</v>
      </c>
      <c r="B118" s="406" t="s">
        <v>846</v>
      </c>
      <c r="C118" s="406" t="s">
        <v>843</v>
      </c>
      <c r="D118" s="406" t="s">
        <v>891</v>
      </c>
      <c r="E118" s="406" t="s">
        <v>892</v>
      </c>
      <c r="F118" s="409">
        <v>5</v>
      </c>
      <c r="G118" s="409">
        <v>2125</v>
      </c>
      <c r="H118" s="409">
        <v>1</v>
      </c>
      <c r="I118" s="409">
        <v>425</v>
      </c>
      <c r="J118" s="409"/>
      <c r="K118" s="409"/>
      <c r="L118" s="409"/>
      <c r="M118" s="409"/>
      <c r="N118" s="409"/>
      <c r="O118" s="409"/>
      <c r="P118" s="492"/>
      <c r="Q118" s="410"/>
    </row>
    <row r="119" spans="1:17" ht="14.4" customHeight="1" x14ac:dyDescent="0.3">
      <c r="A119" s="405" t="s">
        <v>927</v>
      </c>
      <c r="B119" s="406" t="s">
        <v>846</v>
      </c>
      <c r="C119" s="406" t="s">
        <v>843</v>
      </c>
      <c r="D119" s="406" t="s">
        <v>896</v>
      </c>
      <c r="E119" s="406" t="s">
        <v>897</v>
      </c>
      <c r="F119" s="409"/>
      <c r="G119" s="409"/>
      <c r="H119" s="409"/>
      <c r="I119" s="409"/>
      <c r="J119" s="409">
        <v>14</v>
      </c>
      <c r="K119" s="409">
        <v>22570</v>
      </c>
      <c r="L119" s="409"/>
      <c r="M119" s="409">
        <v>1612.1428571428571</v>
      </c>
      <c r="N119" s="409">
        <v>14</v>
      </c>
      <c r="O119" s="409">
        <v>22610</v>
      </c>
      <c r="P119" s="492"/>
      <c r="Q119" s="410">
        <v>1615</v>
      </c>
    </row>
    <row r="120" spans="1:17" ht="14.4" customHeight="1" x14ac:dyDescent="0.3">
      <c r="A120" s="405" t="s">
        <v>927</v>
      </c>
      <c r="B120" s="406" t="s">
        <v>846</v>
      </c>
      <c r="C120" s="406" t="s">
        <v>843</v>
      </c>
      <c r="D120" s="406" t="s">
        <v>898</v>
      </c>
      <c r="E120" s="406" t="s">
        <v>890</v>
      </c>
      <c r="F120" s="409"/>
      <c r="G120" s="409"/>
      <c r="H120" s="409"/>
      <c r="I120" s="409"/>
      <c r="J120" s="409">
        <v>3</v>
      </c>
      <c r="K120" s="409">
        <v>684</v>
      </c>
      <c r="L120" s="409"/>
      <c r="M120" s="409">
        <v>228</v>
      </c>
      <c r="N120" s="409"/>
      <c r="O120" s="409"/>
      <c r="P120" s="492"/>
      <c r="Q120" s="410"/>
    </row>
    <row r="121" spans="1:17" ht="14.4" customHeight="1" x14ac:dyDescent="0.3">
      <c r="A121" s="405" t="s">
        <v>928</v>
      </c>
      <c r="B121" s="406" t="s">
        <v>846</v>
      </c>
      <c r="C121" s="406" t="s">
        <v>843</v>
      </c>
      <c r="D121" s="406" t="s">
        <v>847</v>
      </c>
      <c r="E121" s="406" t="s">
        <v>848</v>
      </c>
      <c r="F121" s="409"/>
      <c r="G121" s="409"/>
      <c r="H121" s="409"/>
      <c r="I121" s="409"/>
      <c r="J121" s="409">
        <v>2</v>
      </c>
      <c r="K121" s="409">
        <v>252</v>
      </c>
      <c r="L121" s="409"/>
      <c r="M121" s="409">
        <v>126</v>
      </c>
      <c r="N121" s="409">
        <v>2</v>
      </c>
      <c r="O121" s="409">
        <v>256</v>
      </c>
      <c r="P121" s="492"/>
      <c r="Q121" s="410">
        <v>128</v>
      </c>
    </row>
    <row r="122" spans="1:17" ht="14.4" customHeight="1" x14ac:dyDescent="0.3">
      <c r="A122" s="405" t="s">
        <v>928</v>
      </c>
      <c r="B122" s="406" t="s">
        <v>846</v>
      </c>
      <c r="C122" s="406" t="s">
        <v>843</v>
      </c>
      <c r="D122" s="406" t="s">
        <v>867</v>
      </c>
      <c r="E122" s="406" t="s">
        <v>868</v>
      </c>
      <c r="F122" s="409">
        <v>3</v>
      </c>
      <c r="G122" s="409">
        <v>4341</v>
      </c>
      <c r="H122" s="409">
        <v>1</v>
      </c>
      <c r="I122" s="409">
        <v>1447</v>
      </c>
      <c r="J122" s="409">
        <v>5</v>
      </c>
      <c r="K122" s="409">
        <v>7245</v>
      </c>
      <c r="L122" s="409">
        <v>1.6689702833448514</v>
      </c>
      <c r="M122" s="409">
        <v>1449</v>
      </c>
      <c r="N122" s="409">
        <v>6</v>
      </c>
      <c r="O122" s="409">
        <v>8766</v>
      </c>
      <c r="P122" s="492">
        <v>2.0193503800967521</v>
      </c>
      <c r="Q122" s="410">
        <v>1461</v>
      </c>
    </row>
    <row r="123" spans="1:17" ht="14.4" customHeight="1" x14ac:dyDescent="0.3">
      <c r="A123" s="405" t="s">
        <v>928</v>
      </c>
      <c r="B123" s="406" t="s">
        <v>846</v>
      </c>
      <c r="C123" s="406" t="s">
        <v>843</v>
      </c>
      <c r="D123" s="406" t="s">
        <v>873</v>
      </c>
      <c r="E123" s="406" t="s">
        <v>858</v>
      </c>
      <c r="F123" s="409"/>
      <c r="G123" s="409"/>
      <c r="H123" s="409"/>
      <c r="I123" s="409"/>
      <c r="J123" s="409"/>
      <c r="K123" s="409"/>
      <c r="L123" s="409"/>
      <c r="M123" s="409"/>
      <c r="N123" s="409">
        <v>1</v>
      </c>
      <c r="O123" s="409">
        <v>696</v>
      </c>
      <c r="P123" s="492"/>
      <c r="Q123" s="410">
        <v>696</v>
      </c>
    </row>
    <row r="124" spans="1:17" ht="14.4" customHeight="1" x14ac:dyDescent="0.3">
      <c r="A124" s="405" t="s">
        <v>928</v>
      </c>
      <c r="B124" s="406" t="s">
        <v>846</v>
      </c>
      <c r="C124" s="406" t="s">
        <v>843</v>
      </c>
      <c r="D124" s="406" t="s">
        <v>874</v>
      </c>
      <c r="E124" s="406" t="s">
        <v>860</v>
      </c>
      <c r="F124" s="409"/>
      <c r="G124" s="409"/>
      <c r="H124" s="409"/>
      <c r="I124" s="409"/>
      <c r="J124" s="409">
        <v>1</v>
      </c>
      <c r="K124" s="409">
        <v>1375</v>
      </c>
      <c r="L124" s="409"/>
      <c r="M124" s="409">
        <v>1375</v>
      </c>
      <c r="N124" s="409"/>
      <c r="O124" s="409"/>
      <c r="P124" s="492"/>
      <c r="Q124" s="410"/>
    </row>
    <row r="125" spans="1:17" ht="14.4" customHeight="1" x14ac:dyDescent="0.3">
      <c r="A125" s="405" t="s">
        <v>928</v>
      </c>
      <c r="B125" s="406" t="s">
        <v>846</v>
      </c>
      <c r="C125" s="406" t="s">
        <v>843</v>
      </c>
      <c r="D125" s="406" t="s">
        <v>875</v>
      </c>
      <c r="E125" s="406" t="s">
        <v>876</v>
      </c>
      <c r="F125" s="409"/>
      <c r="G125" s="409"/>
      <c r="H125" s="409"/>
      <c r="I125" s="409"/>
      <c r="J125" s="409">
        <v>2</v>
      </c>
      <c r="K125" s="409">
        <v>4638</v>
      </c>
      <c r="L125" s="409"/>
      <c r="M125" s="409">
        <v>2319</v>
      </c>
      <c r="N125" s="409"/>
      <c r="O125" s="409"/>
      <c r="P125" s="492"/>
      <c r="Q125" s="410"/>
    </row>
    <row r="126" spans="1:17" ht="14.4" customHeight="1" x14ac:dyDescent="0.3">
      <c r="A126" s="405" t="s">
        <v>928</v>
      </c>
      <c r="B126" s="406" t="s">
        <v>846</v>
      </c>
      <c r="C126" s="406" t="s">
        <v>843</v>
      </c>
      <c r="D126" s="406" t="s">
        <v>877</v>
      </c>
      <c r="E126" s="406" t="s">
        <v>878</v>
      </c>
      <c r="F126" s="409"/>
      <c r="G126" s="409"/>
      <c r="H126" s="409"/>
      <c r="I126" s="409"/>
      <c r="J126" s="409"/>
      <c r="K126" s="409"/>
      <c r="L126" s="409"/>
      <c r="M126" s="409"/>
      <c r="N126" s="409">
        <v>1</v>
      </c>
      <c r="O126" s="409">
        <v>66</v>
      </c>
      <c r="P126" s="492"/>
      <c r="Q126" s="410">
        <v>66</v>
      </c>
    </row>
    <row r="127" spans="1:17" ht="14.4" customHeight="1" x14ac:dyDescent="0.3">
      <c r="A127" s="405" t="s">
        <v>928</v>
      </c>
      <c r="B127" s="406" t="s">
        <v>846</v>
      </c>
      <c r="C127" s="406" t="s">
        <v>843</v>
      </c>
      <c r="D127" s="406" t="s">
        <v>879</v>
      </c>
      <c r="E127" s="406" t="s">
        <v>880</v>
      </c>
      <c r="F127" s="409">
        <v>3</v>
      </c>
      <c r="G127" s="409">
        <v>1188</v>
      </c>
      <c r="H127" s="409">
        <v>1</v>
      </c>
      <c r="I127" s="409">
        <v>396</v>
      </c>
      <c r="J127" s="409">
        <v>5</v>
      </c>
      <c r="K127" s="409">
        <v>1983</v>
      </c>
      <c r="L127" s="409">
        <v>1.6691919191919191</v>
      </c>
      <c r="M127" s="409">
        <v>396.6</v>
      </c>
      <c r="N127" s="409">
        <v>6</v>
      </c>
      <c r="O127" s="409">
        <v>2406</v>
      </c>
      <c r="P127" s="492">
        <v>2.0252525252525251</v>
      </c>
      <c r="Q127" s="410">
        <v>401</v>
      </c>
    </row>
    <row r="128" spans="1:17" ht="14.4" customHeight="1" x14ac:dyDescent="0.3">
      <c r="A128" s="405" t="s">
        <v>928</v>
      </c>
      <c r="B128" s="406" t="s">
        <v>846</v>
      </c>
      <c r="C128" s="406" t="s">
        <v>843</v>
      </c>
      <c r="D128" s="406" t="s">
        <v>883</v>
      </c>
      <c r="E128" s="406" t="s">
        <v>884</v>
      </c>
      <c r="F128" s="409">
        <v>9</v>
      </c>
      <c r="G128" s="409">
        <v>4950</v>
      </c>
      <c r="H128" s="409">
        <v>1</v>
      </c>
      <c r="I128" s="409">
        <v>550</v>
      </c>
      <c r="J128" s="409">
        <v>20</v>
      </c>
      <c r="K128" s="409">
        <v>11005</v>
      </c>
      <c r="L128" s="409">
        <v>2.2232323232323234</v>
      </c>
      <c r="M128" s="409">
        <v>550.25</v>
      </c>
      <c r="N128" s="409">
        <v>18</v>
      </c>
      <c r="O128" s="409">
        <v>9936</v>
      </c>
      <c r="P128" s="492">
        <v>2.0072727272727273</v>
      </c>
      <c r="Q128" s="410">
        <v>552</v>
      </c>
    </row>
    <row r="129" spans="1:17" ht="14.4" customHeight="1" x14ac:dyDescent="0.3">
      <c r="A129" s="405" t="s">
        <v>928</v>
      </c>
      <c r="B129" s="406" t="s">
        <v>846</v>
      </c>
      <c r="C129" s="406" t="s">
        <v>843</v>
      </c>
      <c r="D129" s="406" t="s">
        <v>891</v>
      </c>
      <c r="E129" s="406" t="s">
        <v>892</v>
      </c>
      <c r="F129" s="409">
        <v>6</v>
      </c>
      <c r="G129" s="409">
        <v>2550</v>
      </c>
      <c r="H129" s="409">
        <v>1</v>
      </c>
      <c r="I129" s="409">
        <v>425</v>
      </c>
      <c r="J129" s="409">
        <v>1</v>
      </c>
      <c r="K129" s="409">
        <v>425</v>
      </c>
      <c r="L129" s="409">
        <v>0.16666666666666666</v>
      </c>
      <c r="M129" s="409">
        <v>425</v>
      </c>
      <c r="N129" s="409">
        <v>4</v>
      </c>
      <c r="O129" s="409">
        <v>1704</v>
      </c>
      <c r="P129" s="492">
        <v>0.66823529411764704</v>
      </c>
      <c r="Q129" s="410">
        <v>426</v>
      </c>
    </row>
    <row r="130" spans="1:17" ht="14.4" customHeight="1" x14ac:dyDescent="0.3">
      <c r="A130" s="405" t="s">
        <v>928</v>
      </c>
      <c r="B130" s="406" t="s">
        <v>846</v>
      </c>
      <c r="C130" s="406" t="s">
        <v>843</v>
      </c>
      <c r="D130" s="406" t="s">
        <v>896</v>
      </c>
      <c r="E130" s="406" t="s">
        <v>897</v>
      </c>
      <c r="F130" s="409"/>
      <c r="G130" s="409"/>
      <c r="H130" s="409"/>
      <c r="I130" s="409"/>
      <c r="J130" s="409"/>
      <c r="K130" s="409"/>
      <c r="L130" s="409"/>
      <c r="M130" s="409"/>
      <c r="N130" s="409">
        <v>1</v>
      </c>
      <c r="O130" s="409">
        <v>1615</v>
      </c>
      <c r="P130" s="492"/>
      <c r="Q130" s="410">
        <v>1615</v>
      </c>
    </row>
    <row r="131" spans="1:17" ht="14.4" customHeight="1" x14ac:dyDescent="0.3">
      <c r="A131" s="405" t="s">
        <v>929</v>
      </c>
      <c r="B131" s="406" t="s">
        <v>846</v>
      </c>
      <c r="C131" s="406" t="s">
        <v>843</v>
      </c>
      <c r="D131" s="406" t="s">
        <v>847</v>
      </c>
      <c r="E131" s="406" t="s">
        <v>848</v>
      </c>
      <c r="F131" s="409"/>
      <c r="G131" s="409"/>
      <c r="H131" s="409"/>
      <c r="I131" s="409"/>
      <c r="J131" s="409">
        <v>2</v>
      </c>
      <c r="K131" s="409">
        <v>254</v>
      </c>
      <c r="L131" s="409"/>
      <c r="M131" s="409">
        <v>127</v>
      </c>
      <c r="N131" s="409">
        <v>4</v>
      </c>
      <c r="O131" s="409">
        <v>512</v>
      </c>
      <c r="P131" s="492"/>
      <c r="Q131" s="410">
        <v>128</v>
      </c>
    </row>
    <row r="132" spans="1:17" ht="14.4" customHeight="1" x14ac:dyDescent="0.3">
      <c r="A132" s="405" t="s">
        <v>929</v>
      </c>
      <c r="B132" s="406" t="s">
        <v>846</v>
      </c>
      <c r="C132" s="406" t="s">
        <v>843</v>
      </c>
      <c r="D132" s="406" t="s">
        <v>855</v>
      </c>
      <c r="E132" s="406" t="s">
        <v>856</v>
      </c>
      <c r="F132" s="409">
        <v>1</v>
      </c>
      <c r="G132" s="409">
        <v>3698</v>
      </c>
      <c r="H132" s="409">
        <v>1</v>
      </c>
      <c r="I132" s="409">
        <v>3698</v>
      </c>
      <c r="J132" s="409"/>
      <c r="K132" s="409"/>
      <c r="L132" s="409"/>
      <c r="M132" s="409"/>
      <c r="N132" s="409"/>
      <c r="O132" s="409"/>
      <c r="P132" s="492"/>
      <c r="Q132" s="410"/>
    </row>
    <row r="133" spans="1:17" ht="14.4" customHeight="1" x14ac:dyDescent="0.3">
      <c r="A133" s="405" t="s">
        <v>929</v>
      </c>
      <c r="B133" s="406" t="s">
        <v>846</v>
      </c>
      <c r="C133" s="406" t="s">
        <v>843</v>
      </c>
      <c r="D133" s="406" t="s">
        <v>857</v>
      </c>
      <c r="E133" s="406" t="s">
        <v>858</v>
      </c>
      <c r="F133" s="409"/>
      <c r="G133" s="409"/>
      <c r="H133" s="409"/>
      <c r="I133" s="409"/>
      <c r="J133" s="409"/>
      <c r="K133" s="409"/>
      <c r="L133" s="409"/>
      <c r="M133" s="409"/>
      <c r="N133" s="409">
        <v>3</v>
      </c>
      <c r="O133" s="409">
        <v>1317</v>
      </c>
      <c r="P133" s="492"/>
      <c r="Q133" s="410">
        <v>439</v>
      </c>
    </row>
    <row r="134" spans="1:17" ht="14.4" customHeight="1" x14ac:dyDescent="0.3">
      <c r="A134" s="405" t="s">
        <v>929</v>
      </c>
      <c r="B134" s="406" t="s">
        <v>846</v>
      </c>
      <c r="C134" s="406" t="s">
        <v>843</v>
      </c>
      <c r="D134" s="406" t="s">
        <v>859</v>
      </c>
      <c r="E134" s="406" t="s">
        <v>860</v>
      </c>
      <c r="F134" s="409">
        <v>1</v>
      </c>
      <c r="G134" s="409">
        <v>832</v>
      </c>
      <c r="H134" s="409">
        <v>1</v>
      </c>
      <c r="I134" s="409">
        <v>832</v>
      </c>
      <c r="J134" s="409"/>
      <c r="K134" s="409"/>
      <c r="L134" s="409"/>
      <c r="M134" s="409"/>
      <c r="N134" s="409"/>
      <c r="O134" s="409"/>
      <c r="P134" s="492"/>
      <c r="Q134" s="410"/>
    </row>
    <row r="135" spans="1:17" ht="14.4" customHeight="1" x14ac:dyDescent="0.3">
      <c r="A135" s="405" t="s">
        <v>929</v>
      </c>
      <c r="B135" s="406" t="s">
        <v>846</v>
      </c>
      <c r="C135" s="406" t="s">
        <v>843</v>
      </c>
      <c r="D135" s="406" t="s">
        <v>867</v>
      </c>
      <c r="E135" s="406" t="s">
        <v>868</v>
      </c>
      <c r="F135" s="409">
        <v>5</v>
      </c>
      <c r="G135" s="409">
        <v>7235</v>
      </c>
      <c r="H135" s="409">
        <v>1</v>
      </c>
      <c r="I135" s="409">
        <v>1447</v>
      </c>
      <c r="J135" s="409">
        <v>11</v>
      </c>
      <c r="K135" s="409">
        <v>10189</v>
      </c>
      <c r="L135" s="409">
        <v>1.4082930200414652</v>
      </c>
      <c r="M135" s="409">
        <v>926.27272727272725</v>
      </c>
      <c r="N135" s="409">
        <v>6</v>
      </c>
      <c r="O135" s="409">
        <v>8766</v>
      </c>
      <c r="P135" s="492">
        <v>1.2116102280580512</v>
      </c>
      <c r="Q135" s="410">
        <v>1461</v>
      </c>
    </row>
    <row r="136" spans="1:17" ht="14.4" customHeight="1" x14ac:dyDescent="0.3">
      <c r="A136" s="405" t="s">
        <v>929</v>
      </c>
      <c r="B136" s="406" t="s">
        <v>846</v>
      </c>
      <c r="C136" s="406" t="s">
        <v>843</v>
      </c>
      <c r="D136" s="406" t="s">
        <v>879</v>
      </c>
      <c r="E136" s="406" t="s">
        <v>880</v>
      </c>
      <c r="F136" s="409">
        <v>5</v>
      </c>
      <c r="G136" s="409">
        <v>1980</v>
      </c>
      <c r="H136" s="409">
        <v>1</v>
      </c>
      <c r="I136" s="409">
        <v>396</v>
      </c>
      <c r="J136" s="409">
        <v>11</v>
      </c>
      <c r="K136" s="409">
        <v>2790</v>
      </c>
      <c r="L136" s="409">
        <v>1.4090909090909092</v>
      </c>
      <c r="M136" s="409">
        <v>253.63636363636363</v>
      </c>
      <c r="N136" s="409">
        <v>6</v>
      </c>
      <c r="O136" s="409">
        <v>2406</v>
      </c>
      <c r="P136" s="492">
        <v>1.2151515151515151</v>
      </c>
      <c r="Q136" s="410">
        <v>401</v>
      </c>
    </row>
    <row r="137" spans="1:17" ht="14.4" customHeight="1" x14ac:dyDescent="0.3">
      <c r="A137" s="405" t="s">
        <v>929</v>
      </c>
      <c r="B137" s="406" t="s">
        <v>846</v>
      </c>
      <c r="C137" s="406" t="s">
        <v>843</v>
      </c>
      <c r="D137" s="406" t="s">
        <v>881</v>
      </c>
      <c r="E137" s="406" t="s">
        <v>882</v>
      </c>
      <c r="F137" s="409">
        <v>1</v>
      </c>
      <c r="G137" s="409">
        <v>1601</v>
      </c>
      <c r="H137" s="409">
        <v>1</v>
      </c>
      <c r="I137" s="409">
        <v>1601</v>
      </c>
      <c r="J137" s="409"/>
      <c r="K137" s="409"/>
      <c r="L137" s="409"/>
      <c r="M137" s="409"/>
      <c r="N137" s="409"/>
      <c r="O137" s="409"/>
      <c r="P137" s="492"/>
      <c r="Q137" s="410"/>
    </row>
    <row r="138" spans="1:17" ht="14.4" customHeight="1" x14ac:dyDescent="0.3">
      <c r="A138" s="405" t="s">
        <v>929</v>
      </c>
      <c r="B138" s="406" t="s">
        <v>846</v>
      </c>
      <c r="C138" s="406" t="s">
        <v>843</v>
      </c>
      <c r="D138" s="406" t="s">
        <v>883</v>
      </c>
      <c r="E138" s="406" t="s">
        <v>884</v>
      </c>
      <c r="F138" s="409">
        <v>16</v>
      </c>
      <c r="G138" s="409">
        <v>8800</v>
      </c>
      <c r="H138" s="409">
        <v>1</v>
      </c>
      <c r="I138" s="409">
        <v>550</v>
      </c>
      <c r="J138" s="409">
        <v>31</v>
      </c>
      <c r="K138" s="409">
        <v>11571</v>
      </c>
      <c r="L138" s="409">
        <v>1.3148863636363637</v>
      </c>
      <c r="M138" s="409">
        <v>373.25806451612902</v>
      </c>
      <c r="N138" s="409">
        <v>27</v>
      </c>
      <c r="O138" s="409">
        <v>14904</v>
      </c>
      <c r="P138" s="492">
        <v>1.6936363636363636</v>
      </c>
      <c r="Q138" s="410">
        <v>552</v>
      </c>
    </row>
    <row r="139" spans="1:17" ht="14.4" customHeight="1" x14ac:dyDescent="0.3">
      <c r="A139" s="405" t="s">
        <v>929</v>
      </c>
      <c r="B139" s="406" t="s">
        <v>846</v>
      </c>
      <c r="C139" s="406" t="s">
        <v>843</v>
      </c>
      <c r="D139" s="406" t="s">
        <v>891</v>
      </c>
      <c r="E139" s="406" t="s">
        <v>892</v>
      </c>
      <c r="F139" s="409">
        <v>17</v>
      </c>
      <c r="G139" s="409">
        <v>7225</v>
      </c>
      <c r="H139" s="409">
        <v>1</v>
      </c>
      <c r="I139" s="409">
        <v>425</v>
      </c>
      <c r="J139" s="409">
        <v>10</v>
      </c>
      <c r="K139" s="409">
        <v>4257</v>
      </c>
      <c r="L139" s="409">
        <v>0.58920415224913492</v>
      </c>
      <c r="M139" s="409">
        <v>425.7</v>
      </c>
      <c r="N139" s="409">
        <v>23</v>
      </c>
      <c r="O139" s="409">
        <v>9798</v>
      </c>
      <c r="P139" s="492">
        <v>1.3561245674740485</v>
      </c>
      <c r="Q139" s="410">
        <v>426</v>
      </c>
    </row>
    <row r="140" spans="1:17" ht="14.4" customHeight="1" x14ac:dyDescent="0.3">
      <c r="A140" s="405" t="s">
        <v>929</v>
      </c>
      <c r="B140" s="406" t="s">
        <v>846</v>
      </c>
      <c r="C140" s="406" t="s">
        <v>843</v>
      </c>
      <c r="D140" s="406" t="s">
        <v>896</v>
      </c>
      <c r="E140" s="406" t="s">
        <v>897</v>
      </c>
      <c r="F140" s="409"/>
      <c r="G140" s="409"/>
      <c r="H140" s="409"/>
      <c r="I140" s="409"/>
      <c r="J140" s="409"/>
      <c r="K140" s="409"/>
      <c r="L140" s="409"/>
      <c r="M140" s="409"/>
      <c r="N140" s="409">
        <v>3</v>
      </c>
      <c r="O140" s="409">
        <v>4845</v>
      </c>
      <c r="P140" s="492"/>
      <c r="Q140" s="410">
        <v>1615</v>
      </c>
    </row>
    <row r="141" spans="1:17" ht="14.4" customHeight="1" x14ac:dyDescent="0.3">
      <c r="A141" s="405" t="s">
        <v>930</v>
      </c>
      <c r="B141" s="406" t="s">
        <v>846</v>
      </c>
      <c r="C141" s="406" t="s">
        <v>843</v>
      </c>
      <c r="D141" s="406" t="s">
        <v>847</v>
      </c>
      <c r="E141" s="406" t="s">
        <v>848</v>
      </c>
      <c r="F141" s="409">
        <v>10</v>
      </c>
      <c r="G141" s="409">
        <v>1260</v>
      </c>
      <c r="H141" s="409">
        <v>1</v>
      </c>
      <c r="I141" s="409">
        <v>126</v>
      </c>
      <c r="J141" s="409">
        <v>16</v>
      </c>
      <c r="K141" s="409">
        <v>2028</v>
      </c>
      <c r="L141" s="409">
        <v>1.6095238095238096</v>
      </c>
      <c r="M141" s="409">
        <v>126.75</v>
      </c>
      <c r="N141" s="409">
        <v>9</v>
      </c>
      <c r="O141" s="409">
        <v>1152</v>
      </c>
      <c r="P141" s="492">
        <v>0.91428571428571426</v>
      </c>
      <c r="Q141" s="410">
        <v>128</v>
      </c>
    </row>
    <row r="142" spans="1:17" ht="14.4" customHeight="1" x14ac:dyDescent="0.3">
      <c r="A142" s="405" t="s">
        <v>930</v>
      </c>
      <c r="B142" s="406" t="s">
        <v>846</v>
      </c>
      <c r="C142" s="406" t="s">
        <v>843</v>
      </c>
      <c r="D142" s="406" t="s">
        <v>851</v>
      </c>
      <c r="E142" s="406" t="s">
        <v>852</v>
      </c>
      <c r="F142" s="409"/>
      <c r="G142" s="409"/>
      <c r="H142" s="409"/>
      <c r="I142" s="409"/>
      <c r="J142" s="409">
        <v>2</v>
      </c>
      <c r="K142" s="409">
        <v>4458</v>
      </c>
      <c r="L142" s="409"/>
      <c r="M142" s="409">
        <v>2229</v>
      </c>
      <c r="N142" s="409">
        <v>3</v>
      </c>
      <c r="O142" s="409">
        <v>6708</v>
      </c>
      <c r="P142" s="492"/>
      <c r="Q142" s="410">
        <v>2236</v>
      </c>
    </row>
    <row r="143" spans="1:17" ht="14.4" customHeight="1" x14ac:dyDescent="0.3">
      <c r="A143" s="405" t="s">
        <v>930</v>
      </c>
      <c r="B143" s="406" t="s">
        <v>846</v>
      </c>
      <c r="C143" s="406" t="s">
        <v>843</v>
      </c>
      <c r="D143" s="406" t="s">
        <v>853</v>
      </c>
      <c r="E143" s="406" t="s">
        <v>854</v>
      </c>
      <c r="F143" s="409">
        <v>2</v>
      </c>
      <c r="G143" s="409">
        <v>2070</v>
      </c>
      <c r="H143" s="409">
        <v>1</v>
      </c>
      <c r="I143" s="409">
        <v>1035</v>
      </c>
      <c r="J143" s="409">
        <v>1</v>
      </c>
      <c r="K143" s="409">
        <v>1041</v>
      </c>
      <c r="L143" s="409">
        <v>0.50289855072463763</v>
      </c>
      <c r="M143" s="409">
        <v>1041</v>
      </c>
      <c r="N143" s="409"/>
      <c r="O143" s="409"/>
      <c r="P143" s="492"/>
      <c r="Q143" s="410"/>
    </row>
    <row r="144" spans="1:17" ht="14.4" customHeight="1" x14ac:dyDescent="0.3">
      <c r="A144" s="405" t="s">
        <v>930</v>
      </c>
      <c r="B144" s="406" t="s">
        <v>846</v>
      </c>
      <c r="C144" s="406" t="s">
        <v>843</v>
      </c>
      <c r="D144" s="406" t="s">
        <v>855</v>
      </c>
      <c r="E144" s="406" t="s">
        <v>856</v>
      </c>
      <c r="F144" s="409">
        <v>48</v>
      </c>
      <c r="G144" s="409">
        <v>177504</v>
      </c>
      <c r="H144" s="409">
        <v>1</v>
      </c>
      <c r="I144" s="409">
        <v>3698</v>
      </c>
      <c r="J144" s="409">
        <v>29</v>
      </c>
      <c r="K144" s="409">
        <v>107594</v>
      </c>
      <c r="L144" s="409">
        <v>0.60614972056967731</v>
      </c>
      <c r="M144" s="409">
        <v>3710.1379310344828</v>
      </c>
      <c r="N144" s="409">
        <v>20</v>
      </c>
      <c r="O144" s="409">
        <v>74420</v>
      </c>
      <c r="P144" s="492">
        <v>0.41925815756264645</v>
      </c>
      <c r="Q144" s="410">
        <v>3721</v>
      </c>
    </row>
    <row r="145" spans="1:17" ht="14.4" customHeight="1" x14ac:dyDescent="0.3">
      <c r="A145" s="405" t="s">
        <v>930</v>
      </c>
      <c r="B145" s="406" t="s">
        <v>846</v>
      </c>
      <c r="C145" s="406" t="s">
        <v>843</v>
      </c>
      <c r="D145" s="406" t="s">
        <v>857</v>
      </c>
      <c r="E145" s="406" t="s">
        <v>858</v>
      </c>
      <c r="F145" s="409">
        <v>5</v>
      </c>
      <c r="G145" s="409">
        <v>2190</v>
      </c>
      <c r="H145" s="409">
        <v>1</v>
      </c>
      <c r="I145" s="409">
        <v>438</v>
      </c>
      <c r="J145" s="409">
        <v>11</v>
      </c>
      <c r="K145" s="409">
        <v>4828</v>
      </c>
      <c r="L145" s="409">
        <v>2.204566210045662</v>
      </c>
      <c r="M145" s="409">
        <v>438.90909090909093</v>
      </c>
      <c r="N145" s="409">
        <v>22</v>
      </c>
      <c r="O145" s="409">
        <v>9658</v>
      </c>
      <c r="P145" s="492">
        <v>4.4100456621004565</v>
      </c>
      <c r="Q145" s="410">
        <v>439</v>
      </c>
    </row>
    <row r="146" spans="1:17" ht="14.4" customHeight="1" x14ac:dyDescent="0.3">
      <c r="A146" s="405" t="s">
        <v>930</v>
      </c>
      <c r="B146" s="406" t="s">
        <v>846</v>
      </c>
      <c r="C146" s="406" t="s">
        <v>843</v>
      </c>
      <c r="D146" s="406" t="s">
        <v>859</v>
      </c>
      <c r="E146" s="406" t="s">
        <v>860</v>
      </c>
      <c r="F146" s="409">
        <v>12</v>
      </c>
      <c r="G146" s="409">
        <v>9984</v>
      </c>
      <c r="H146" s="409">
        <v>1</v>
      </c>
      <c r="I146" s="409">
        <v>832</v>
      </c>
      <c r="J146" s="409"/>
      <c r="K146" s="409"/>
      <c r="L146" s="409"/>
      <c r="M146" s="409"/>
      <c r="N146" s="409">
        <v>9</v>
      </c>
      <c r="O146" s="409">
        <v>7524</v>
      </c>
      <c r="P146" s="492">
        <v>0.75360576923076927</v>
      </c>
      <c r="Q146" s="410">
        <v>836</v>
      </c>
    </row>
    <row r="147" spans="1:17" ht="14.4" customHeight="1" x14ac:dyDescent="0.3">
      <c r="A147" s="405" t="s">
        <v>930</v>
      </c>
      <c r="B147" s="406" t="s">
        <v>846</v>
      </c>
      <c r="C147" s="406" t="s">
        <v>843</v>
      </c>
      <c r="D147" s="406" t="s">
        <v>861</v>
      </c>
      <c r="E147" s="406" t="s">
        <v>862</v>
      </c>
      <c r="F147" s="409"/>
      <c r="G147" s="409"/>
      <c r="H147" s="409"/>
      <c r="I147" s="409"/>
      <c r="J147" s="409">
        <v>6</v>
      </c>
      <c r="K147" s="409">
        <v>9696</v>
      </c>
      <c r="L147" s="409"/>
      <c r="M147" s="409">
        <v>1616</v>
      </c>
      <c r="N147" s="409">
        <v>6</v>
      </c>
      <c r="O147" s="409">
        <v>9726</v>
      </c>
      <c r="P147" s="492"/>
      <c r="Q147" s="410">
        <v>1621</v>
      </c>
    </row>
    <row r="148" spans="1:17" ht="14.4" customHeight="1" x14ac:dyDescent="0.3">
      <c r="A148" s="405" t="s">
        <v>930</v>
      </c>
      <c r="B148" s="406" t="s">
        <v>846</v>
      </c>
      <c r="C148" s="406" t="s">
        <v>843</v>
      </c>
      <c r="D148" s="406" t="s">
        <v>863</v>
      </c>
      <c r="E148" s="406" t="s">
        <v>864</v>
      </c>
      <c r="F148" s="409"/>
      <c r="G148" s="409"/>
      <c r="H148" s="409"/>
      <c r="I148" s="409"/>
      <c r="J148" s="409">
        <v>1</v>
      </c>
      <c r="K148" s="409">
        <v>1548</v>
      </c>
      <c r="L148" s="409"/>
      <c r="M148" s="409">
        <v>1548</v>
      </c>
      <c r="N148" s="409"/>
      <c r="O148" s="409"/>
      <c r="P148" s="492"/>
      <c r="Q148" s="410"/>
    </row>
    <row r="149" spans="1:17" ht="14.4" customHeight="1" x14ac:dyDescent="0.3">
      <c r="A149" s="405" t="s">
        <v>930</v>
      </c>
      <c r="B149" s="406" t="s">
        <v>846</v>
      </c>
      <c r="C149" s="406" t="s">
        <v>843</v>
      </c>
      <c r="D149" s="406" t="s">
        <v>867</v>
      </c>
      <c r="E149" s="406" t="s">
        <v>868</v>
      </c>
      <c r="F149" s="409">
        <v>11</v>
      </c>
      <c r="G149" s="409">
        <v>15917</v>
      </c>
      <c r="H149" s="409">
        <v>1</v>
      </c>
      <c r="I149" s="409">
        <v>1447</v>
      </c>
      <c r="J149" s="409">
        <v>10</v>
      </c>
      <c r="K149" s="409">
        <v>14550</v>
      </c>
      <c r="L149" s="409">
        <v>0.91411698184331214</v>
      </c>
      <c r="M149" s="409">
        <v>1455</v>
      </c>
      <c r="N149" s="409">
        <v>11</v>
      </c>
      <c r="O149" s="409">
        <v>16071</v>
      </c>
      <c r="P149" s="492">
        <v>1.009675190048376</v>
      </c>
      <c r="Q149" s="410">
        <v>1461</v>
      </c>
    </row>
    <row r="150" spans="1:17" ht="14.4" customHeight="1" x14ac:dyDescent="0.3">
      <c r="A150" s="405" t="s">
        <v>930</v>
      </c>
      <c r="B150" s="406" t="s">
        <v>846</v>
      </c>
      <c r="C150" s="406" t="s">
        <v>843</v>
      </c>
      <c r="D150" s="406" t="s">
        <v>871</v>
      </c>
      <c r="E150" s="406" t="s">
        <v>872</v>
      </c>
      <c r="F150" s="409">
        <v>10</v>
      </c>
      <c r="G150" s="409">
        <v>160</v>
      </c>
      <c r="H150" s="409">
        <v>1</v>
      </c>
      <c r="I150" s="409">
        <v>16</v>
      </c>
      <c r="J150" s="409">
        <v>20</v>
      </c>
      <c r="K150" s="409">
        <v>320</v>
      </c>
      <c r="L150" s="409">
        <v>2</v>
      </c>
      <c r="M150" s="409">
        <v>16</v>
      </c>
      <c r="N150" s="409">
        <v>29</v>
      </c>
      <c r="O150" s="409">
        <v>464</v>
      </c>
      <c r="P150" s="492">
        <v>2.9</v>
      </c>
      <c r="Q150" s="410">
        <v>16</v>
      </c>
    </row>
    <row r="151" spans="1:17" ht="14.4" customHeight="1" x14ac:dyDescent="0.3">
      <c r="A151" s="405" t="s">
        <v>930</v>
      </c>
      <c r="B151" s="406" t="s">
        <v>846</v>
      </c>
      <c r="C151" s="406" t="s">
        <v>843</v>
      </c>
      <c r="D151" s="406" t="s">
        <v>873</v>
      </c>
      <c r="E151" s="406" t="s">
        <v>858</v>
      </c>
      <c r="F151" s="409">
        <v>19</v>
      </c>
      <c r="G151" s="409">
        <v>13072</v>
      </c>
      <c r="H151" s="409">
        <v>1</v>
      </c>
      <c r="I151" s="409">
        <v>688</v>
      </c>
      <c r="J151" s="409">
        <v>30</v>
      </c>
      <c r="K151" s="409">
        <v>20778</v>
      </c>
      <c r="L151" s="409">
        <v>1.5895042839657283</v>
      </c>
      <c r="M151" s="409">
        <v>692.6</v>
      </c>
      <c r="N151" s="409">
        <v>42</v>
      </c>
      <c r="O151" s="409">
        <v>29232</v>
      </c>
      <c r="P151" s="492">
        <v>2.2362301101591187</v>
      </c>
      <c r="Q151" s="410">
        <v>696</v>
      </c>
    </row>
    <row r="152" spans="1:17" ht="14.4" customHeight="1" x14ac:dyDescent="0.3">
      <c r="A152" s="405" t="s">
        <v>930</v>
      </c>
      <c r="B152" s="406" t="s">
        <v>846</v>
      </c>
      <c r="C152" s="406" t="s">
        <v>843</v>
      </c>
      <c r="D152" s="406" t="s">
        <v>874</v>
      </c>
      <c r="E152" s="406" t="s">
        <v>860</v>
      </c>
      <c r="F152" s="409">
        <v>58</v>
      </c>
      <c r="G152" s="409">
        <v>79750</v>
      </c>
      <c r="H152" s="409">
        <v>1</v>
      </c>
      <c r="I152" s="409">
        <v>1375</v>
      </c>
      <c r="J152" s="409">
        <v>45</v>
      </c>
      <c r="K152" s="409">
        <v>62115</v>
      </c>
      <c r="L152" s="409">
        <v>0.77887147335423201</v>
      </c>
      <c r="M152" s="409">
        <v>1380.3333333333333</v>
      </c>
      <c r="N152" s="409">
        <v>38</v>
      </c>
      <c r="O152" s="409">
        <v>52706</v>
      </c>
      <c r="P152" s="492">
        <v>0.66089028213166146</v>
      </c>
      <c r="Q152" s="410">
        <v>1387</v>
      </c>
    </row>
    <row r="153" spans="1:17" ht="14.4" customHeight="1" x14ac:dyDescent="0.3">
      <c r="A153" s="405" t="s">
        <v>930</v>
      </c>
      <c r="B153" s="406" t="s">
        <v>846</v>
      </c>
      <c r="C153" s="406" t="s">
        <v>843</v>
      </c>
      <c r="D153" s="406" t="s">
        <v>875</v>
      </c>
      <c r="E153" s="406" t="s">
        <v>876</v>
      </c>
      <c r="F153" s="409">
        <v>42</v>
      </c>
      <c r="G153" s="409">
        <v>97398</v>
      </c>
      <c r="H153" s="409">
        <v>1</v>
      </c>
      <c r="I153" s="409">
        <v>2319</v>
      </c>
      <c r="J153" s="409">
        <v>32</v>
      </c>
      <c r="K153" s="409">
        <v>74553</v>
      </c>
      <c r="L153" s="409">
        <v>0.7654469290950533</v>
      </c>
      <c r="M153" s="409">
        <v>2329.78125</v>
      </c>
      <c r="N153" s="409">
        <v>25</v>
      </c>
      <c r="O153" s="409">
        <v>58525</v>
      </c>
      <c r="P153" s="492">
        <v>0.60088502844000902</v>
      </c>
      <c r="Q153" s="410">
        <v>2341</v>
      </c>
    </row>
    <row r="154" spans="1:17" ht="14.4" customHeight="1" x14ac:dyDescent="0.3">
      <c r="A154" s="405" t="s">
        <v>930</v>
      </c>
      <c r="B154" s="406" t="s">
        <v>846</v>
      </c>
      <c r="C154" s="406" t="s">
        <v>843</v>
      </c>
      <c r="D154" s="406" t="s">
        <v>877</v>
      </c>
      <c r="E154" s="406" t="s">
        <v>878</v>
      </c>
      <c r="F154" s="409">
        <v>20</v>
      </c>
      <c r="G154" s="409">
        <v>1300</v>
      </c>
      <c r="H154" s="409">
        <v>1</v>
      </c>
      <c r="I154" s="409">
        <v>65</v>
      </c>
      <c r="J154" s="409">
        <v>41</v>
      </c>
      <c r="K154" s="409">
        <v>2698</v>
      </c>
      <c r="L154" s="409">
        <v>2.0753846153846154</v>
      </c>
      <c r="M154" s="409">
        <v>65.804878048780495</v>
      </c>
      <c r="N154" s="409">
        <v>52</v>
      </c>
      <c r="O154" s="409">
        <v>3432</v>
      </c>
      <c r="P154" s="492">
        <v>2.64</v>
      </c>
      <c r="Q154" s="410">
        <v>66</v>
      </c>
    </row>
    <row r="155" spans="1:17" ht="14.4" customHeight="1" x14ac:dyDescent="0.3">
      <c r="A155" s="405" t="s">
        <v>930</v>
      </c>
      <c r="B155" s="406" t="s">
        <v>846</v>
      </c>
      <c r="C155" s="406" t="s">
        <v>843</v>
      </c>
      <c r="D155" s="406" t="s">
        <v>879</v>
      </c>
      <c r="E155" s="406" t="s">
        <v>880</v>
      </c>
      <c r="F155" s="409">
        <v>11</v>
      </c>
      <c r="G155" s="409">
        <v>4356</v>
      </c>
      <c r="H155" s="409">
        <v>1</v>
      </c>
      <c r="I155" s="409">
        <v>396</v>
      </c>
      <c r="J155" s="409">
        <v>10</v>
      </c>
      <c r="K155" s="409">
        <v>3984</v>
      </c>
      <c r="L155" s="409">
        <v>0.91460055096418735</v>
      </c>
      <c r="M155" s="409">
        <v>398.4</v>
      </c>
      <c r="N155" s="409">
        <v>11</v>
      </c>
      <c r="O155" s="409">
        <v>4411</v>
      </c>
      <c r="P155" s="492">
        <v>1.0126262626262625</v>
      </c>
      <c r="Q155" s="410">
        <v>401</v>
      </c>
    </row>
    <row r="156" spans="1:17" ht="14.4" customHeight="1" x14ac:dyDescent="0.3">
      <c r="A156" s="405" t="s">
        <v>930</v>
      </c>
      <c r="B156" s="406" t="s">
        <v>846</v>
      </c>
      <c r="C156" s="406" t="s">
        <v>843</v>
      </c>
      <c r="D156" s="406" t="s">
        <v>881</v>
      </c>
      <c r="E156" s="406" t="s">
        <v>882</v>
      </c>
      <c r="F156" s="409">
        <v>11</v>
      </c>
      <c r="G156" s="409">
        <v>17611</v>
      </c>
      <c r="H156" s="409">
        <v>1</v>
      </c>
      <c r="I156" s="409">
        <v>1601</v>
      </c>
      <c r="J156" s="409">
        <v>7</v>
      </c>
      <c r="K156" s="409">
        <v>11255</v>
      </c>
      <c r="L156" s="409">
        <v>0.63908920561013005</v>
      </c>
      <c r="M156" s="409">
        <v>1607.8571428571429</v>
      </c>
      <c r="N156" s="409">
        <v>7</v>
      </c>
      <c r="O156" s="409">
        <v>11291</v>
      </c>
      <c r="P156" s="492">
        <v>0.6411333825450003</v>
      </c>
      <c r="Q156" s="410">
        <v>1613</v>
      </c>
    </row>
    <row r="157" spans="1:17" ht="14.4" customHeight="1" x14ac:dyDescent="0.3">
      <c r="A157" s="405" t="s">
        <v>930</v>
      </c>
      <c r="B157" s="406" t="s">
        <v>846</v>
      </c>
      <c r="C157" s="406" t="s">
        <v>843</v>
      </c>
      <c r="D157" s="406" t="s">
        <v>883</v>
      </c>
      <c r="E157" s="406" t="s">
        <v>884</v>
      </c>
      <c r="F157" s="409">
        <v>152</v>
      </c>
      <c r="G157" s="409">
        <v>83600</v>
      </c>
      <c r="H157" s="409">
        <v>1</v>
      </c>
      <c r="I157" s="409">
        <v>550</v>
      </c>
      <c r="J157" s="409">
        <v>147</v>
      </c>
      <c r="K157" s="409">
        <v>80956</v>
      </c>
      <c r="L157" s="409">
        <v>0.96837320574162677</v>
      </c>
      <c r="M157" s="409">
        <v>550.7210884353741</v>
      </c>
      <c r="N157" s="409">
        <v>186</v>
      </c>
      <c r="O157" s="409">
        <v>102672</v>
      </c>
      <c r="P157" s="492">
        <v>1.228133971291866</v>
      </c>
      <c r="Q157" s="410">
        <v>552</v>
      </c>
    </row>
    <row r="158" spans="1:17" ht="14.4" customHeight="1" x14ac:dyDescent="0.3">
      <c r="A158" s="405" t="s">
        <v>930</v>
      </c>
      <c r="B158" s="406" t="s">
        <v>846</v>
      </c>
      <c r="C158" s="406" t="s">
        <v>843</v>
      </c>
      <c r="D158" s="406" t="s">
        <v>891</v>
      </c>
      <c r="E158" s="406" t="s">
        <v>892</v>
      </c>
      <c r="F158" s="409">
        <v>91</v>
      </c>
      <c r="G158" s="409">
        <v>38675</v>
      </c>
      <c r="H158" s="409">
        <v>1</v>
      </c>
      <c r="I158" s="409">
        <v>425</v>
      </c>
      <c r="J158" s="409">
        <v>65</v>
      </c>
      <c r="K158" s="409">
        <v>27675</v>
      </c>
      <c r="L158" s="409">
        <v>0.71557853910795088</v>
      </c>
      <c r="M158" s="409">
        <v>425.76923076923077</v>
      </c>
      <c r="N158" s="409">
        <v>63</v>
      </c>
      <c r="O158" s="409">
        <v>26838</v>
      </c>
      <c r="P158" s="492">
        <v>0.69393665158371043</v>
      </c>
      <c r="Q158" s="410">
        <v>426</v>
      </c>
    </row>
    <row r="159" spans="1:17" ht="14.4" customHeight="1" x14ac:dyDescent="0.3">
      <c r="A159" s="405" t="s">
        <v>930</v>
      </c>
      <c r="B159" s="406" t="s">
        <v>846</v>
      </c>
      <c r="C159" s="406" t="s">
        <v>843</v>
      </c>
      <c r="D159" s="406" t="s">
        <v>896</v>
      </c>
      <c r="E159" s="406" t="s">
        <v>897</v>
      </c>
      <c r="F159" s="409"/>
      <c r="G159" s="409"/>
      <c r="H159" s="409"/>
      <c r="I159" s="409"/>
      <c r="J159" s="409">
        <v>26</v>
      </c>
      <c r="K159" s="409">
        <v>41920</v>
      </c>
      <c r="L159" s="409"/>
      <c r="M159" s="409">
        <v>1612.3076923076924</v>
      </c>
      <c r="N159" s="409">
        <v>24</v>
      </c>
      <c r="O159" s="409">
        <v>38760</v>
      </c>
      <c r="P159" s="492"/>
      <c r="Q159" s="410">
        <v>1615</v>
      </c>
    </row>
    <row r="160" spans="1:17" ht="14.4" customHeight="1" x14ac:dyDescent="0.3">
      <c r="A160" s="405" t="s">
        <v>931</v>
      </c>
      <c r="B160" s="406" t="s">
        <v>842</v>
      </c>
      <c r="C160" s="406" t="s">
        <v>843</v>
      </c>
      <c r="D160" s="406" t="s">
        <v>844</v>
      </c>
      <c r="E160" s="406" t="s">
        <v>845</v>
      </c>
      <c r="F160" s="409"/>
      <c r="G160" s="409"/>
      <c r="H160" s="409"/>
      <c r="I160" s="409"/>
      <c r="J160" s="409"/>
      <c r="K160" s="409"/>
      <c r="L160" s="409"/>
      <c r="M160" s="409"/>
      <c r="N160" s="409">
        <v>1</v>
      </c>
      <c r="O160" s="409">
        <v>10725</v>
      </c>
      <c r="P160" s="492"/>
      <c r="Q160" s="410">
        <v>10725</v>
      </c>
    </row>
    <row r="161" spans="1:17" ht="14.4" customHeight="1" x14ac:dyDescent="0.3">
      <c r="A161" s="405" t="s">
        <v>932</v>
      </c>
      <c r="B161" s="406" t="s">
        <v>846</v>
      </c>
      <c r="C161" s="406" t="s">
        <v>843</v>
      </c>
      <c r="D161" s="406" t="s">
        <v>867</v>
      </c>
      <c r="E161" s="406" t="s">
        <v>868</v>
      </c>
      <c r="F161" s="409">
        <v>2</v>
      </c>
      <c r="G161" s="409">
        <v>2894</v>
      </c>
      <c r="H161" s="409">
        <v>1</v>
      </c>
      <c r="I161" s="409">
        <v>1447</v>
      </c>
      <c r="J161" s="409"/>
      <c r="K161" s="409"/>
      <c r="L161" s="409"/>
      <c r="M161" s="409"/>
      <c r="N161" s="409"/>
      <c r="O161" s="409"/>
      <c r="P161" s="492"/>
      <c r="Q161" s="410"/>
    </row>
    <row r="162" spans="1:17" ht="14.4" customHeight="1" x14ac:dyDescent="0.3">
      <c r="A162" s="405" t="s">
        <v>932</v>
      </c>
      <c r="B162" s="406" t="s">
        <v>846</v>
      </c>
      <c r="C162" s="406" t="s">
        <v>843</v>
      </c>
      <c r="D162" s="406" t="s">
        <v>879</v>
      </c>
      <c r="E162" s="406" t="s">
        <v>880</v>
      </c>
      <c r="F162" s="409">
        <v>2</v>
      </c>
      <c r="G162" s="409">
        <v>792</v>
      </c>
      <c r="H162" s="409">
        <v>1</v>
      </c>
      <c r="I162" s="409">
        <v>396</v>
      </c>
      <c r="J162" s="409"/>
      <c r="K162" s="409"/>
      <c r="L162" s="409"/>
      <c r="M162" s="409"/>
      <c r="N162" s="409"/>
      <c r="O162" s="409"/>
      <c r="P162" s="492"/>
      <c r="Q162" s="410"/>
    </row>
    <row r="163" spans="1:17" ht="14.4" customHeight="1" x14ac:dyDescent="0.3">
      <c r="A163" s="405" t="s">
        <v>932</v>
      </c>
      <c r="B163" s="406" t="s">
        <v>846</v>
      </c>
      <c r="C163" s="406" t="s">
        <v>843</v>
      </c>
      <c r="D163" s="406" t="s">
        <v>891</v>
      </c>
      <c r="E163" s="406" t="s">
        <v>892</v>
      </c>
      <c r="F163" s="409">
        <v>5</v>
      </c>
      <c r="G163" s="409">
        <v>2125</v>
      </c>
      <c r="H163" s="409">
        <v>1</v>
      </c>
      <c r="I163" s="409">
        <v>425</v>
      </c>
      <c r="J163" s="409"/>
      <c r="K163" s="409"/>
      <c r="L163" s="409"/>
      <c r="M163" s="409"/>
      <c r="N163" s="409"/>
      <c r="O163" s="409"/>
      <c r="P163" s="492"/>
      <c r="Q163" s="410"/>
    </row>
    <row r="164" spans="1:17" ht="14.4" customHeight="1" x14ac:dyDescent="0.3">
      <c r="A164" s="405" t="s">
        <v>933</v>
      </c>
      <c r="B164" s="406" t="s">
        <v>846</v>
      </c>
      <c r="C164" s="406" t="s">
        <v>843</v>
      </c>
      <c r="D164" s="406" t="s">
        <v>851</v>
      </c>
      <c r="E164" s="406" t="s">
        <v>852</v>
      </c>
      <c r="F164" s="409"/>
      <c r="G164" s="409"/>
      <c r="H164" s="409"/>
      <c r="I164" s="409"/>
      <c r="J164" s="409">
        <v>2</v>
      </c>
      <c r="K164" s="409">
        <v>4458</v>
      </c>
      <c r="L164" s="409"/>
      <c r="M164" s="409">
        <v>2229</v>
      </c>
      <c r="N164" s="409"/>
      <c r="O164" s="409"/>
      <c r="P164" s="492"/>
      <c r="Q164" s="410"/>
    </row>
    <row r="165" spans="1:17" ht="14.4" customHeight="1" x14ac:dyDescent="0.3">
      <c r="A165" s="405" t="s">
        <v>933</v>
      </c>
      <c r="B165" s="406" t="s">
        <v>846</v>
      </c>
      <c r="C165" s="406" t="s">
        <v>843</v>
      </c>
      <c r="D165" s="406" t="s">
        <v>855</v>
      </c>
      <c r="E165" s="406" t="s">
        <v>856</v>
      </c>
      <c r="F165" s="409"/>
      <c r="G165" s="409"/>
      <c r="H165" s="409"/>
      <c r="I165" s="409"/>
      <c r="J165" s="409"/>
      <c r="K165" s="409"/>
      <c r="L165" s="409"/>
      <c r="M165" s="409"/>
      <c r="N165" s="409">
        <v>1</v>
      </c>
      <c r="O165" s="409">
        <v>3721</v>
      </c>
      <c r="P165" s="492"/>
      <c r="Q165" s="410">
        <v>3721</v>
      </c>
    </row>
    <row r="166" spans="1:17" ht="14.4" customHeight="1" x14ac:dyDescent="0.3">
      <c r="A166" s="405" t="s">
        <v>933</v>
      </c>
      <c r="B166" s="406" t="s">
        <v>846</v>
      </c>
      <c r="C166" s="406" t="s">
        <v>843</v>
      </c>
      <c r="D166" s="406" t="s">
        <v>871</v>
      </c>
      <c r="E166" s="406" t="s">
        <v>872</v>
      </c>
      <c r="F166" s="409"/>
      <c r="G166" s="409"/>
      <c r="H166" s="409"/>
      <c r="I166" s="409"/>
      <c r="J166" s="409">
        <v>1</v>
      </c>
      <c r="K166" s="409">
        <v>16</v>
      </c>
      <c r="L166" s="409"/>
      <c r="M166" s="409">
        <v>16</v>
      </c>
      <c r="N166" s="409"/>
      <c r="O166" s="409"/>
      <c r="P166" s="492"/>
      <c r="Q166" s="410"/>
    </row>
    <row r="167" spans="1:17" ht="14.4" customHeight="1" x14ac:dyDescent="0.3">
      <c r="A167" s="405" t="s">
        <v>933</v>
      </c>
      <c r="B167" s="406" t="s">
        <v>846</v>
      </c>
      <c r="C167" s="406" t="s">
        <v>843</v>
      </c>
      <c r="D167" s="406" t="s">
        <v>873</v>
      </c>
      <c r="E167" s="406" t="s">
        <v>858</v>
      </c>
      <c r="F167" s="409"/>
      <c r="G167" s="409"/>
      <c r="H167" s="409"/>
      <c r="I167" s="409"/>
      <c r="J167" s="409">
        <v>2</v>
      </c>
      <c r="K167" s="409">
        <v>1388</v>
      </c>
      <c r="L167" s="409"/>
      <c r="M167" s="409">
        <v>694</v>
      </c>
      <c r="N167" s="409"/>
      <c r="O167" s="409"/>
      <c r="P167" s="492"/>
      <c r="Q167" s="410"/>
    </row>
    <row r="168" spans="1:17" ht="14.4" customHeight="1" x14ac:dyDescent="0.3">
      <c r="A168" s="405" t="s">
        <v>933</v>
      </c>
      <c r="B168" s="406" t="s">
        <v>846</v>
      </c>
      <c r="C168" s="406" t="s">
        <v>843</v>
      </c>
      <c r="D168" s="406" t="s">
        <v>874</v>
      </c>
      <c r="E168" s="406" t="s">
        <v>860</v>
      </c>
      <c r="F168" s="409"/>
      <c r="G168" s="409"/>
      <c r="H168" s="409"/>
      <c r="I168" s="409"/>
      <c r="J168" s="409"/>
      <c r="K168" s="409"/>
      <c r="L168" s="409"/>
      <c r="M168" s="409"/>
      <c r="N168" s="409">
        <v>2</v>
      </c>
      <c r="O168" s="409">
        <v>2774</v>
      </c>
      <c r="P168" s="492"/>
      <c r="Q168" s="410">
        <v>1387</v>
      </c>
    </row>
    <row r="169" spans="1:17" ht="14.4" customHeight="1" x14ac:dyDescent="0.3">
      <c r="A169" s="405" t="s">
        <v>933</v>
      </c>
      <c r="B169" s="406" t="s">
        <v>846</v>
      </c>
      <c r="C169" s="406" t="s">
        <v>843</v>
      </c>
      <c r="D169" s="406" t="s">
        <v>875</v>
      </c>
      <c r="E169" s="406" t="s">
        <v>876</v>
      </c>
      <c r="F169" s="409"/>
      <c r="G169" s="409"/>
      <c r="H169" s="409"/>
      <c r="I169" s="409"/>
      <c r="J169" s="409"/>
      <c r="K169" s="409"/>
      <c r="L169" s="409"/>
      <c r="M169" s="409"/>
      <c r="N169" s="409">
        <v>1</v>
      </c>
      <c r="O169" s="409">
        <v>2341</v>
      </c>
      <c r="P169" s="492"/>
      <c r="Q169" s="410">
        <v>2341</v>
      </c>
    </row>
    <row r="170" spans="1:17" ht="14.4" customHeight="1" x14ac:dyDescent="0.3">
      <c r="A170" s="405" t="s">
        <v>933</v>
      </c>
      <c r="B170" s="406" t="s">
        <v>846</v>
      </c>
      <c r="C170" s="406" t="s">
        <v>843</v>
      </c>
      <c r="D170" s="406" t="s">
        <v>877</v>
      </c>
      <c r="E170" s="406" t="s">
        <v>878</v>
      </c>
      <c r="F170" s="409"/>
      <c r="G170" s="409"/>
      <c r="H170" s="409"/>
      <c r="I170" s="409"/>
      <c r="J170" s="409">
        <v>2</v>
      </c>
      <c r="K170" s="409">
        <v>132</v>
      </c>
      <c r="L170" s="409"/>
      <c r="M170" s="409">
        <v>66</v>
      </c>
      <c r="N170" s="409"/>
      <c r="O170" s="409"/>
      <c r="P170" s="492"/>
      <c r="Q170" s="410"/>
    </row>
    <row r="171" spans="1:17" ht="14.4" customHeight="1" x14ac:dyDescent="0.3">
      <c r="A171" s="405" t="s">
        <v>933</v>
      </c>
      <c r="B171" s="406" t="s">
        <v>846</v>
      </c>
      <c r="C171" s="406" t="s">
        <v>843</v>
      </c>
      <c r="D171" s="406" t="s">
        <v>883</v>
      </c>
      <c r="E171" s="406" t="s">
        <v>884</v>
      </c>
      <c r="F171" s="409"/>
      <c r="G171" s="409"/>
      <c r="H171" s="409"/>
      <c r="I171" s="409"/>
      <c r="J171" s="409"/>
      <c r="K171" s="409"/>
      <c r="L171" s="409"/>
      <c r="M171" s="409"/>
      <c r="N171" s="409">
        <v>2</v>
      </c>
      <c r="O171" s="409">
        <v>1104</v>
      </c>
      <c r="P171" s="492"/>
      <c r="Q171" s="410">
        <v>552</v>
      </c>
    </row>
    <row r="172" spans="1:17" ht="14.4" customHeight="1" x14ac:dyDescent="0.3">
      <c r="A172" s="405" t="s">
        <v>933</v>
      </c>
      <c r="B172" s="406" t="s">
        <v>846</v>
      </c>
      <c r="C172" s="406" t="s">
        <v>843</v>
      </c>
      <c r="D172" s="406" t="s">
        <v>896</v>
      </c>
      <c r="E172" s="406" t="s">
        <v>897</v>
      </c>
      <c r="F172" s="409"/>
      <c r="G172" s="409"/>
      <c r="H172" s="409"/>
      <c r="I172" s="409"/>
      <c r="J172" s="409"/>
      <c r="K172" s="409"/>
      <c r="L172" s="409"/>
      <c r="M172" s="409"/>
      <c r="N172" s="409">
        <v>1</v>
      </c>
      <c r="O172" s="409">
        <v>1615</v>
      </c>
      <c r="P172" s="492"/>
      <c r="Q172" s="410">
        <v>1615</v>
      </c>
    </row>
    <row r="173" spans="1:17" ht="14.4" customHeight="1" x14ac:dyDescent="0.3">
      <c r="A173" s="405" t="s">
        <v>934</v>
      </c>
      <c r="B173" s="406" t="s">
        <v>846</v>
      </c>
      <c r="C173" s="406" t="s">
        <v>843</v>
      </c>
      <c r="D173" s="406" t="s">
        <v>847</v>
      </c>
      <c r="E173" s="406" t="s">
        <v>848</v>
      </c>
      <c r="F173" s="409">
        <v>3</v>
      </c>
      <c r="G173" s="409">
        <v>378</v>
      </c>
      <c r="H173" s="409">
        <v>1</v>
      </c>
      <c r="I173" s="409">
        <v>126</v>
      </c>
      <c r="J173" s="409">
        <v>3</v>
      </c>
      <c r="K173" s="409">
        <v>380</v>
      </c>
      <c r="L173" s="409">
        <v>1.0052910052910053</v>
      </c>
      <c r="M173" s="409">
        <v>126.66666666666667</v>
      </c>
      <c r="N173" s="409"/>
      <c r="O173" s="409"/>
      <c r="P173" s="492"/>
      <c r="Q173" s="410"/>
    </row>
    <row r="174" spans="1:17" ht="14.4" customHeight="1" x14ac:dyDescent="0.3">
      <c r="A174" s="405" t="s">
        <v>934</v>
      </c>
      <c r="B174" s="406" t="s">
        <v>846</v>
      </c>
      <c r="C174" s="406" t="s">
        <v>843</v>
      </c>
      <c r="D174" s="406" t="s">
        <v>851</v>
      </c>
      <c r="E174" s="406" t="s">
        <v>852</v>
      </c>
      <c r="F174" s="409">
        <v>5</v>
      </c>
      <c r="G174" s="409">
        <v>11065</v>
      </c>
      <c r="H174" s="409">
        <v>1</v>
      </c>
      <c r="I174" s="409">
        <v>2213</v>
      </c>
      <c r="J174" s="409">
        <v>9</v>
      </c>
      <c r="K174" s="409">
        <v>19997</v>
      </c>
      <c r="L174" s="409">
        <v>1.8072300045187528</v>
      </c>
      <c r="M174" s="409">
        <v>2221.8888888888887</v>
      </c>
      <c r="N174" s="409">
        <v>6</v>
      </c>
      <c r="O174" s="409">
        <v>13416</v>
      </c>
      <c r="P174" s="492">
        <v>1.2124717577948487</v>
      </c>
      <c r="Q174" s="410">
        <v>2236</v>
      </c>
    </row>
    <row r="175" spans="1:17" ht="14.4" customHeight="1" x14ac:dyDescent="0.3">
      <c r="A175" s="405" t="s">
        <v>934</v>
      </c>
      <c r="B175" s="406" t="s">
        <v>846</v>
      </c>
      <c r="C175" s="406" t="s">
        <v>843</v>
      </c>
      <c r="D175" s="406" t="s">
        <v>855</v>
      </c>
      <c r="E175" s="406" t="s">
        <v>856</v>
      </c>
      <c r="F175" s="409">
        <v>2</v>
      </c>
      <c r="G175" s="409">
        <v>7396</v>
      </c>
      <c r="H175" s="409">
        <v>1</v>
      </c>
      <c r="I175" s="409">
        <v>3698</v>
      </c>
      <c r="J175" s="409">
        <v>8</v>
      </c>
      <c r="K175" s="409">
        <v>29648</v>
      </c>
      <c r="L175" s="409">
        <v>4.0086533261222286</v>
      </c>
      <c r="M175" s="409">
        <v>3706</v>
      </c>
      <c r="N175" s="409">
        <v>8</v>
      </c>
      <c r="O175" s="409">
        <v>29768</v>
      </c>
      <c r="P175" s="492">
        <v>4.0248783126014063</v>
      </c>
      <c r="Q175" s="410">
        <v>3721</v>
      </c>
    </row>
    <row r="176" spans="1:17" ht="14.4" customHeight="1" x14ac:dyDescent="0.3">
      <c r="A176" s="405" t="s">
        <v>934</v>
      </c>
      <c r="B176" s="406" t="s">
        <v>846</v>
      </c>
      <c r="C176" s="406" t="s">
        <v>843</v>
      </c>
      <c r="D176" s="406" t="s">
        <v>857</v>
      </c>
      <c r="E176" s="406" t="s">
        <v>858</v>
      </c>
      <c r="F176" s="409">
        <v>2</v>
      </c>
      <c r="G176" s="409">
        <v>876</v>
      </c>
      <c r="H176" s="409">
        <v>1</v>
      </c>
      <c r="I176" s="409">
        <v>438</v>
      </c>
      <c r="J176" s="409"/>
      <c r="K176" s="409"/>
      <c r="L176" s="409"/>
      <c r="M176" s="409"/>
      <c r="N176" s="409"/>
      <c r="O176" s="409"/>
      <c r="P176" s="492"/>
      <c r="Q176" s="410"/>
    </row>
    <row r="177" spans="1:17" ht="14.4" customHeight="1" x14ac:dyDescent="0.3">
      <c r="A177" s="405" t="s">
        <v>934</v>
      </c>
      <c r="B177" s="406" t="s">
        <v>846</v>
      </c>
      <c r="C177" s="406" t="s">
        <v>843</v>
      </c>
      <c r="D177" s="406" t="s">
        <v>861</v>
      </c>
      <c r="E177" s="406" t="s">
        <v>862</v>
      </c>
      <c r="F177" s="409"/>
      <c r="G177" s="409"/>
      <c r="H177" s="409"/>
      <c r="I177" s="409"/>
      <c r="J177" s="409">
        <v>2</v>
      </c>
      <c r="K177" s="409">
        <v>3226</v>
      </c>
      <c r="L177" s="409"/>
      <c r="M177" s="409">
        <v>1613</v>
      </c>
      <c r="N177" s="409">
        <v>1</v>
      </c>
      <c r="O177" s="409">
        <v>1621</v>
      </c>
      <c r="P177" s="492"/>
      <c r="Q177" s="410">
        <v>1621</v>
      </c>
    </row>
    <row r="178" spans="1:17" ht="14.4" customHeight="1" x14ac:dyDescent="0.3">
      <c r="A178" s="405" t="s">
        <v>934</v>
      </c>
      <c r="B178" s="406" t="s">
        <v>846</v>
      </c>
      <c r="C178" s="406" t="s">
        <v>843</v>
      </c>
      <c r="D178" s="406" t="s">
        <v>865</v>
      </c>
      <c r="E178" s="406" t="s">
        <v>866</v>
      </c>
      <c r="F178" s="409">
        <v>2</v>
      </c>
      <c r="G178" s="409">
        <v>1638</v>
      </c>
      <c r="H178" s="409">
        <v>1</v>
      </c>
      <c r="I178" s="409">
        <v>819</v>
      </c>
      <c r="J178" s="409">
        <v>3</v>
      </c>
      <c r="K178" s="409">
        <v>2463</v>
      </c>
      <c r="L178" s="409">
        <v>1.5036630036630036</v>
      </c>
      <c r="M178" s="409">
        <v>821</v>
      </c>
      <c r="N178" s="409"/>
      <c r="O178" s="409"/>
      <c r="P178" s="492"/>
      <c r="Q178" s="410"/>
    </row>
    <row r="179" spans="1:17" ht="14.4" customHeight="1" x14ac:dyDescent="0.3">
      <c r="A179" s="405" t="s">
        <v>934</v>
      </c>
      <c r="B179" s="406" t="s">
        <v>846</v>
      </c>
      <c r="C179" s="406" t="s">
        <v>843</v>
      </c>
      <c r="D179" s="406" t="s">
        <v>867</v>
      </c>
      <c r="E179" s="406" t="s">
        <v>868</v>
      </c>
      <c r="F179" s="409">
        <v>1</v>
      </c>
      <c r="G179" s="409">
        <v>1447</v>
      </c>
      <c r="H179" s="409">
        <v>1</v>
      </c>
      <c r="I179" s="409">
        <v>1447</v>
      </c>
      <c r="J179" s="409">
        <v>2</v>
      </c>
      <c r="K179" s="409">
        <v>2894</v>
      </c>
      <c r="L179" s="409">
        <v>2</v>
      </c>
      <c r="M179" s="409">
        <v>1447</v>
      </c>
      <c r="N179" s="409">
        <v>1</v>
      </c>
      <c r="O179" s="409">
        <v>1461</v>
      </c>
      <c r="P179" s="492">
        <v>1.009675190048376</v>
      </c>
      <c r="Q179" s="410">
        <v>1461</v>
      </c>
    </row>
    <row r="180" spans="1:17" ht="14.4" customHeight="1" x14ac:dyDescent="0.3">
      <c r="A180" s="405" t="s">
        <v>934</v>
      </c>
      <c r="B180" s="406" t="s">
        <v>846</v>
      </c>
      <c r="C180" s="406" t="s">
        <v>843</v>
      </c>
      <c r="D180" s="406" t="s">
        <v>871</v>
      </c>
      <c r="E180" s="406" t="s">
        <v>872</v>
      </c>
      <c r="F180" s="409">
        <v>9</v>
      </c>
      <c r="G180" s="409">
        <v>144</v>
      </c>
      <c r="H180" s="409">
        <v>1</v>
      </c>
      <c r="I180" s="409">
        <v>16</v>
      </c>
      <c r="J180" s="409">
        <v>12</v>
      </c>
      <c r="K180" s="409">
        <v>160</v>
      </c>
      <c r="L180" s="409">
        <v>1.1111111111111112</v>
      </c>
      <c r="M180" s="409">
        <v>13.333333333333334</v>
      </c>
      <c r="N180" s="409">
        <v>11</v>
      </c>
      <c r="O180" s="409">
        <v>176</v>
      </c>
      <c r="P180" s="492">
        <v>1.2222222222222223</v>
      </c>
      <c r="Q180" s="410">
        <v>16</v>
      </c>
    </row>
    <row r="181" spans="1:17" ht="14.4" customHeight="1" x14ac:dyDescent="0.3">
      <c r="A181" s="405" t="s">
        <v>934</v>
      </c>
      <c r="B181" s="406" t="s">
        <v>846</v>
      </c>
      <c r="C181" s="406" t="s">
        <v>843</v>
      </c>
      <c r="D181" s="406" t="s">
        <v>873</v>
      </c>
      <c r="E181" s="406" t="s">
        <v>858</v>
      </c>
      <c r="F181" s="409">
        <v>13</v>
      </c>
      <c r="G181" s="409">
        <v>8944</v>
      </c>
      <c r="H181" s="409">
        <v>1</v>
      </c>
      <c r="I181" s="409">
        <v>688</v>
      </c>
      <c r="J181" s="409">
        <v>19</v>
      </c>
      <c r="K181" s="409">
        <v>11750</v>
      </c>
      <c r="L181" s="409">
        <v>1.3137298747763864</v>
      </c>
      <c r="M181" s="409">
        <v>618.42105263157896</v>
      </c>
      <c r="N181" s="409">
        <v>20</v>
      </c>
      <c r="O181" s="409">
        <v>13920</v>
      </c>
      <c r="P181" s="492">
        <v>1.556350626118068</v>
      </c>
      <c r="Q181" s="410">
        <v>696</v>
      </c>
    </row>
    <row r="182" spans="1:17" ht="14.4" customHeight="1" x14ac:dyDescent="0.3">
      <c r="A182" s="405" t="s">
        <v>934</v>
      </c>
      <c r="B182" s="406" t="s">
        <v>846</v>
      </c>
      <c r="C182" s="406" t="s">
        <v>843</v>
      </c>
      <c r="D182" s="406" t="s">
        <v>874</v>
      </c>
      <c r="E182" s="406" t="s">
        <v>860</v>
      </c>
      <c r="F182" s="409">
        <v>1</v>
      </c>
      <c r="G182" s="409">
        <v>1375</v>
      </c>
      <c r="H182" s="409">
        <v>1</v>
      </c>
      <c r="I182" s="409">
        <v>1375</v>
      </c>
      <c r="J182" s="409">
        <v>14</v>
      </c>
      <c r="K182" s="409">
        <v>19306</v>
      </c>
      <c r="L182" s="409">
        <v>14.040727272727272</v>
      </c>
      <c r="M182" s="409">
        <v>1379</v>
      </c>
      <c r="N182" s="409">
        <v>16</v>
      </c>
      <c r="O182" s="409">
        <v>22192</v>
      </c>
      <c r="P182" s="492">
        <v>16.139636363636363</v>
      </c>
      <c r="Q182" s="410">
        <v>1387</v>
      </c>
    </row>
    <row r="183" spans="1:17" ht="14.4" customHeight="1" x14ac:dyDescent="0.3">
      <c r="A183" s="405" t="s">
        <v>934</v>
      </c>
      <c r="B183" s="406" t="s">
        <v>846</v>
      </c>
      <c r="C183" s="406" t="s">
        <v>843</v>
      </c>
      <c r="D183" s="406" t="s">
        <v>875</v>
      </c>
      <c r="E183" s="406" t="s">
        <v>876</v>
      </c>
      <c r="F183" s="409">
        <v>3</v>
      </c>
      <c r="G183" s="409">
        <v>6957</v>
      </c>
      <c r="H183" s="409">
        <v>1</v>
      </c>
      <c r="I183" s="409">
        <v>2319</v>
      </c>
      <c r="J183" s="409">
        <v>10</v>
      </c>
      <c r="K183" s="409">
        <v>23250</v>
      </c>
      <c r="L183" s="409">
        <v>3.3419577404053471</v>
      </c>
      <c r="M183" s="409">
        <v>2325</v>
      </c>
      <c r="N183" s="409">
        <v>10</v>
      </c>
      <c r="O183" s="409">
        <v>23410</v>
      </c>
      <c r="P183" s="492">
        <v>3.3649561592640507</v>
      </c>
      <c r="Q183" s="410">
        <v>2341</v>
      </c>
    </row>
    <row r="184" spans="1:17" ht="14.4" customHeight="1" x14ac:dyDescent="0.3">
      <c r="A184" s="405" t="s">
        <v>934</v>
      </c>
      <c r="B184" s="406" t="s">
        <v>846</v>
      </c>
      <c r="C184" s="406" t="s">
        <v>843</v>
      </c>
      <c r="D184" s="406" t="s">
        <v>877</v>
      </c>
      <c r="E184" s="406" t="s">
        <v>878</v>
      </c>
      <c r="F184" s="409">
        <v>15</v>
      </c>
      <c r="G184" s="409">
        <v>975</v>
      </c>
      <c r="H184" s="409">
        <v>1</v>
      </c>
      <c r="I184" s="409">
        <v>65</v>
      </c>
      <c r="J184" s="409">
        <v>19</v>
      </c>
      <c r="K184" s="409">
        <v>1114</v>
      </c>
      <c r="L184" s="409">
        <v>1.1425641025641025</v>
      </c>
      <c r="M184" s="409">
        <v>58.631578947368418</v>
      </c>
      <c r="N184" s="409">
        <v>20</v>
      </c>
      <c r="O184" s="409">
        <v>1320</v>
      </c>
      <c r="P184" s="492">
        <v>1.3538461538461539</v>
      </c>
      <c r="Q184" s="410">
        <v>66</v>
      </c>
    </row>
    <row r="185" spans="1:17" ht="14.4" customHeight="1" x14ac:dyDescent="0.3">
      <c r="A185" s="405" t="s">
        <v>934</v>
      </c>
      <c r="B185" s="406" t="s">
        <v>846</v>
      </c>
      <c r="C185" s="406" t="s">
        <v>843</v>
      </c>
      <c r="D185" s="406" t="s">
        <v>879</v>
      </c>
      <c r="E185" s="406" t="s">
        <v>880</v>
      </c>
      <c r="F185" s="409">
        <v>1</v>
      </c>
      <c r="G185" s="409">
        <v>396</v>
      </c>
      <c r="H185" s="409">
        <v>1</v>
      </c>
      <c r="I185" s="409">
        <v>396</v>
      </c>
      <c r="J185" s="409">
        <v>2</v>
      </c>
      <c r="K185" s="409">
        <v>792</v>
      </c>
      <c r="L185" s="409">
        <v>2</v>
      </c>
      <c r="M185" s="409">
        <v>396</v>
      </c>
      <c r="N185" s="409">
        <v>1</v>
      </c>
      <c r="O185" s="409">
        <v>401</v>
      </c>
      <c r="P185" s="492">
        <v>1.0126262626262625</v>
      </c>
      <c r="Q185" s="410">
        <v>401</v>
      </c>
    </row>
    <row r="186" spans="1:17" ht="14.4" customHeight="1" x14ac:dyDescent="0.3">
      <c r="A186" s="405" t="s">
        <v>934</v>
      </c>
      <c r="B186" s="406" t="s">
        <v>846</v>
      </c>
      <c r="C186" s="406" t="s">
        <v>843</v>
      </c>
      <c r="D186" s="406" t="s">
        <v>883</v>
      </c>
      <c r="E186" s="406" t="s">
        <v>884</v>
      </c>
      <c r="F186" s="409">
        <v>25</v>
      </c>
      <c r="G186" s="409">
        <v>13750</v>
      </c>
      <c r="H186" s="409">
        <v>1</v>
      </c>
      <c r="I186" s="409">
        <v>550</v>
      </c>
      <c r="J186" s="409">
        <v>40</v>
      </c>
      <c r="K186" s="409">
        <v>22016</v>
      </c>
      <c r="L186" s="409">
        <v>1.6011636363636363</v>
      </c>
      <c r="M186" s="409">
        <v>550.4</v>
      </c>
      <c r="N186" s="409">
        <v>50</v>
      </c>
      <c r="O186" s="409">
        <v>27600</v>
      </c>
      <c r="P186" s="492">
        <v>2.0072727272727273</v>
      </c>
      <c r="Q186" s="410">
        <v>552</v>
      </c>
    </row>
    <row r="187" spans="1:17" ht="14.4" customHeight="1" x14ac:dyDescent="0.3">
      <c r="A187" s="405" t="s">
        <v>934</v>
      </c>
      <c r="B187" s="406" t="s">
        <v>846</v>
      </c>
      <c r="C187" s="406" t="s">
        <v>843</v>
      </c>
      <c r="D187" s="406" t="s">
        <v>896</v>
      </c>
      <c r="E187" s="406" t="s">
        <v>897</v>
      </c>
      <c r="F187" s="409"/>
      <c r="G187" s="409"/>
      <c r="H187" s="409"/>
      <c r="I187" s="409"/>
      <c r="J187" s="409">
        <v>1</v>
      </c>
      <c r="K187" s="409">
        <v>1607</v>
      </c>
      <c r="L187" s="409"/>
      <c r="M187" s="409">
        <v>1607</v>
      </c>
      <c r="N187" s="409">
        <v>7</v>
      </c>
      <c r="O187" s="409">
        <v>11305</v>
      </c>
      <c r="P187" s="492"/>
      <c r="Q187" s="410">
        <v>1615</v>
      </c>
    </row>
    <row r="188" spans="1:17" ht="14.4" customHeight="1" x14ac:dyDescent="0.3">
      <c r="A188" s="405" t="s">
        <v>935</v>
      </c>
      <c r="B188" s="406" t="s">
        <v>846</v>
      </c>
      <c r="C188" s="406" t="s">
        <v>843</v>
      </c>
      <c r="D188" s="406" t="s">
        <v>847</v>
      </c>
      <c r="E188" s="406" t="s">
        <v>848</v>
      </c>
      <c r="F188" s="409">
        <v>5</v>
      </c>
      <c r="G188" s="409">
        <v>630</v>
      </c>
      <c r="H188" s="409">
        <v>1</v>
      </c>
      <c r="I188" s="409">
        <v>126</v>
      </c>
      <c r="J188" s="409">
        <v>9</v>
      </c>
      <c r="K188" s="409">
        <v>1140</v>
      </c>
      <c r="L188" s="409">
        <v>1.8095238095238095</v>
      </c>
      <c r="M188" s="409">
        <v>126.66666666666667</v>
      </c>
      <c r="N188" s="409">
        <v>7</v>
      </c>
      <c r="O188" s="409">
        <v>896</v>
      </c>
      <c r="P188" s="492">
        <v>1.4222222222222223</v>
      </c>
      <c r="Q188" s="410">
        <v>128</v>
      </c>
    </row>
    <row r="189" spans="1:17" ht="14.4" customHeight="1" x14ac:dyDescent="0.3">
      <c r="A189" s="405" t="s">
        <v>935</v>
      </c>
      <c r="B189" s="406" t="s">
        <v>846</v>
      </c>
      <c r="C189" s="406" t="s">
        <v>843</v>
      </c>
      <c r="D189" s="406" t="s">
        <v>849</v>
      </c>
      <c r="E189" s="406" t="s">
        <v>850</v>
      </c>
      <c r="F189" s="409">
        <v>1</v>
      </c>
      <c r="G189" s="409">
        <v>1220</v>
      </c>
      <c r="H189" s="409">
        <v>1</v>
      </c>
      <c r="I189" s="409">
        <v>1220</v>
      </c>
      <c r="J189" s="409"/>
      <c r="K189" s="409"/>
      <c r="L189" s="409"/>
      <c r="M189" s="409"/>
      <c r="N189" s="409"/>
      <c r="O189" s="409"/>
      <c r="P189" s="492"/>
      <c r="Q189" s="410"/>
    </row>
    <row r="190" spans="1:17" ht="14.4" customHeight="1" x14ac:dyDescent="0.3">
      <c r="A190" s="405" t="s">
        <v>935</v>
      </c>
      <c r="B190" s="406" t="s">
        <v>846</v>
      </c>
      <c r="C190" s="406" t="s">
        <v>843</v>
      </c>
      <c r="D190" s="406" t="s">
        <v>853</v>
      </c>
      <c r="E190" s="406" t="s">
        <v>854</v>
      </c>
      <c r="F190" s="409">
        <v>1</v>
      </c>
      <c r="G190" s="409">
        <v>1035</v>
      </c>
      <c r="H190" s="409">
        <v>1</v>
      </c>
      <c r="I190" s="409">
        <v>1035</v>
      </c>
      <c r="J190" s="409"/>
      <c r="K190" s="409"/>
      <c r="L190" s="409"/>
      <c r="M190" s="409"/>
      <c r="N190" s="409"/>
      <c r="O190" s="409"/>
      <c r="P190" s="492"/>
      <c r="Q190" s="410"/>
    </row>
    <row r="191" spans="1:17" ht="14.4" customHeight="1" x14ac:dyDescent="0.3">
      <c r="A191" s="405" t="s">
        <v>935</v>
      </c>
      <c r="B191" s="406" t="s">
        <v>846</v>
      </c>
      <c r="C191" s="406" t="s">
        <v>843</v>
      </c>
      <c r="D191" s="406" t="s">
        <v>855</v>
      </c>
      <c r="E191" s="406" t="s">
        <v>856</v>
      </c>
      <c r="F191" s="409">
        <v>8</v>
      </c>
      <c r="G191" s="409">
        <v>29584</v>
      </c>
      <c r="H191" s="409">
        <v>1</v>
      </c>
      <c r="I191" s="409">
        <v>3698</v>
      </c>
      <c r="J191" s="409">
        <v>19</v>
      </c>
      <c r="K191" s="409">
        <v>70438</v>
      </c>
      <c r="L191" s="409">
        <v>2.3809491617090317</v>
      </c>
      <c r="M191" s="409">
        <v>3707.2631578947367</v>
      </c>
      <c r="N191" s="409">
        <v>5</v>
      </c>
      <c r="O191" s="409">
        <v>18605</v>
      </c>
      <c r="P191" s="492">
        <v>0.6288872363439697</v>
      </c>
      <c r="Q191" s="410">
        <v>3721</v>
      </c>
    </row>
    <row r="192" spans="1:17" ht="14.4" customHeight="1" x14ac:dyDescent="0.3">
      <c r="A192" s="405" t="s">
        <v>935</v>
      </c>
      <c r="B192" s="406" t="s">
        <v>846</v>
      </c>
      <c r="C192" s="406" t="s">
        <v>843</v>
      </c>
      <c r="D192" s="406" t="s">
        <v>857</v>
      </c>
      <c r="E192" s="406" t="s">
        <v>858</v>
      </c>
      <c r="F192" s="409">
        <v>7</v>
      </c>
      <c r="G192" s="409">
        <v>3066</v>
      </c>
      <c r="H192" s="409">
        <v>1</v>
      </c>
      <c r="I192" s="409">
        <v>438</v>
      </c>
      <c r="J192" s="409">
        <v>17</v>
      </c>
      <c r="K192" s="409">
        <v>7453</v>
      </c>
      <c r="L192" s="409">
        <v>2.4308545335942595</v>
      </c>
      <c r="M192" s="409">
        <v>438.41176470588238</v>
      </c>
      <c r="N192" s="409">
        <v>6</v>
      </c>
      <c r="O192" s="409">
        <v>2634</v>
      </c>
      <c r="P192" s="492">
        <v>0.85909980430528377</v>
      </c>
      <c r="Q192" s="410">
        <v>439</v>
      </c>
    </row>
    <row r="193" spans="1:17" ht="14.4" customHeight="1" x14ac:dyDescent="0.3">
      <c r="A193" s="405" t="s">
        <v>935</v>
      </c>
      <c r="B193" s="406" t="s">
        <v>846</v>
      </c>
      <c r="C193" s="406" t="s">
        <v>843</v>
      </c>
      <c r="D193" s="406" t="s">
        <v>859</v>
      </c>
      <c r="E193" s="406" t="s">
        <v>860</v>
      </c>
      <c r="F193" s="409">
        <v>4</v>
      </c>
      <c r="G193" s="409">
        <v>3328</v>
      </c>
      <c r="H193" s="409">
        <v>1</v>
      </c>
      <c r="I193" s="409">
        <v>832</v>
      </c>
      <c r="J193" s="409">
        <v>8</v>
      </c>
      <c r="K193" s="409">
        <v>6668</v>
      </c>
      <c r="L193" s="409">
        <v>2.0036057692307692</v>
      </c>
      <c r="M193" s="409">
        <v>833.5</v>
      </c>
      <c r="N193" s="409">
        <v>5</v>
      </c>
      <c r="O193" s="409">
        <v>4180</v>
      </c>
      <c r="P193" s="492">
        <v>1.2560096153846154</v>
      </c>
      <c r="Q193" s="410">
        <v>836</v>
      </c>
    </row>
    <row r="194" spans="1:17" ht="14.4" customHeight="1" x14ac:dyDescent="0.3">
      <c r="A194" s="405" t="s">
        <v>935</v>
      </c>
      <c r="B194" s="406" t="s">
        <v>846</v>
      </c>
      <c r="C194" s="406" t="s">
        <v>843</v>
      </c>
      <c r="D194" s="406" t="s">
        <v>861</v>
      </c>
      <c r="E194" s="406" t="s">
        <v>862</v>
      </c>
      <c r="F194" s="409"/>
      <c r="G194" s="409"/>
      <c r="H194" s="409"/>
      <c r="I194" s="409"/>
      <c r="J194" s="409">
        <v>2</v>
      </c>
      <c r="K194" s="409">
        <v>3238</v>
      </c>
      <c r="L194" s="409"/>
      <c r="M194" s="409">
        <v>1619</v>
      </c>
      <c r="N194" s="409"/>
      <c r="O194" s="409"/>
      <c r="P194" s="492"/>
      <c r="Q194" s="410"/>
    </row>
    <row r="195" spans="1:17" ht="14.4" customHeight="1" x14ac:dyDescent="0.3">
      <c r="A195" s="405" t="s">
        <v>935</v>
      </c>
      <c r="B195" s="406" t="s">
        <v>846</v>
      </c>
      <c r="C195" s="406" t="s">
        <v>843</v>
      </c>
      <c r="D195" s="406" t="s">
        <v>867</v>
      </c>
      <c r="E195" s="406" t="s">
        <v>868</v>
      </c>
      <c r="F195" s="409">
        <v>46</v>
      </c>
      <c r="G195" s="409">
        <v>66562</v>
      </c>
      <c r="H195" s="409">
        <v>1</v>
      </c>
      <c r="I195" s="409">
        <v>1447</v>
      </c>
      <c r="J195" s="409">
        <v>36</v>
      </c>
      <c r="K195" s="409">
        <v>52302</v>
      </c>
      <c r="L195" s="409">
        <v>0.78576364892881823</v>
      </c>
      <c r="M195" s="409">
        <v>1452.8333333333333</v>
      </c>
      <c r="N195" s="409">
        <v>18</v>
      </c>
      <c r="O195" s="409">
        <v>26298</v>
      </c>
      <c r="P195" s="492">
        <v>0.39509029175806015</v>
      </c>
      <c r="Q195" s="410">
        <v>1461</v>
      </c>
    </row>
    <row r="196" spans="1:17" ht="14.4" customHeight="1" x14ac:dyDescent="0.3">
      <c r="A196" s="405" t="s">
        <v>935</v>
      </c>
      <c r="B196" s="406" t="s">
        <v>846</v>
      </c>
      <c r="C196" s="406" t="s">
        <v>843</v>
      </c>
      <c r="D196" s="406" t="s">
        <v>871</v>
      </c>
      <c r="E196" s="406" t="s">
        <v>872</v>
      </c>
      <c r="F196" s="409">
        <v>7</v>
      </c>
      <c r="G196" s="409">
        <v>112</v>
      </c>
      <c r="H196" s="409">
        <v>1</v>
      </c>
      <c r="I196" s="409">
        <v>16</v>
      </c>
      <c r="J196" s="409">
        <v>10</v>
      </c>
      <c r="K196" s="409">
        <v>160</v>
      </c>
      <c r="L196" s="409">
        <v>1.4285714285714286</v>
      </c>
      <c r="M196" s="409">
        <v>16</v>
      </c>
      <c r="N196" s="409">
        <v>7</v>
      </c>
      <c r="O196" s="409">
        <v>112</v>
      </c>
      <c r="P196" s="492">
        <v>1</v>
      </c>
      <c r="Q196" s="410">
        <v>16</v>
      </c>
    </row>
    <row r="197" spans="1:17" ht="14.4" customHeight="1" x14ac:dyDescent="0.3">
      <c r="A197" s="405" t="s">
        <v>935</v>
      </c>
      <c r="B197" s="406" t="s">
        <v>846</v>
      </c>
      <c r="C197" s="406" t="s">
        <v>843</v>
      </c>
      <c r="D197" s="406" t="s">
        <v>873</v>
      </c>
      <c r="E197" s="406" t="s">
        <v>858</v>
      </c>
      <c r="F197" s="409">
        <v>14</v>
      </c>
      <c r="G197" s="409">
        <v>9632</v>
      </c>
      <c r="H197" s="409">
        <v>1</v>
      </c>
      <c r="I197" s="409">
        <v>688</v>
      </c>
      <c r="J197" s="409">
        <v>22</v>
      </c>
      <c r="K197" s="409">
        <v>15226</v>
      </c>
      <c r="L197" s="409">
        <v>1.5807724252491695</v>
      </c>
      <c r="M197" s="409">
        <v>692.09090909090912</v>
      </c>
      <c r="N197" s="409">
        <v>16</v>
      </c>
      <c r="O197" s="409">
        <v>11136</v>
      </c>
      <c r="P197" s="492">
        <v>1.1561461794019934</v>
      </c>
      <c r="Q197" s="410">
        <v>696</v>
      </c>
    </row>
    <row r="198" spans="1:17" ht="14.4" customHeight="1" x14ac:dyDescent="0.3">
      <c r="A198" s="405" t="s">
        <v>935</v>
      </c>
      <c r="B198" s="406" t="s">
        <v>846</v>
      </c>
      <c r="C198" s="406" t="s">
        <v>843</v>
      </c>
      <c r="D198" s="406" t="s">
        <v>874</v>
      </c>
      <c r="E198" s="406" t="s">
        <v>860</v>
      </c>
      <c r="F198" s="409">
        <v>15</v>
      </c>
      <c r="G198" s="409">
        <v>20625</v>
      </c>
      <c r="H198" s="409">
        <v>1</v>
      </c>
      <c r="I198" s="409">
        <v>1375</v>
      </c>
      <c r="J198" s="409">
        <v>29</v>
      </c>
      <c r="K198" s="409">
        <v>40043</v>
      </c>
      <c r="L198" s="409">
        <v>1.9414787878787878</v>
      </c>
      <c r="M198" s="409">
        <v>1380.7931034482758</v>
      </c>
      <c r="N198" s="409">
        <v>17</v>
      </c>
      <c r="O198" s="409">
        <v>23579</v>
      </c>
      <c r="P198" s="492">
        <v>1.1432242424242425</v>
      </c>
      <c r="Q198" s="410">
        <v>1387</v>
      </c>
    </row>
    <row r="199" spans="1:17" ht="14.4" customHeight="1" x14ac:dyDescent="0.3">
      <c r="A199" s="405" t="s">
        <v>935</v>
      </c>
      <c r="B199" s="406" t="s">
        <v>846</v>
      </c>
      <c r="C199" s="406" t="s">
        <v>843</v>
      </c>
      <c r="D199" s="406" t="s">
        <v>875</v>
      </c>
      <c r="E199" s="406" t="s">
        <v>876</v>
      </c>
      <c r="F199" s="409">
        <v>8</v>
      </c>
      <c r="G199" s="409">
        <v>18552</v>
      </c>
      <c r="H199" s="409">
        <v>1</v>
      </c>
      <c r="I199" s="409">
        <v>2319</v>
      </c>
      <c r="J199" s="409">
        <v>18</v>
      </c>
      <c r="K199" s="409">
        <v>41937</v>
      </c>
      <c r="L199" s="409">
        <v>2.2605109961190166</v>
      </c>
      <c r="M199" s="409">
        <v>2329.8333333333335</v>
      </c>
      <c r="N199" s="409">
        <v>6</v>
      </c>
      <c r="O199" s="409">
        <v>14046</v>
      </c>
      <c r="P199" s="492">
        <v>0.75711513583441137</v>
      </c>
      <c r="Q199" s="410">
        <v>2341</v>
      </c>
    </row>
    <row r="200" spans="1:17" ht="14.4" customHeight="1" x14ac:dyDescent="0.3">
      <c r="A200" s="405" t="s">
        <v>935</v>
      </c>
      <c r="B200" s="406" t="s">
        <v>846</v>
      </c>
      <c r="C200" s="406" t="s">
        <v>843</v>
      </c>
      <c r="D200" s="406" t="s">
        <v>877</v>
      </c>
      <c r="E200" s="406" t="s">
        <v>878</v>
      </c>
      <c r="F200" s="409">
        <v>16</v>
      </c>
      <c r="G200" s="409">
        <v>1040</v>
      </c>
      <c r="H200" s="409">
        <v>1</v>
      </c>
      <c r="I200" s="409">
        <v>65</v>
      </c>
      <c r="J200" s="409">
        <v>24</v>
      </c>
      <c r="K200" s="409">
        <v>1577</v>
      </c>
      <c r="L200" s="409">
        <v>1.5163461538461538</v>
      </c>
      <c r="M200" s="409">
        <v>65.708333333333329</v>
      </c>
      <c r="N200" s="409">
        <v>19</v>
      </c>
      <c r="O200" s="409">
        <v>1254</v>
      </c>
      <c r="P200" s="492">
        <v>1.2057692307692307</v>
      </c>
      <c r="Q200" s="410">
        <v>66</v>
      </c>
    </row>
    <row r="201" spans="1:17" ht="14.4" customHeight="1" x14ac:dyDescent="0.3">
      <c r="A201" s="405" t="s">
        <v>935</v>
      </c>
      <c r="B201" s="406" t="s">
        <v>846</v>
      </c>
      <c r="C201" s="406" t="s">
        <v>843</v>
      </c>
      <c r="D201" s="406" t="s">
        <v>879</v>
      </c>
      <c r="E201" s="406" t="s">
        <v>880</v>
      </c>
      <c r="F201" s="409">
        <v>46</v>
      </c>
      <c r="G201" s="409">
        <v>18216</v>
      </c>
      <c r="H201" s="409">
        <v>1</v>
      </c>
      <c r="I201" s="409">
        <v>396</v>
      </c>
      <c r="J201" s="409">
        <v>37</v>
      </c>
      <c r="K201" s="409">
        <v>14718</v>
      </c>
      <c r="L201" s="409">
        <v>0.80797101449275366</v>
      </c>
      <c r="M201" s="409">
        <v>397.7837837837838</v>
      </c>
      <c r="N201" s="409">
        <v>18</v>
      </c>
      <c r="O201" s="409">
        <v>7218</v>
      </c>
      <c r="P201" s="492">
        <v>0.39624505928853754</v>
      </c>
      <c r="Q201" s="410">
        <v>401</v>
      </c>
    </row>
    <row r="202" spans="1:17" ht="14.4" customHeight="1" x14ac:dyDescent="0.3">
      <c r="A202" s="405" t="s">
        <v>935</v>
      </c>
      <c r="B202" s="406" t="s">
        <v>846</v>
      </c>
      <c r="C202" s="406" t="s">
        <v>843</v>
      </c>
      <c r="D202" s="406" t="s">
        <v>881</v>
      </c>
      <c r="E202" s="406" t="s">
        <v>882</v>
      </c>
      <c r="F202" s="409">
        <v>2</v>
      </c>
      <c r="G202" s="409">
        <v>3202</v>
      </c>
      <c r="H202" s="409">
        <v>1</v>
      </c>
      <c r="I202" s="409">
        <v>1601</v>
      </c>
      <c r="J202" s="409">
        <v>5</v>
      </c>
      <c r="K202" s="409">
        <v>8021</v>
      </c>
      <c r="L202" s="409">
        <v>2.5049968769519051</v>
      </c>
      <c r="M202" s="409">
        <v>1604.2</v>
      </c>
      <c r="N202" s="409">
        <v>4</v>
      </c>
      <c r="O202" s="409">
        <v>6452</v>
      </c>
      <c r="P202" s="492">
        <v>2.0149906308557153</v>
      </c>
      <c r="Q202" s="410">
        <v>1613</v>
      </c>
    </row>
    <row r="203" spans="1:17" ht="14.4" customHeight="1" x14ac:dyDescent="0.3">
      <c r="A203" s="405" t="s">
        <v>935</v>
      </c>
      <c r="B203" s="406" t="s">
        <v>846</v>
      </c>
      <c r="C203" s="406" t="s">
        <v>843</v>
      </c>
      <c r="D203" s="406" t="s">
        <v>883</v>
      </c>
      <c r="E203" s="406" t="s">
        <v>884</v>
      </c>
      <c r="F203" s="409">
        <v>81</v>
      </c>
      <c r="G203" s="409">
        <v>44550</v>
      </c>
      <c r="H203" s="409">
        <v>1</v>
      </c>
      <c r="I203" s="409">
        <v>550</v>
      </c>
      <c r="J203" s="409">
        <v>110</v>
      </c>
      <c r="K203" s="409">
        <v>60571</v>
      </c>
      <c r="L203" s="409">
        <v>1.3596184062850729</v>
      </c>
      <c r="M203" s="409">
        <v>550.64545454545453</v>
      </c>
      <c r="N203" s="409">
        <v>94</v>
      </c>
      <c r="O203" s="409">
        <v>51888</v>
      </c>
      <c r="P203" s="492">
        <v>1.1647138047138048</v>
      </c>
      <c r="Q203" s="410">
        <v>552</v>
      </c>
    </row>
    <row r="204" spans="1:17" ht="14.4" customHeight="1" x14ac:dyDescent="0.3">
      <c r="A204" s="405" t="s">
        <v>935</v>
      </c>
      <c r="B204" s="406" t="s">
        <v>846</v>
      </c>
      <c r="C204" s="406" t="s">
        <v>843</v>
      </c>
      <c r="D204" s="406" t="s">
        <v>889</v>
      </c>
      <c r="E204" s="406" t="s">
        <v>890</v>
      </c>
      <c r="F204" s="409">
        <v>1</v>
      </c>
      <c r="G204" s="409">
        <v>122</v>
      </c>
      <c r="H204" s="409">
        <v>1</v>
      </c>
      <c r="I204" s="409">
        <v>122</v>
      </c>
      <c r="J204" s="409">
        <v>1</v>
      </c>
      <c r="K204" s="409">
        <v>122</v>
      </c>
      <c r="L204" s="409">
        <v>1</v>
      </c>
      <c r="M204" s="409">
        <v>122</v>
      </c>
      <c r="N204" s="409"/>
      <c r="O204" s="409"/>
      <c r="P204" s="492"/>
      <c r="Q204" s="410"/>
    </row>
    <row r="205" spans="1:17" ht="14.4" customHeight="1" x14ac:dyDescent="0.3">
      <c r="A205" s="405" t="s">
        <v>935</v>
      </c>
      <c r="B205" s="406" t="s">
        <v>846</v>
      </c>
      <c r="C205" s="406" t="s">
        <v>843</v>
      </c>
      <c r="D205" s="406" t="s">
        <v>891</v>
      </c>
      <c r="E205" s="406" t="s">
        <v>892</v>
      </c>
      <c r="F205" s="409">
        <v>118</v>
      </c>
      <c r="G205" s="409">
        <v>50150</v>
      </c>
      <c r="H205" s="409">
        <v>1</v>
      </c>
      <c r="I205" s="409">
        <v>425</v>
      </c>
      <c r="J205" s="409">
        <v>101</v>
      </c>
      <c r="K205" s="409">
        <v>42988</v>
      </c>
      <c r="L205" s="409">
        <v>0.85718843469591222</v>
      </c>
      <c r="M205" s="409">
        <v>425.62376237623761</v>
      </c>
      <c r="N205" s="409">
        <v>63</v>
      </c>
      <c r="O205" s="409">
        <v>26838</v>
      </c>
      <c r="P205" s="492">
        <v>0.53515453639082755</v>
      </c>
      <c r="Q205" s="410">
        <v>426</v>
      </c>
    </row>
    <row r="206" spans="1:17" ht="14.4" customHeight="1" x14ac:dyDescent="0.3">
      <c r="A206" s="405" t="s">
        <v>935</v>
      </c>
      <c r="B206" s="406" t="s">
        <v>846</v>
      </c>
      <c r="C206" s="406" t="s">
        <v>843</v>
      </c>
      <c r="D206" s="406" t="s">
        <v>895</v>
      </c>
      <c r="E206" s="406" t="s">
        <v>854</v>
      </c>
      <c r="F206" s="409"/>
      <c r="G206" s="409"/>
      <c r="H206" s="409"/>
      <c r="I206" s="409"/>
      <c r="J206" s="409">
        <v>1</v>
      </c>
      <c r="K206" s="409">
        <v>915</v>
      </c>
      <c r="L206" s="409"/>
      <c r="M206" s="409">
        <v>915</v>
      </c>
      <c r="N206" s="409"/>
      <c r="O206" s="409"/>
      <c r="P206" s="492"/>
      <c r="Q206" s="410"/>
    </row>
    <row r="207" spans="1:17" ht="14.4" customHeight="1" x14ac:dyDescent="0.3">
      <c r="A207" s="405" t="s">
        <v>935</v>
      </c>
      <c r="B207" s="406" t="s">
        <v>846</v>
      </c>
      <c r="C207" s="406" t="s">
        <v>843</v>
      </c>
      <c r="D207" s="406" t="s">
        <v>896</v>
      </c>
      <c r="E207" s="406" t="s">
        <v>897</v>
      </c>
      <c r="F207" s="409"/>
      <c r="G207" s="409"/>
      <c r="H207" s="409"/>
      <c r="I207" s="409"/>
      <c r="J207" s="409">
        <v>8</v>
      </c>
      <c r="K207" s="409">
        <v>12904</v>
      </c>
      <c r="L207" s="409"/>
      <c r="M207" s="409">
        <v>1613</v>
      </c>
      <c r="N207" s="409">
        <v>19</v>
      </c>
      <c r="O207" s="409">
        <v>30685</v>
      </c>
      <c r="P207" s="492"/>
      <c r="Q207" s="410">
        <v>1615</v>
      </c>
    </row>
    <row r="208" spans="1:17" ht="14.4" customHeight="1" x14ac:dyDescent="0.3">
      <c r="A208" s="405" t="s">
        <v>936</v>
      </c>
      <c r="B208" s="406" t="s">
        <v>842</v>
      </c>
      <c r="C208" s="406" t="s">
        <v>843</v>
      </c>
      <c r="D208" s="406" t="s">
        <v>844</v>
      </c>
      <c r="E208" s="406" t="s">
        <v>845</v>
      </c>
      <c r="F208" s="409"/>
      <c r="G208" s="409"/>
      <c r="H208" s="409"/>
      <c r="I208" s="409"/>
      <c r="J208" s="409">
        <v>1</v>
      </c>
      <c r="K208" s="409">
        <v>10685</v>
      </c>
      <c r="L208" s="409"/>
      <c r="M208" s="409">
        <v>10685</v>
      </c>
      <c r="N208" s="409">
        <v>3</v>
      </c>
      <c r="O208" s="409">
        <v>32175</v>
      </c>
      <c r="P208" s="492"/>
      <c r="Q208" s="410">
        <v>10725</v>
      </c>
    </row>
    <row r="209" spans="1:17" ht="14.4" customHeight="1" x14ac:dyDescent="0.3">
      <c r="A209" s="405" t="s">
        <v>936</v>
      </c>
      <c r="B209" s="406" t="s">
        <v>846</v>
      </c>
      <c r="C209" s="406" t="s">
        <v>843</v>
      </c>
      <c r="D209" s="406" t="s">
        <v>883</v>
      </c>
      <c r="E209" s="406" t="s">
        <v>884</v>
      </c>
      <c r="F209" s="409"/>
      <c r="G209" s="409"/>
      <c r="H209" s="409"/>
      <c r="I209" s="409"/>
      <c r="J209" s="409"/>
      <c r="K209" s="409"/>
      <c r="L209" s="409"/>
      <c r="M209" s="409"/>
      <c r="N209" s="409">
        <v>5</v>
      </c>
      <c r="O209" s="409">
        <v>2760</v>
      </c>
      <c r="P209" s="492"/>
      <c r="Q209" s="410">
        <v>552</v>
      </c>
    </row>
    <row r="210" spans="1:17" ht="14.4" customHeight="1" x14ac:dyDescent="0.3">
      <c r="A210" s="405" t="s">
        <v>937</v>
      </c>
      <c r="B210" s="406" t="s">
        <v>846</v>
      </c>
      <c r="C210" s="406" t="s">
        <v>843</v>
      </c>
      <c r="D210" s="406" t="s">
        <v>851</v>
      </c>
      <c r="E210" s="406" t="s">
        <v>852</v>
      </c>
      <c r="F210" s="409">
        <v>2</v>
      </c>
      <c r="G210" s="409">
        <v>4426</v>
      </c>
      <c r="H210" s="409">
        <v>1</v>
      </c>
      <c r="I210" s="409">
        <v>2213</v>
      </c>
      <c r="J210" s="409"/>
      <c r="K210" s="409"/>
      <c r="L210" s="409"/>
      <c r="M210" s="409"/>
      <c r="N210" s="409"/>
      <c r="O210" s="409"/>
      <c r="P210" s="492"/>
      <c r="Q210" s="410"/>
    </row>
    <row r="211" spans="1:17" ht="14.4" customHeight="1" x14ac:dyDescent="0.3">
      <c r="A211" s="405" t="s">
        <v>937</v>
      </c>
      <c r="B211" s="406" t="s">
        <v>846</v>
      </c>
      <c r="C211" s="406" t="s">
        <v>843</v>
      </c>
      <c r="D211" s="406" t="s">
        <v>855</v>
      </c>
      <c r="E211" s="406" t="s">
        <v>856</v>
      </c>
      <c r="F211" s="409">
        <v>1</v>
      </c>
      <c r="G211" s="409">
        <v>3698</v>
      </c>
      <c r="H211" s="409">
        <v>1</v>
      </c>
      <c r="I211" s="409">
        <v>3698</v>
      </c>
      <c r="J211" s="409"/>
      <c r="K211" s="409"/>
      <c r="L211" s="409"/>
      <c r="M211" s="409"/>
      <c r="N211" s="409"/>
      <c r="O211" s="409"/>
      <c r="P211" s="492"/>
      <c r="Q211" s="410"/>
    </row>
    <row r="212" spans="1:17" ht="14.4" customHeight="1" x14ac:dyDescent="0.3">
      <c r="A212" s="405" t="s">
        <v>937</v>
      </c>
      <c r="B212" s="406" t="s">
        <v>846</v>
      </c>
      <c r="C212" s="406" t="s">
        <v>843</v>
      </c>
      <c r="D212" s="406" t="s">
        <v>867</v>
      </c>
      <c r="E212" s="406" t="s">
        <v>868</v>
      </c>
      <c r="F212" s="409">
        <v>2</v>
      </c>
      <c r="G212" s="409">
        <v>2894</v>
      </c>
      <c r="H212" s="409">
        <v>1</v>
      </c>
      <c r="I212" s="409">
        <v>1447</v>
      </c>
      <c r="J212" s="409"/>
      <c r="K212" s="409"/>
      <c r="L212" s="409"/>
      <c r="M212" s="409"/>
      <c r="N212" s="409"/>
      <c r="O212" s="409"/>
      <c r="P212" s="492"/>
      <c r="Q212" s="410"/>
    </row>
    <row r="213" spans="1:17" ht="14.4" customHeight="1" x14ac:dyDescent="0.3">
      <c r="A213" s="405" t="s">
        <v>937</v>
      </c>
      <c r="B213" s="406" t="s">
        <v>846</v>
      </c>
      <c r="C213" s="406" t="s">
        <v>843</v>
      </c>
      <c r="D213" s="406" t="s">
        <v>871</v>
      </c>
      <c r="E213" s="406" t="s">
        <v>872</v>
      </c>
      <c r="F213" s="409">
        <v>1</v>
      </c>
      <c r="G213" s="409">
        <v>16</v>
      </c>
      <c r="H213" s="409">
        <v>1</v>
      </c>
      <c r="I213" s="409">
        <v>16</v>
      </c>
      <c r="J213" s="409"/>
      <c r="K213" s="409"/>
      <c r="L213" s="409"/>
      <c r="M213" s="409"/>
      <c r="N213" s="409">
        <v>1</v>
      </c>
      <c r="O213" s="409">
        <v>16</v>
      </c>
      <c r="P213" s="492">
        <v>1</v>
      </c>
      <c r="Q213" s="410">
        <v>16</v>
      </c>
    </row>
    <row r="214" spans="1:17" ht="14.4" customHeight="1" x14ac:dyDescent="0.3">
      <c r="A214" s="405" t="s">
        <v>937</v>
      </c>
      <c r="B214" s="406" t="s">
        <v>846</v>
      </c>
      <c r="C214" s="406" t="s">
        <v>843</v>
      </c>
      <c r="D214" s="406" t="s">
        <v>873</v>
      </c>
      <c r="E214" s="406" t="s">
        <v>858</v>
      </c>
      <c r="F214" s="409">
        <v>2</v>
      </c>
      <c r="G214" s="409">
        <v>1376</v>
      </c>
      <c r="H214" s="409">
        <v>1</v>
      </c>
      <c r="I214" s="409">
        <v>688</v>
      </c>
      <c r="J214" s="409"/>
      <c r="K214" s="409"/>
      <c r="L214" s="409"/>
      <c r="M214" s="409"/>
      <c r="N214" s="409">
        <v>2</v>
      </c>
      <c r="O214" s="409">
        <v>1392</v>
      </c>
      <c r="P214" s="492">
        <v>1.0116279069767442</v>
      </c>
      <c r="Q214" s="410">
        <v>696</v>
      </c>
    </row>
    <row r="215" spans="1:17" ht="14.4" customHeight="1" x14ac:dyDescent="0.3">
      <c r="A215" s="405" t="s">
        <v>937</v>
      </c>
      <c r="B215" s="406" t="s">
        <v>846</v>
      </c>
      <c r="C215" s="406" t="s">
        <v>843</v>
      </c>
      <c r="D215" s="406" t="s">
        <v>874</v>
      </c>
      <c r="E215" s="406" t="s">
        <v>860</v>
      </c>
      <c r="F215" s="409">
        <v>1</v>
      </c>
      <c r="G215" s="409">
        <v>1375</v>
      </c>
      <c r="H215" s="409">
        <v>1</v>
      </c>
      <c r="I215" s="409">
        <v>1375</v>
      </c>
      <c r="J215" s="409"/>
      <c r="K215" s="409"/>
      <c r="L215" s="409"/>
      <c r="M215" s="409"/>
      <c r="N215" s="409"/>
      <c r="O215" s="409"/>
      <c r="P215" s="492"/>
      <c r="Q215" s="410"/>
    </row>
    <row r="216" spans="1:17" ht="14.4" customHeight="1" x14ac:dyDescent="0.3">
      <c r="A216" s="405" t="s">
        <v>937</v>
      </c>
      <c r="B216" s="406" t="s">
        <v>846</v>
      </c>
      <c r="C216" s="406" t="s">
        <v>843</v>
      </c>
      <c r="D216" s="406" t="s">
        <v>875</v>
      </c>
      <c r="E216" s="406" t="s">
        <v>876</v>
      </c>
      <c r="F216" s="409">
        <v>1</v>
      </c>
      <c r="G216" s="409">
        <v>2319</v>
      </c>
      <c r="H216" s="409">
        <v>1</v>
      </c>
      <c r="I216" s="409">
        <v>2319</v>
      </c>
      <c r="J216" s="409"/>
      <c r="K216" s="409"/>
      <c r="L216" s="409"/>
      <c r="M216" s="409"/>
      <c r="N216" s="409"/>
      <c r="O216" s="409"/>
      <c r="P216" s="492"/>
      <c r="Q216" s="410"/>
    </row>
    <row r="217" spans="1:17" ht="14.4" customHeight="1" x14ac:dyDescent="0.3">
      <c r="A217" s="405" t="s">
        <v>937</v>
      </c>
      <c r="B217" s="406" t="s">
        <v>846</v>
      </c>
      <c r="C217" s="406" t="s">
        <v>843</v>
      </c>
      <c r="D217" s="406" t="s">
        <v>877</v>
      </c>
      <c r="E217" s="406" t="s">
        <v>878</v>
      </c>
      <c r="F217" s="409">
        <v>2</v>
      </c>
      <c r="G217" s="409">
        <v>130</v>
      </c>
      <c r="H217" s="409">
        <v>1</v>
      </c>
      <c r="I217" s="409">
        <v>65</v>
      </c>
      <c r="J217" s="409"/>
      <c r="K217" s="409"/>
      <c r="L217" s="409"/>
      <c r="M217" s="409"/>
      <c r="N217" s="409">
        <v>2</v>
      </c>
      <c r="O217" s="409">
        <v>132</v>
      </c>
      <c r="P217" s="492">
        <v>1.0153846153846153</v>
      </c>
      <c r="Q217" s="410">
        <v>66</v>
      </c>
    </row>
    <row r="218" spans="1:17" ht="14.4" customHeight="1" x14ac:dyDescent="0.3">
      <c r="A218" s="405" t="s">
        <v>937</v>
      </c>
      <c r="B218" s="406" t="s">
        <v>846</v>
      </c>
      <c r="C218" s="406" t="s">
        <v>843</v>
      </c>
      <c r="D218" s="406" t="s">
        <v>879</v>
      </c>
      <c r="E218" s="406" t="s">
        <v>880</v>
      </c>
      <c r="F218" s="409">
        <v>2</v>
      </c>
      <c r="G218" s="409">
        <v>792</v>
      </c>
      <c r="H218" s="409">
        <v>1</v>
      </c>
      <c r="I218" s="409">
        <v>396</v>
      </c>
      <c r="J218" s="409"/>
      <c r="K218" s="409"/>
      <c r="L218" s="409"/>
      <c r="M218" s="409"/>
      <c r="N218" s="409"/>
      <c r="O218" s="409"/>
      <c r="P218" s="492"/>
      <c r="Q218" s="410"/>
    </row>
    <row r="219" spans="1:17" ht="14.4" customHeight="1" x14ac:dyDescent="0.3">
      <c r="A219" s="405" t="s">
        <v>937</v>
      </c>
      <c r="B219" s="406" t="s">
        <v>846</v>
      </c>
      <c r="C219" s="406" t="s">
        <v>843</v>
      </c>
      <c r="D219" s="406" t="s">
        <v>883</v>
      </c>
      <c r="E219" s="406" t="s">
        <v>884</v>
      </c>
      <c r="F219" s="409">
        <v>5</v>
      </c>
      <c r="G219" s="409">
        <v>2750</v>
      </c>
      <c r="H219" s="409">
        <v>1</v>
      </c>
      <c r="I219" s="409">
        <v>550</v>
      </c>
      <c r="J219" s="409"/>
      <c r="K219" s="409"/>
      <c r="L219" s="409"/>
      <c r="M219" s="409"/>
      <c r="N219" s="409"/>
      <c r="O219" s="409"/>
      <c r="P219" s="492"/>
      <c r="Q219" s="410"/>
    </row>
    <row r="220" spans="1:17" ht="14.4" customHeight="1" x14ac:dyDescent="0.3">
      <c r="A220" s="405" t="s">
        <v>938</v>
      </c>
      <c r="B220" s="406" t="s">
        <v>842</v>
      </c>
      <c r="C220" s="406" t="s">
        <v>843</v>
      </c>
      <c r="D220" s="406" t="s">
        <v>844</v>
      </c>
      <c r="E220" s="406" t="s">
        <v>845</v>
      </c>
      <c r="F220" s="409"/>
      <c r="G220" s="409"/>
      <c r="H220" s="409"/>
      <c r="I220" s="409"/>
      <c r="J220" s="409"/>
      <c r="K220" s="409"/>
      <c r="L220" s="409"/>
      <c r="M220" s="409"/>
      <c r="N220" s="409">
        <v>1</v>
      </c>
      <c r="O220" s="409">
        <v>10725</v>
      </c>
      <c r="P220" s="492"/>
      <c r="Q220" s="410">
        <v>10725</v>
      </c>
    </row>
    <row r="221" spans="1:17" ht="14.4" customHeight="1" x14ac:dyDescent="0.3">
      <c r="A221" s="405" t="s">
        <v>938</v>
      </c>
      <c r="B221" s="406" t="s">
        <v>846</v>
      </c>
      <c r="C221" s="406" t="s">
        <v>843</v>
      </c>
      <c r="D221" s="406" t="s">
        <v>847</v>
      </c>
      <c r="E221" s="406" t="s">
        <v>848</v>
      </c>
      <c r="F221" s="409"/>
      <c r="G221" s="409"/>
      <c r="H221" s="409"/>
      <c r="I221" s="409"/>
      <c r="J221" s="409"/>
      <c r="K221" s="409"/>
      <c r="L221" s="409"/>
      <c r="M221" s="409"/>
      <c r="N221" s="409">
        <v>2</v>
      </c>
      <c r="O221" s="409">
        <v>256</v>
      </c>
      <c r="P221" s="492"/>
      <c r="Q221" s="410">
        <v>128</v>
      </c>
    </row>
    <row r="222" spans="1:17" ht="14.4" customHeight="1" x14ac:dyDescent="0.3">
      <c r="A222" s="405" t="s">
        <v>938</v>
      </c>
      <c r="B222" s="406" t="s">
        <v>846</v>
      </c>
      <c r="C222" s="406" t="s">
        <v>843</v>
      </c>
      <c r="D222" s="406" t="s">
        <v>849</v>
      </c>
      <c r="E222" s="406" t="s">
        <v>850</v>
      </c>
      <c r="F222" s="409">
        <v>1</v>
      </c>
      <c r="G222" s="409">
        <v>1220</v>
      </c>
      <c r="H222" s="409">
        <v>1</v>
      </c>
      <c r="I222" s="409">
        <v>1220</v>
      </c>
      <c r="J222" s="409"/>
      <c r="K222" s="409"/>
      <c r="L222" s="409"/>
      <c r="M222" s="409"/>
      <c r="N222" s="409"/>
      <c r="O222" s="409"/>
      <c r="P222" s="492"/>
      <c r="Q222" s="410"/>
    </row>
    <row r="223" spans="1:17" ht="14.4" customHeight="1" x14ac:dyDescent="0.3">
      <c r="A223" s="405" t="s">
        <v>938</v>
      </c>
      <c r="B223" s="406" t="s">
        <v>846</v>
      </c>
      <c r="C223" s="406" t="s">
        <v>843</v>
      </c>
      <c r="D223" s="406" t="s">
        <v>851</v>
      </c>
      <c r="E223" s="406" t="s">
        <v>852</v>
      </c>
      <c r="F223" s="409"/>
      <c r="G223" s="409"/>
      <c r="H223" s="409"/>
      <c r="I223" s="409"/>
      <c r="J223" s="409">
        <v>2</v>
      </c>
      <c r="K223" s="409">
        <v>4458</v>
      </c>
      <c r="L223" s="409"/>
      <c r="M223" s="409">
        <v>2229</v>
      </c>
      <c r="N223" s="409"/>
      <c r="O223" s="409"/>
      <c r="P223" s="492"/>
      <c r="Q223" s="410"/>
    </row>
    <row r="224" spans="1:17" ht="14.4" customHeight="1" x14ac:dyDescent="0.3">
      <c r="A224" s="405" t="s">
        <v>938</v>
      </c>
      <c r="B224" s="406" t="s">
        <v>846</v>
      </c>
      <c r="C224" s="406" t="s">
        <v>843</v>
      </c>
      <c r="D224" s="406" t="s">
        <v>853</v>
      </c>
      <c r="E224" s="406" t="s">
        <v>854</v>
      </c>
      <c r="F224" s="409">
        <v>1</v>
      </c>
      <c r="G224" s="409">
        <v>1035</v>
      </c>
      <c r="H224" s="409">
        <v>1</v>
      </c>
      <c r="I224" s="409">
        <v>1035</v>
      </c>
      <c r="J224" s="409"/>
      <c r="K224" s="409"/>
      <c r="L224" s="409"/>
      <c r="M224" s="409"/>
      <c r="N224" s="409"/>
      <c r="O224" s="409"/>
      <c r="P224" s="492"/>
      <c r="Q224" s="410"/>
    </row>
    <row r="225" spans="1:17" ht="14.4" customHeight="1" x14ac:dyDescent="0.3">
      <c r="A225" s="405" t="s">
        <v>938</v>
      </c>
      <c r="B225" s="406" t="s">
        <v>846</v>
      </c>
      <c r="C225" s="406" t="s">
        <v>843</v>
      </c>
      <c r="D225" s="406" t="s">
        <v>855</v>
      </c>
      <c r="E225" s="406" t="s">
        <v>856</v>
      </c>
      <c r="F225" s="409">
        <v>1</v>
      </c>
      <c r="G225" s="409">
        <v>3698</v>
      </c>
      <c r="H225" s="409">
        <v>1</v>
      </c>
      <c r="I225" s="409">
        <v>3698</v>
      </c>
      <c r="J225" s="409">
        <v>2</v>
      </c>
      <c r="K225" s="409">
        <v>7428</v>
      </c>
      <c r="L225" s="409">
        <v>2.0086533261222281</v>
      </c>
      <c r="M225" s="409">
        <v>3714</v>
      </c>
      <c r="N225" s="409"/>
      <c r="O225" s="409"/>
      <c r="P225" s="492"/>
      <c r="Q225" s="410"/>
    </row>
    <row r="226" spans="1:17" ht="14.4" customHeight="1" x14ac:dyDescent="0.3">
      <c r="A226" s="405" t="s">
        <v>938</v>
      </c>
      <c r="B226" s="406" t="s">
        <v>846</v>
      </c>
      <c r="C226" s="406" t="s">
        <v>843</v>
      </c>
      <c r="D226" s="406" t="s">
        <v>857</v>
      </c>
      <c r="E226" s="406" t="s">
        <v>858</v>
      </c>
      <c r="F226" s="409"/>
      <c r="G226" s="409"/>
      <c r="H226" s="409"/>
      <c r="I226" s="409"/>
      <c r="J226" s="409"/>
      <c r="K226" s="409"/>
      <c r="L226" s="409"/>
      <c r="M226" s="409"/>
      <c r="N226" s="409">
        <v>1</v>
      </c>
      <c r="O226" s="409">
        <v>439</v>
      </c>
      <c r="P226" s="492"/>
      <c r="Q226" s="410">
        <v>439</v>
      </c>
    </row>
    <row r="227" spans="1:17" ht="14.4" customHeight="1" x14ac:dyDescent="0.3">
      <c r="A227" s="405" t="s">
        <v>938</v>
      </c>
      <c r="B227" s="406" t="s">
        <v>846</v>
      </c>
      <c r="C227" s="406" t="s">
        <v>843</v>
      </c>
      <c r="D227" s="406" t="s">
        <v>867</v>
      </c>
      <c r="E227" s="406" t="s">
        <v>868</v>
      </c>
      <c r="F227" s="409">
        <v>3</v>
      </c>
      <c r="G227" s="409">
        <v>4341</v>
      </c>
      <c r="H227" s="409">
        <v>1</v>
      </c>
      <c r="I227" s="409">
        <v>1447</v>
      </c>
      <c r="J227" s="409">
        <v>1</v>
      </c>
      <c r="K227" s="409">
        <v>1457</v>
      </c>
      <c r="L227" s="409">
        <v>0.33563695001151811</v>
      </c>
      <c r="M227" s="409">
        <v>1457</v>
      </c>
      <c r="N227" s="409">
        <v>3</v>
      </c>
      <c r="O227" s="409">
        <v>4383</v>
      </c>
      <c r="P227" s="492">
        <v>1.009675190048376</v>
      </c>
      <c r="Q227" s="410">
        <v>1461</v>
      </c>
    </row>
    <row r="228" spans="1:17" ht="14.4" customHeight="1" x14ac:dyDescent="0.3">
      <c r="A228" s="405" t="s">
        <v>938</v>
      </c>
      <c r="B228" s="406" t="s">
        <v>846</v>
      </c>
      <c r="C228" s="406" t="s">
        <v>843</v>
      </c>
      <c r="D228" s="406" t="s">
        <v>871</v>
      </c>
      <c r="E228" s="406" t="s">
        <v>872</v>
      </c>
      <c r="F228" s="409">
        <v>8</v>
      </c>
      <c r="G228" s="409">
        <v>128</v>
      </c>
      <c r="H228" s="409">
        <v>1</v>
      </c>
      <c r="I228" s="409">
        <v>16</v>
      </c>
      <c r="J228" s="409">
        <v>3</v>
      </c>
      <c r="K228" s="409">
        <v>48</v>
      </c>
      <c r="L228" s="409">
        <v>0.375</v>
      </c>
      <c r="M228" s="409">
        <v>16</v>
      </c>
      <c r="N228" s="409">
        <v>1</v>
      </c>
      <c r="O228" s="409">
        <v>16</v>
      </c>
      <c r="P228" s="492">
        <v>0.125</v>
      </c>
      <c r="Q228" s="410">
        <v>16</v>
      </c>
    </row>
    <row r="229" spans="1:17" ht="14.4" customHeight="1" x14ac:dyDescent="0.3">
      <c r="A229" s="405" t="s">
        <v>938</v>
      </c>
      <c r="B229" s="406" t="s">
        <v>846</v>
      </c>
      <c r="C229" s="406" t="s">
        <v>843</v>
      </c>
      <c r="D229" s="406" t="s">
        <v>873</v>
      </c>
      <c r="E229" s="406" t="s">
        <v>858</v>
      </c>
      <c r="F229" s="409">
        <v>14</v>
      </c>
      <c r="G229" s="409">
        <v>9632</v>
      </c>
      <c r="H229" s="409">
        <v>1</v>
      </c>
      <c r="I229" s="409">
        <v>688</v>
      </c>
      <c r="J229" s="409">
        <v>5</v>
      </c>
      <c r="K229" s="409">
        <v>3470</v>
      </c>
      <c r="L229" s="409">
        <v>0.3602574750830565</v>
      </c>
      <c r="M229" s="409">
        <v>694</v>
      </c>
      <c r="N229" s="409">
        <v>2</v>
      </c>
      <c r="O229" s="409">
        <v>1392</v>
      </c>
      <c r="P229" s="492">
        <v>0.14451827242524917</v>
      </c>
      <c r="Q229" s="410">
        <v>696</v>
      </c>
    </row>
    <row r="230" spans="1:17" ht="14.4" customHeight="1" x14ac:dyDescent="0.3">
      <c r="A230" s="405" t="s">
        <v>938</v>
      </c>
      <c r="B230" s="406" t="s">
        <v>846</v>
      </c>
      <c r="C230" s="406" t="s">
        <v>843</v>
      </c>
      <c r="D230" s="406" t="s">
        <v>874</v>
      </c>
      <c r="E230" s="406" t="s">
        <v>860</v>
      </c>
      <c r="F230" s="409">
        <v>4</v>
      </c>
      <c r="G230" s="409">
        <v>5500</v>
      </c>
      <c r="H230" s="409">
        <v>1</v>
      </c>
      <c r="I230" s="409">
        <v>1375</v>
      </c>
      <c r="J230" s="409">
        <v>5</v>
      </c>
      <c r="K230" s="409">
        <v>6915</v>
      </c>
      <c r="L230" s="409">
        <v>1.2572727272727273</v>
      </c>
      <c r="M230" s="409">
        <v>1383</v>
      </c>
      <c r="N230" s="409"/>
      <c r="O230" s="409"/>
      <c r="P230" s="492"/>
      <c r="Q230" s="410"/>
    </row>
    <row r="231" spans="1:17" ht="14.4" customHeight="1" x14ac:dyDescent="0.3">
      <c r="A231" s="405" t="s">
        <v>938</v>
      </c>
      <c r="B231" s="406" t="s">
        <v>846</v>
      </c>
      <c r="C231" s="406" t="s">
        <v>843</v>
      </c>
      <c r="D231" s="406" t="s">
        <v>875</v>
      </c>
      <c r="E231" s="406" t="s">
        <v>876</v>
      </c>
      <c r="F231" s="409">
        <v>2</v>
      </c>
      <c r="G231" s="409">
        <v>4638</v>
      </c>
      <c r="H231" s="409">
        <v>1</v>
      </c>
      <c r="I231" s="409">
        <v>2319</v>
      </c>
      <c r="J231" s="409">
        <v>3</v>
      </c>
      <c r="K231" s="409">
        <v>7002</v>
      </c>
      <c r="L231" s="409">
        <v>1.5097024579560154</v>
      </c>
      <c r="M231" s="409">
        <v>2334</v>
      </c>
      <c r="N231" s="409"/>
      <c r="O231" s="409"/>
      <c r="P231" s="492"/>
      <c r="Q231" s="410"/>
    </row>
    <row r="232" spans="1:17" ht="14.4" customHeight="1" x14ac:dyDescent="0.3">
      <c r="A232" s="405" t="s">
        <v>938</v>
      </c>
      <c r="B232" s="406" t="s">
        <v>846</v>
      </c>
      <c r="C232" s="406" t="s">
        <v>843</v>
      </c>
      <c r="D232" s="406" t="s">
        <v>877</v>
      </c>
      <c r="E232" s="406" t="s">
        <v>878</v>
      </c>
      <c r="F232" s="409">
        <v>14</v>
      </c>
      <c r="G232" s="409">
        <v>910</v>
      </c>
      <c r="H232" s="409">
        <v>1</v>
      </c>
      <c r="I232" s="409">
        <v>65</v>
      </c>
      <c r="J232" s="409">
        <v>5</v>
      </c>
      <c r="K232" s="409">
        <v>330</v>
      </c>
      <c r="L232" s="409">
        <v>0.36263736263736263</v>
      </c>
      <c r="M232" s="409">
        <v>66</v>
      </c>
      <c r="N232" s="409">
        <v>2</v>
      </c>
      <c r="O232" s="409">
        <v>132</v>
      </c>
      <c r="P232" s="492">
        <v>0.14505494505494507</v>
      </c>
      <c r="Q232" s="410">
        <v>66</v>
      </c>
    </row>
    <row r="233" spans="1:17" ht="14.4" customHeight="1" x14ac:dyDescent="0.3">
      <c r="A233" s="405" t="s">
        <v>938</v>
      </c>
      <c r="B233" s="406" t="s">
        <v>846</v>
      </c>
      <c r="C233" s="406" t="s">
        <v>843</v>
      </c>
      <c r="D233" s="406" t="s">
        <v>879</v>
      </c>
      <c r="E233" s="406" t="s">
        <v>880</v>
      </c>
      <c r="F233" s="409">
        <v>3</v>
      </c>
      <c r="G233" s="409">
        <v>1188</v>
      </c>
      <c r="H233" s="409">
        <v>1</v>
      </c>
      <c r="I233" s="409">
        <v>396</v>
      </c>
      <c r="J233" s="409">
        <v>1</v>
      </c>
      <c r="K233" s="409">
        <v>399</v>
      </c>
      <c r="L233" s="409">
        <v>0.33585858585858586</v>
      </c>
      <c r="M233" s="409">
        <v>399</v>
      </c>
      <c r="N233" s="409">
        <v>3</v>
      </c>
      <c r="O233" s="409">
        <v>1203</v>
      </c>
      <c r="P233" s="492">
        <v>1.0126262626262625</v>
      </c>
      <c r="Q233" s="410">
        <v>401</v>
      </c>
    </row>
    <row r="234" spans="1:17" ht="14.4" customHeight="1" x14ac:dyDescent="0.3">
      <c r="A234" s="405" t="s">
        <v>938</v>
      </c>
      <c r="B234" s="406" t="s">
        <v>846</v>
      </c>
      <c r="C234" s="406" t="s">
        <v>843</v>
      </c>
      <c r="D234" s="406" t="s">
        <v>883</v>
      </c>
      <c r="E234" s="406" t="s">
        <v>884</v>
      </c>
      <c r="F234" s="409">
        <v>37</v>
      </c>
      <c r="G234" s="409">
        <v>20350</v>
      </c>
      <c r="H234" s="409">
        <v>1</v>
      </c>
      <c r="I234" s="409">
        <v>550</v>
      </c>
      <c r="J234" s="409">
        <v>17</v>
      </c>
      <c r="K234" s="409">
        <v>9367</v>
      </c>
      <c r="L234" s="409">
        <v>0.4602948402948403</v>
      </c>
      <c r="M234" s="409">
        <v>551</v>
      </c>
      <c r="N234" s="409">
        <v>8</v>
      </c>
      <c r="O234" s="409">
        <v>4416</v>
      </c>
      <c r="P234" s="492">
        <v>0.21700245700245699</v>
      </c>
      <c r="Q234" s="410">
        <v>552</v>
      </c>
    </row>
    <row r="235" spans="1:17" ht="14.4" customHeight="1" x14ac:dyDescent="0.3">
      <c r="A235" s="405" t="s">
        <v>938</v>
      </c>
      <c r="B235" s="406" t="s">
        <v>846</v>
      </c>
      <c r="C235" s="406" t="s">
        <v>843</v>
      </c>
      <c r="D235" s="406" t="s">
        <v>891</v>
      </c>
      <c r="E235" s="406" t="s">
        <v>892</v>
      </c>
      <c r="F235" s="409"/>
      <c r="G235" s="409"/>
      <c r="H235" s="409"/>
      <c r="I235" s="409"/>
      <c r="J235" s="409"/>
      <c r="K235" s="409"/>
      <c r="L235" s="409"/>
      <c r="M235" s="409"/>
      <c r="N235" s="409">
        <v>2</v>
      </c>
      <c r="O235" s="409">
        <v>852</v>
      </c>
      <c r="P235" s="492"/>
      <c r="Q235" s="410">
        <v>426</v>
      </c>
    </row>
    <row r="236" spans="1:17" ht="14.4" customHeight="1" x14ac:dyDescent="0.3">
      <c r="A236" s="405" t="s">
        <v>938</v>
      </c>
      <c r="B236" s="406" t="s">
        <v>846</v>
      </c>
      <c r="C236" s="406" t="s">
        <v>843</v>
      </c>
      <c r="D236" s="406" t="s">
        <v>896</v>
      </c>
      <c r="E236" s="406" t="s">
        <v>897</v>
      </c>
      <c r="F236" s="409"/>
      <c r="G236" s="409"/>
      <c r="H236" s="409"/>
      <c r="I236" s="409"/>
      <c r="J236" s="409"/>
      <c r="K236" s="409"/>
      <c r="L236" s="409"/>
      <c r="M236" s="409"/>
      <c r="N236" s="409">
        <v>2</v>
      </c>
      <c r="O236" s="409">
        <v>3230</v>
      </c>
      <c r="P236" s="492"/>
      <c r="Q236" s="410">
        <v>1615</v>
      </c>
    </row>
    <row r="237" spans="1:17" ht="14.4" customHeight="1" x14ac:dyDescent="0.3">
      <c r="A237" s="405" t="s">
        <v>939</v>
      </c>
      <c r="B237" s="406" t="s">
        <v>846</v>
      </c>
      <c r="C237" s="406" t="s">
        <v>843</v>
      </c>
      <c r="D237" s="406" t="s">
        <v>851</v>
      </c>
      <c r="E237" s="406" t="s">
        <v>852</v>
      </c>
      <c r="F237" s="409"/>
      <c r="G237" s="409"/>
      <c r="H237" s="409"/>
      <c r="I237" s="409"/>
      <c r="J237" s="409">
        <v>1</v>
      </c>
      <c r="K237" s="409">
        <v>2213</v>
      </c>
      <c r="L237" s="409"/>
      <c r="M237" s="409">
        <v>2213</v>
      </c>
      <c r="N237" s="409"/>
      <c r="O237" s="409"/>
      <c r="P237" s="492"/>
      <c r="Q237" s="410"/>
    </row>
    <row r="238" spans="1:17" ht="14.4" customHeight="1" x14ac:dyDescent="0.3">
      <c r="A238" s="405" t="s">
        <v>939</v>
      </c>
      <c r="B238" s="406" t="s">
        <v>846</v>
      </c>
      <c r="C238" s="406" t="s">
        <v>843</v>
      </c>
      <c r="D238" s="406" t="s">
        <v>867</v>
      </c>
      <c r="E238" s="406" t="s">
        <v>868</v>
      </c>
      <c r="F238" s="409"/>
      <c r="G238" s="409"/>
      <c r="H238" s="409"/>
      <c r="I238" s="409"/>
      <c r="J238" s="409">
        <v>1</v>
      </c>
      <c r="K238" s="409">
        <v>1447</v>
      </c>
      <c r="L238" s="409"/>
      <c r="M238" s="409">
        <v>1447</v>
      </c>
      <c r="N238" s="409"/>
      <c r="O238" s="409"/>
      <c r="P238" s="492"/>
      <c r="Q238" s="410"/>
    </row>
    <row r="239" spans="1:17" ht="14.4" customHeight="1" x14ac:dyDescent="0.3">
      <c r="A239" s="405" t="s">
        <v>939</v>
      </c>
      <c r="B239" s="406" t="s">
        <v>846</v>
      </c>
      <c r="C239" s="406" t="s">
        <v>843</v>
      </c>
      <c r="D239" s="406" t="s">
        <v>871</v>
      </c>
      <c r="E239" s="406" t="s">
        <v>872</v>
      </c>
      <c r="F239" s="409"/>
      <c r="G239" s="409"/>
      <c r="H239" s="409"/>
      <c r="I239" s="409"/>
      <c r="J239" s="409">
        <v>1</v>
      </c>
      <c r="K239" s="409">
        <v>16</v>
      </c>
      <c r="L239" s="409"/>
      <c r="M239" s="409">
        <v>16</v>
      </c>
      <c r="N239" s="409"/>
      <c r="O239" s="409"/>
      <c r="P239" s="492"/>
      <c r="Q239" s="410"/>
    </row>
    <row r="240" spans="1:17" ht="14.4" customHeight="1" x14ac:dyDescent="0.3">
      <c r="A240" s="405" t="s">
        <v>939</v>
      </c>
      <c r="B240" s="406" t="s">
        <v>846</v>
      </c>
      <c r="C240" s="406" t="s">
        <v>843</v>
      </c>
      <c r="D240" s="406" t="s">
        <v>879</v>
      </c>
      <c r="E240" s="406" t="s">
        <v>880</v>
      </c>
      <c r="F240" s="409"/>
      <c r="G240" s="409"/>
      <c r="H240" s="409"/>
      <c r="I240" s="409"/>
      <c r="J240" s="409">
        <v>1</v>
      </c>
      <c r="K240" s="409">
        <v>396</v>
      </c>
      <c r="L240" s="409"/>
      <c r="M240" s="409">
        <v>396</v>
      </c>
      <c r="N240" s="409"/>
      <c r="O240" s="409"/>
      <c r="P240" s="492"/>
      <c r="Q240" s="410"/>
    </row>
    <row r="241" spans="1:17" ht="14.4" customHeight="1" x14ac:dyDescent="0.3">
      <c r="A241" s="405" t="s">
        <v>939</v>
      </c>
      <c r="B241" s="406" t="s">
        <v>846</v>
      </c>
      <c r="C241" s="406" t="s">
        <v>843</v>
      </c>
      <c r="D241" s="406" t="s">
        <v>891</v>
      </c>
      <c r="E241" s="406" t="s">
        <v>892</v>
      </c>
      <c r="F241" s="409"/>
      <c r="G241" s="409"/>
      <c r="H241" s="409"/>
      <c r="I241" s="409"/>
      <c r="J241" s="409">
        <v>3</v>
      </c>
      <c r="K241" s="409">
        <v>1275</v>
      </c>
      <c r="L241" s="409"/>
      <c r="M241" s="409">
        <v>425</v>
      </c>
      <c r="N241" s="409"/>
      <c r="O241" s="409"/>
      <c r="P241" s="492"/>
      <c r="Q241" s="410"/>
    </row>
    <row r="242" spans="1:17" ht="14.4" customHeight="1" x14ac:dyDescent="0.3">
      <c r="A242" s="405" t="s">
        <v>940</v>
      </c>
      <c r="B242" s="406" t="s">
        <v>842</v>
      </c>
      <c r="C242" s="406" t="s">
        <v>843</v>
      </c>
      <c r="D242" s="406" t="s">
        <v>844</v>
      </c>
      <c r="E242" s="406" t="s">
        <v>845</v>
      </c>
      <c r="F242" s="409"/>
      <c r="G242" s="409"/>
      <c r="H242" s="409"/>
      <c r="I242" s="409"/>
      <c r="J242" s="409">
        <v>1</v>
      </c>
      <c r="K242" s="409">
        <v>10685</v>
      </c>
      <c r="L242" s="409"/>
      <c r="M242" s="409">
        <v>10685</v>
      </c>
      <c r="N242" s="409"/>
      <c r="O242" s="409"/>
      <c r="P242" s="492"/>
      <c r="Q242" s="410"/>
    </row>
    <row r="243" spans="1:17" ht="14.4" customHeight="1" x14ac:dyDescent="0.3">
      <c r="A243" s="405" t="s">
        <v>940</v>
      </c>
      <c r="B243" s="406" t="s">
        <v>846</v>
      </c>
      <c r="C243" s="406" t="s">
        <v>843</v>
      </c>
      <c r="D243" s="406" t="s">
        <v>855</v>
      </c>
      <c r="E243" s="406" t="s">
        <v>856</v>
      </c>
      <c r="F243" s="409"/>
      <c r="G243" s="409"/>
      <c r="H243" s="409"/>
      <c r="I243" s="409"/>
      <c r="J243" s="409"/>
      <c r="K243" s="409"/>
      <c r="L243" s="409"/>
      <c r="M243" s="409"/>
      <c r="N243" s="409">
        <v>1</v>
      </c>
      <c r="O243" s="409">
        <v>3721</v>
      </c>
      <c r="P243" s="492"/>
      <c r="Q243" s="410">
        <v>3721</v>
      </c>
    </row>
    <row r="244" spans="1:17" ht="14.4" customHeight="1" x14ac:dyDescent="0.3">
      <c r="A244" s="405" t="s">
        <v>940</v>
      </c>
      <c r="B244" s="406" t="s">
        <v>846</v>
      </c>
      <c r="C244" s="406" t="s">
        <v>843</v>
      </c>
      <c r="D244" s="406" t="s">
        <v>875</v>
      </c>
      <c r="E244" s="406" t="s">
        <v>876</v>
      </c>
      <c r="F244" s="409"/>
      <c r="G244" s="409"/>
      <c r="H244" s="409"/>
      <c r="I244" s="409"/>
      <c r="J244" s="409"/>
      <c r="K244" s="409"/>
      <c r="L244" s="409"/>
      <c r="M244" s="409"/>
      <c r="N244" s="409">
        <v>1</v>
      </c>
      <c r="O244" s="409">
        <v>2341</v>
      </c>
      <c r="P244" s="492"/>
      <c r="Q244" s="410">
        <v>2341</v>
      </c>
    </row>
    <row r="245" spans="1:17" ht="14.4" customHeight="1" x14ac:dyDescent="0.3">
      <c r="A245" s="405" t="s">
        <v>940</v>
      </c>
      <c r="B245" s="406" t="s">
        <v>846</v>
      </c>
      <c r="C245" s="406" t="s">
        <v>843</v>
      </c>
      <c r="D245" s="406" t="s">
        <v>883</v>
      </c>
      <c r="E245" s="406" t="s">
        <v>884</v>
      </c>
      <c r="F245" s="409"/>
      <c r="G245" s="409"/>
      <c r="H245" s="409"/>
      <c r="I245" s="409"/>
      <c r="J245" s="409"/>
      <c r="K245" s="409"/>
      <c r="L245" s="409"/>
      <c r="M245" s="409"/>
      <c r="N245" s="409">
        <v>5</v>
      </c>
      <c r="O245" s="409">
        <v>2760</v>
      </c>
      <c r="P245" s="492"/>
      <c r="Q245" s="410">
        <v>552</v>
      </c>
    </row>
    <row r="246" spans="1:17" ht="14.4" customHeight="1" x14ac:dyDescent="0.3">
      <c r="A246" s="405" t="s">
        <v>940</v>
      </c>
      <c r="B246" s="406" t="s">
        <v>846</v>
      </c>
      <c r="C246" s="406" t="s">
        <v>843</v>
      </c>
      <c r="D246" s="406" t="s">
        <v>896</v>
      </c>
      <c r="E246" s="406" t="s">
        <v>897</v>
      </c>
      <c r="F246" s="409"/>
      <c r="G246" s="409"/>
      <c r="H246" s="409"/>
      <c r="I246" s="409"/>
      <c r="J246" s="409"/>
      <c r="K246" s="409"/>
      <c r="L246" s="409"/>
      <c r="M246" s="409"/>
      <c r="N246" s="409">
        <v>1</v>
      </c>
      <c r="O246" s="409">
        <v>1615</v>
      </c>
      <c r="P246" s="492"/>
      <c r="Q246" s="410">
        <v>1615</v>
      </c>
    </row>
    <row r="247" spans="1:17" ht="14.4" customHeight="1" x14ac:dyDescent="0.3">
      <c r="A247" s="405" t="s">
        <v>941</v>
      </c>
      <c r="B247" s="406" t="s">
        <v>842</v>
      </c>
      <c r="C247" s="406" t="s">
        <v>843</v>
      </c>
      <c r="D247" s="406" t="s">
        <v>844</v>
      </c>
      <c r="E247" s="406" t="s">
        <v>845</v>
      </c>
      <c r="F247" s="409">
        <v>1</v>
      </c>
      <c r="G247" s="409">
        <v>10595</v>
      </c>
      <c r="H247" s="409">
        <v>1</v>
      </c>
      <c r="I247" s="409">
        <v>10595</v>
      </c>
      <c r="J247" s="409">
        <v>7</v>
      </c>
      <c r="K247" s="409">
        <v>53335</v>
      </c>
      <c r="L247" s="409">
        <v>5.0339782916470037</v>
      </c>
      <c r="M247" s="409">
        <v>7619.2857142857147</v>
      </c>
      <c r="N247" s="409">
        <v>5</v>
      </c>
      <c r="O247" s="409">
        <v>53625</v>
      </c>
      <c r="P247" s="492">
        <v>5.0613496932515334</v>
      </c>
      <c r="Q247" s="410">
        <v>10725</v>
      </c>
    </row>
    <row r="248" spans="1:17" ht="14.4" customHeight="1" x14ac:dyDescent="0.3">
      <c r="A248" s="405" t="s">
        <v>941</v>
      </c>
      <c r="B248" s="406" t="s">
        <v>846</v>
      </c>
      <c r="C248" s="406" t="s">
        <v>843</v>
      </c>
      <c r="D248" s="406" t="s">
        <v>847</v>
      </c>
      <c r="E248" s="406" t="s">
        <v>848</v>
      </c>
      <c r="F248" s="409">
        <v>2</v>
      </c>
      <c r="G248" s="409">
        <v>252</v>
      </c>
      <c r="H248" s="409">
        <v>1</v>
      </c>
      <c r="I248" s="409">
        <v>126</v>
      </c>
      <c r="J248" s="409"/>
      <c r="K248" s="409"/>
      <c r="L248" s="409"/>
      <c r="M248" s="409"/>
      <c r="N248" s="409">
        <v>1</v>
      </c>
      <c r="O248" s="409">
        <v>128</v>
      </c>
      <c r="P248" s="492">
        <v>0.50793650793650791</v>
      </c>
      <c r="Q248" s="410">
        <v>128</v>
      </c>
    </row>
    <row r="249" spans="1:17" ht="14.4" customHeight="1" x14ac:dyDescent="0.3">
      <c r="A249" s="405" t="s">
        <v>941</v>
      </c>
      <c r="B249" s="406" t="s">
        <v>846</v>
      </c>
      <c r="C249" s="406" t="s">
        <v>843</v>
      </c>
      <c r="D249" s="406" t="s">
        <v>851</v>
      </c>
      <c r="E249" s="406" t="s">
        <v>852</v>
      </c>
      <c r="F249" s="409"/>
      <c r="G249" s="409"/>
      <c r="H249" s="409"/>
      <c r="I249" s="409"/>
      <c r="J249" s="409"/>
      <c r="K249" s="409"/>
      <c r="L249" s="409"/>
      <c r="M249" s="409"/>
      <c r="N249" s="409">
        <v>3</v>
      </c>
      <c r="O249" s="409">
        <v>6708</v>
      </c>
      <c r="P249" s="492"/>
      <c r="Q249" s="410">
        <v>2236</v>
      </c>
    </row>
    <row r="250" spans="1:17" ht="14.4" customHeight="1" x14ac:dyDescent="0.3">
      <c r="A250" s="405" t="s">
        <v>941</v>
      </c>
      <c r="B250" s="406" t="s">
        <v>846</v>
      </c>
      <c r="C250" s="406" t="s">
        <v>843</v>
      </c>
      <c r="D250" s="406" t="s">
        <v>853</v>
      </c>
      <c r="E250" s="406" t="s">
        <v>854</v>
      </c>
      <c r="F250" s="409"/>
      <c r="G250" s="409"/>
      <c r="H250" s="409"/>
      <c r="I250" s="409"/>
      <c r="J250" s="409"/>
      <c r="K250" s="409"/>
      <c r="L250" s="409"/>
      <c r="M250" s="409"/>
      <c r="N250" s="409">
        <v>1</v>
      </c>
      <c r="O250" s="409">
        <v>1043</v>
      </c>
      <c r="P250" s="492"/>
      <c r="Q250" s="410">
        <v>1043</v>
      </c>
    </row>
    <row r="251" spans="1:17" ht="14.4" customHeight="1" x14ac:dyDescent="0.3">
      <c r="A251" s="405" t="s">
        <v>941</v>
      </c>
      <c r="B251" s="406" t="s">
        <v>846</v>
      </c>
      <c r="C251" s="406" t="s">
        <v>843</v>
      </c>
      <c r="D251" s="406" t="s">
        <v>855</v>
      </c>
      <c r="E251" s="406" t="s">
        <v>856</v>
      </c>
      <c r="F251" s="409">
        <v>4</v>
      </c>
      <c r="G251" s="409">
        <v>14792</v>
      </c>
      <c r="H251" s="409">
        <v>1</v>
      </c>
      <c r="I251" s="409">
        <v>3698</v>
      </c>
      <c r="J251" s="409"/>
      <c r="K251" s="409"/>
      <c r="L251" s="409"/>
      <c r="M251" s="409"/>
      <c r="N251" s="409">
        <v>2</v>
      </c>
      <c r="O251" s="409">
        <v>7442</v>
      </c>
      <c r="P251" s="492">
        <v>0.50310978907517578</v>
      </c>
      <c r="Q251" s="410">
        <v>3721</v>
      </c>
    </row>
    <row r="252" spans="1:17" ht="14.4" customHeight="1" x14ac:dyDescent="0.3">
      <c r="A252" s="405" t="s">
        <v>941</v>
      </c>
      <c r="B252" s="406" t="s">
        <v>846</v>
      </c>
      <c r="C252" s="406" t="s">
        <v>843</v>
      </c>
      <c r="D252" s="406" t="s">
        <v>857</v>
      </c>
      <c r="E252" s="406" t="s">
        <v>858</v>
      </c>
      <c r="F252" s="409">
        <v>2</v>
      </c>
      <c r="G252" s="409">
        <v>876</v>
      </c>
      <c r="H252" s="409">
        <v>1</v>
      </c>
      <c r="I252" s="409">
        <v>438</v>
      </c>
      <c r="J252" s="409"/>
      <c r="K252" s="409"/>
      <c r="L252" s="409"/>
      <c r="M252" s="409"/>
      <c r="N252" s="409"/>
      <c r="O252" s="409"/>
      <c r="P252" s="492"/>
      <c r="Q252" s="410"/>
    </row>
    <row r="253" spans="1:17" ht="14.4" customHeight="1" x14ac:dyDescent="0.3">
      <c r="A253" s="405" t="s">
        <v>941</v>
      </c>
      <c r="B253" s="406" t="s">
        <v>846</v>
      </c>
      <c r="C253" s="406" t="s">
        <v>843</v>
      </c>
      <c r="D253" s="406" t="s">
        <v>861</v>
      </c>
      <c r="E253" s="406" t="s">
        <v>862</v>
      </c>
      <c r="F253" s="409"/>
      <c r="G253" s="409"/>
      <c r="H253" s="409"/>
      <c r="I253" s="409"/>
      <c r="J253" s="409"/>
      <c r="K253" s="409"/>
      <c r="L253" s="409"/>
      <c r="M253" s="409"/>
      <c r="N253" s="409">
        <v>1</v>
      </c>
      <c r="O253" s="409">
        <v>1621</v>
      </c>
      <c r="P253" s="492"/>
      <c r="Q253" s="410">
        <v>1621</v>
      </c>
    </row>
    <row r="254" spans="1:17" ht="14.4" customHeight="1" x14ac:dyDescent="0.3">
      <c r="A254" s="405" t="s">
        <v>941</v>
      </c>
      <c r="B254" s="406" t="s">
        <v>846</v>
      </c>
      <c r="C254" s="406" t="s">
        <v>843</v>
      </c>
      <c r="D254" s="406" t="s">
        <v>867</v>
      </c>
      <c r="E254" s="406" t="s">
        <v>868</v>
      </c>
      <c r="F254" s="409">
        <v>1</v>
      </c>
      <c r="G254" s="409">
        <v>1447</v>
      </c>
      <c r="H254" s="409">
        <v>1</v>
      </c>
      <c r="I254" s="409">
        <v>1447</v>
      </c>
      <c r="J254" s="409">
        <v>1</v>
      </c>
      <c r="K254" s="409">
        <v>1447</v>
      </c>
      <c r="L254" s="409">
        <v>1</v>
      </c>
      <c r="M254" s="409">
        <v>1447</v>
      </c>
      <c r="N254" s="409"/>
      <c r="O254" s="409"/>
      <c r="P254" s="492"/>
      <c r="Q254" s="410"/>
    </row>
    <row r="255" spans="1:17" ht="14.4" customHeight="1" x14ac:dyDescent="0.3">
      <c r="A255" s="405" t="s">
        <v>941</v>
      </c>
      <c r="B255" s="406" t="s">
        <v>846</v>
      </c>
      <c r="C255" s="406" t="s">
        <v>843</v>
      </c>
      <c r="D255" s="406" t="s">
        <v>871</v>
      </c>
      <c r="E255" s="406" t="s">
        <v>872</v>
      </c>
      <c r="F255" s="409">
        <v>4</v>
      </c>
      <c r="G255" s="409">
        <v>64</v>
      </c>
      <c r="H255" s="409">
        <v>1</v>
      </c>
      <c r="I255" s="409">
        <v>16</v>
      </c>
      <c r="J255" s="409"/>
      <c r="K255" s="409"/>
      <c r="L255" s="409"/>
      <c r="M255" s="409"/>
      <c r="N255" s="409">
        <v>4</v>
      </c>
      <c r="O255" s="409">
        <v>64</v>
      </c>
      <c r="P255" s="492">
        <v>1</v>
      </c>
      <c r="Q255" s="410">
        <v>16</v>
      </c>
    </row>
    <row r="256" spans="1:17" ht="14.4" customHeight="1" x14ac:dyDescent="0.3">
      <c r="A256" s="405" t="s">
        <v>941</v>
      </c>
      <c r="B256" s="406" t="s">
        <v>846</v>
      </c>
      <c r="C256" s="406" t="s">
        <v>843</v>
      </c>
      <c r="D256" s="406" t="s">
        <v>873</v>
      </c>
      <c r="E256" s="406" t="s">
        <v>858</v>
      </c>
      <c r="F256" s="409">
        <v>5</v>
      </c>
      <c r="G256" s="409">
        <v>3440</v>
      </c>
      <c r="H256" s="409">
        <v>1</v>
      </c>
      <c r="I256" s="409">
        <v>688</v>
      </c>
      <c r="J256" s="409"/>
      <c r="K256" s="409"/>
      <c r="L256" s="409"/>
      <c r="M256" s="409"/>
      <c r="N256" s="409">
        <v>7</v>
      </c>
      <c r="O256" s="409">
        <v>4872</v>
      </c>
      <c r="P256" s="492">
        <v>1.4162790697674419</v>
      </c>
      <c r="Q256" s="410">
        <v>696</v>
      </c>
    </row>
    <row r="257" spans="1:17" ht="14.4" customHeight="1" x14ac:dyDescent="0.3">
      <c r="A257" s="405" t="s">
        <v>941</v>
      </c>
      <c r="B257" s="406" t="s">
        <v>846</v>
      </c>
      <c r="C257" s="406" t="s">
        <v>843</v>
      </c>
      <c r="D257" s="406" t="s">
        <v>874</v>
      </c>
      <c r="E257" s="406" t="s">
        <v>860</v>
      </c>
      <c r="F257" s="409">
        <v>9</v>
      </c>
      <c r="G257" s="409">
        <v>12375</v>
      </c>
      <c r="H257" s="409">
        <v>1</v>
      </c>
      <c r="I257" s="409">
        <v>1375</v>
      </c>
      <c r="J257" s="409"/>
      <c r="K257" s="409"/>
      <c r="L257" s="409"/>
      <c r="M257" s="409"/>
      <c r="N257" s="409">
        <v>3</v>
      </c>
      <c r="O257" s="409">
        <v>4161</v>
      </c>
      <c r="P257" s="492">
        <v>0.33624242424242423</v>
      </c>
      <c r="Q257" s="410">
        <v>1387</v>
      </c>
    </row>
    <row r="258" spans="1:17" ht="14.4" customHeight="1" x14ac:dyDescent="0.3">
      <c r="A258" s="405" t="s">
        <v>941</v>
      </c>
      <c r="B258" s="406" t="s">
        <v>846</v>
      </c>
      <c r="C258" s="406" t="s">
        <v>843</v>
      </c>
      <c r="D258" s="406" t="s">
        <v>875</v>
      </c>
      <c r="E258" s="406" t="s">
        <v>876</v>
      </c>
      <c r="F258" s="409">
        <v>4</v>
      </c>
      <c r="G258" s="409">
        <v>9276</v>
      </c>
      <c r="H258" s="409">
        <v>1</v>
      </c>
      <c r="I258" s="409">
        <v>2319</v>
      </c>
      <c r="J258" s="409"/>
      <c r="K258" s="409"/>
      <c r="L258" s="409"/>
      <c r="M258" s="409"/>
      <c r="N258" s="409">
        <v>1</v>
      </c>
      <c r="O258" s="409">
        <v>2341</v>
      </c>
      <c r="P258" s="492">
        <v>0.25237171194480379</v>
      </c>
      <c r="Q258" s="410">
        <v>2341</v>
      </c>
    </row>
    <row r="259" spans="1:17" ht="14.4" customHeight="1" x14ac:dyDescent="0.3">
      <c r="A259" s="405" t="s">
        <v>941</v>
      </c>
      <c r="B259" s="406" t="s">
        <v>846</v>
      </c>
      <c r="C259" s="406" t="s">
        <v>843</v>
      </c>
      <c r="D259" s="406" t="s">
        <v>877</v>
      </c>
      <c r="E259" s="406" t="s">
        <v>878</v>
      </c>
      <c r="F259" s="409">
        <v>7</v>
      </c>
      <c r="G259" s="409">
        <v>455</v>
      </c>
      <c r="H259" s="409">
        <v>1</v>
      </c>
      <c r="I259" s="409">
        <v>65</v>
      </c>
      <c r="J259" s="409"/>
      <c r="K259" s="409"/>
      <c r="L259" s="409"/>
      <c r="M259" s="409"/>
      <c r="N259" s="409">
        <v>7</v>
      </c>
      <c r="O259" s="409">
        <v>462</v>
      </c>
      <c r="P259" s="492">
        <v>1.0153846153846153</v>
      </c>
      <c r="Q259" s="410">
        <v>66</v>
      </c>
    </row>
    <row r="260" spans="1:17" ht="14.4" customHeight="1" x14ac:dyDescent="0.3">
      <c r="A260" s="405" t="s">
        <v>941</v>
      </c>
      <c r="B260" s="406" t="s">
        <v>846</v>
      </c>
      <c r="C260" s="406" t="s">
        <v>843</v>
      </c>
      <c r="D260" s="406" t="s">
        <v>879</v>
      </c>
      <c r="E260" s="406" t="s">
        <v>880</v>
      </c>
      <c r="F260" s="409">
        <v>1</v>
      </c>
      <c r="G260" s="409">
        <v>396</v>
      </c>
      <c r="H260" s="409">
        <v>1</v>
      </c>
      <c r="I260" s="409">
        <v>396</v>
      </c>
      <c r="J260" s="409">
        <v>1</v>
      </c>
      <c r="K260" s="409">
        <v>396</v>
      </c>
      <c r="L260" s="409">
        <v>1</v>
      </c>
      <c r="M260" s="409">
        <v>396</v>
      </c>
      <c r="N260" s="409"/>
      <c r="O260" s="409"/>
      <c r="P260" s="492"/>
      <c r="Q260" s="410"/>
    </row>
    <row r="261" spans="1:17" ht="14.4" customHeight="1" x14ac:dyDescent="0.3">
      <c r="A261" s="405" t="s">
        <v>941</v>
      </c>
      <c r="B261" s="406" t="s">
        <v>846</v>
      </c>
      <c r="C261" s="406" t="s">
        <v>843</v>
      </c>
      <c r="D261" s="406" t="s">
        <v>883</v>
      </c>
      <c r="E261" s="406" t="s">
        <v>884</v>
      </c>
      <c r="F261" s="409">
        <v>28</v>
      </c>
      <c r="G261" s="409">
        <v>15400</v>
      </c>
      <c r="H261" s="409">
        <v>1</v>
      </c>
      <c r="I261" s="409">
        <v>550</v>
      </c>
      <c r="J261" s="409"/>
      <c r="K261" s="409"/>
      <c r="L261" s="409"/>
      <c r="M261" s="409"/>
      <c r="N261" s="409">
        <v>16</v>
      </c>
      <c r="O261" s="409">
        <v>8832</v>
      </c>
      <c r="P261" s="492">
        <v>0.57350649350649352</v>
      </c>
      <c r="Q261" s="410">
        <v>552</v>
      </c>
    </row>
    <row r="262" spans="1:17" ht="14.4" customHeight="1" thickBot="1" x14ac:dyDescent="0.35">
      <c r="A262" s="411" t="s">
        <v>941</v>
      </c>
      <c r="B262" s="412" t="s">
        <v>846</v>
      </c>
      <c r="C262" s="412" t="s">
        <v>843</v>
      </c>
      <c r="D262" s="412" t="s">
        <v>896</v>
      </c>
      <c r="E262" s="412" t="s">
        <v>897</v>
      </c>
      <c r="F262" s="415"/>
      <c r="G262" s="415"/>
      <c r="H262" s="415"/>
      <c r="I262" s="415"/>
      <c r="J262" s="415"/>
      <c r="K262" s="415"/>
      <c r="L262" s="415"/>
      <c r="M262" s="415"/>
      <c r="N262" s="415">
        <v>1</v>
      </c>
      <c r="O262" s="415">
        <v>1615</v>
      </c>
      <c r="P262" s="426"/>
      <c r="Q262" s="416">
        <v>1615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248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19102.620213292666</v>
      </c>
      <c r="D4" s="134">
        <f ca="1">IF(ISERROR(VLOOKUP("Náklady celkem",INDIRECT("HI!$A:$G"),5,0)),0,VLOOKUP("Náklady celkem",INDIRECT("HI!$A:$G"),5,0))</f>
        <v>17659.621019999999</v>
      </c>
      <c r="E4" s="135">
        <f ca="1">IF(C4=0,0,D4/C4)</f>
        <v>0.92446066679959704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23.913097007387499</v>
      </c>
      <c r="D7" s="142">
        <f>IF(ISERROR(HI!E5),"",HI!E5)</f>
        <v>11.16845</v>
      </c>
      <c r="E7" s="139">
        <f t="shared" ref="E7:E12" si="0">IF(C7=0,0,D7/C7)</f>
        <v>0.46704322725532871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221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1134.9999642502501</v>
      </c>
      <c r="D12" s="142">
        <f>IF(ISERROR(HI!E6),"",HI!E6)</f>
        <v>820.02326999999991</v>
      </c>
      <c r="E12" s="139">
        <f t="shared" si="0"/>
        <v>0.72248748531167128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15896.666165960167</v>
      </c>
      <c r="D13" s="138">
        <f ca="1">IF(ISERROR(VLOOKUP("Osobní náklady (Kč) *",INDIRECT("HI!$A:$G"),5,0)),0,VLOOKUP("Osobní náklady (Kč) *",INDIRECT("HI!$A:$G"),5,0))</f>
        <v>14399.694449999999</v>
      </c>
      <c r="E13" s="139">
        <f ca="1">IF(C13=0,0,D13/C13)</f>
        <v>0.90583109059900491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16528.34</v>
      </c>
      <c r="D15" s="157">
        <f ca="1">IF(ISERROR(VLOOKUP("Výnosy celkem",INDIRECT("HI!$A:$G"),5,0)),0,VLOOKUP("Výnosy celkem",INDIRECT("HI!$A:$G"),5,0))</f>
        <v>15081.673000000001</v>
      </c>
      <c r="E15" s="158">
        <f t="shared" ref="E15:E18" ca="1" si="1">IF(C15=0,0,D15/C15)</f>
        <v>0.91247354543771486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16528.34</v>
      </c>
      <c r="D16" s="138">
        <f ca="1">IF(ISERROR(VLOOKUP("Ambulance *",INDIRECT("HI!$A:$G"),5,0)),0,VLOOKUP("Ambulance *",INDIRECT("HI!$A:$G"),5,0))</f>
        <v>15081.673000000001</v>
      </c>
      <c r="E16" s="139">
        <f t="shared" ca="1" si="1"/>
        <v>0.91247354543771486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0.91247354543771486</v>
      </c>
      <c r="E17" s="139">
        <f t="shared" si="1"/>
        <v>0.91247354543771486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1.0296022012786346</v>
      </c>
      <c r="E18" s="139">
        <f t="shared" si="1"/>
        <v>1.211296707386629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248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36.910380000000004</v>
      </c>
      <c r="C5" s="29">
        <v>12.5322</v>
      </c>
      <c r="D5" s="8"/>
      <c r="E5" s="92">
        <v>11.16845</v>
      </c>
      <c r="F5" s="28">
        <v>23.913097007387499</v>
      </c>
      <c r="G5" s="91">
        <f>E5-F5</f>
        <v>-12.744647007387499</v>
      </c>
      <c r="H5" s="97">
        <f>IF(F5&lt;0.00000001,"",E5/F5)</f>
        <v>0.46704322725532871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947.40190000000007</v>
      </c>
      <c r="C6" s="31">
        <v>981.07657000000097</v>
      </c>
      <c r="D6" s="8"/>
      <c r="E6" s="93">
        <v>820.02326999999991</v>
      </c>
      <c r="F6" s="30">
        <v>1134.9999642502501</v>
      </c>
      <c r="G6" s="94">
        <f>E6-F6</f>
        <v>-314.97669425025015</v>
      </c>
      <c r="H6" s="98">
        <f>IF(F6&lt;0.00000001,"",E6/F6)</f>
        <v>0.72248748531167128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13122.57771</v>
      </c>
      <c r="C7" s="31">
        <v>13895.83796000001</v>
      </c>
      <c r="D7" s="8"/>
      <c r="E7" s="93">
        <v>14399.694449999999</v>
      </c>
      <c r="F7" s="30">
        <v>15896.666165960167</v>
      </c>
      <c r="G7" s="94">
        <f>E7-F7</f>
        <v>-1496.9717159601678</v>
      </c>
      <c r="H7" s="98">
        <f>IF(F7&lt;0.00000001,"",E7/F7)</f>
        <v>0.90583109059900491</v>
      </c>
    </row>
    <row r="8" spans="1:8" ht="14.4" customHeight="1" thickBot="1" x14ac:dyDescent="0.35">
      <c r="A8" s="1" t="s">
        <v>62</v>
      </c>
      <c r="B8" s="11">
        <v>1258.1037899999994</v>
      </c>
      <c r="C8" s="33">
        <v>2029.5868699999987</v>
      </c>
      <c r="D8" s="8"/>
      <c r="E8" s="95">
        <v>2428.7348499999998</v>
      </c>
      <c r="F8" s="32">
        <v>2047.0409860748621</v>
      </c>
      <c r="G8" s="96">
        <f>E8-F8</f>
        <v>381.69386392513775</v>
      </c>
      <c r="H8" s="99">
        <f>IF(F8&lt;0.00000001,"",E8/F8)</f>
        <v>1.1864612709377276</v>
      </c>
    </row>
    <row r="9" spans="1:8" ht="14.4" customHeight="1" thickBot="1" x14ac:dyDescent="0.35">
      <c r="A9" s="2" t="s">
        <v>63</v>
      </c>
      <c r="B9" s="3">
        <v>15364.993779999999</v>
      </c>
      <c r="C9" s="35">
        <v>16919.03360000001</v>
      </c>
      <c r="D9" s="8"/>
      <c r="E9" s="3">
        <v>17659.621019999999</v>
      </c>
      <c r="F9" s="34">
        <v>19102.620213292666</v>
      </c>
      <c r="G9" s="34">
        <f>E9-F9</f>
        <v>-1442.9991932926678</v>
      </c>
      <c r="H9" s="100">
        <f>IF(F9&lt;0.00000001,"",E9/F9)</f>
        <v>0.92446066679959704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16528.34</v>
      </c>
      <c r="C11" s="29">
        <f>IF(ISERROR(VLOOKUP("Celkem:",'ZV Vykáz.-A'!A:F,4,0)),0,VLOOKUP("Celkem:",'ZV Vykáz.-A'!A:F,4,0)/1000)</f>
        <v>14435.674000000001</v>
      </c>
      <c r="D11" s="8"/>
      <c r="E11" s="92">
        <f>IF(ISERROR(VLOOKUP("Celkem:",'ZV Vykáz.-A'!A:F,6,0)),0,VLOOKUP("Celkem:",'ZV Vykáz.-A'!A:F,6,0)/1000)</f>
        <v>15081.673000000001</v>
      </c>
      <c r="F11" s="28">
        <f>B11</f>
        <v>16528.34</v>
      </c>
      <c r="G11" s="91">
        <f>E11-F11</f>
        <v>-1446.6669999999995</v>
      </c>
      <c r="H11" s="97">
        <f>IF(F11&lt;0.00000001,"",E11/F11)</f>
        <v>0.91247354543771486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16528.34</v>
      </c>
      <c r="C13" s="37">
        <f>SUM(C11:C12)</f>
        <v>14435.674000000001</v>
      </c>
      <c r="D13" s="8"/>
      <c r="E13" s="5">
        <f>SUM(E11:E12)</f>
        <v>15081.673000000001</v>
      </c>
      <c r="F13" s="36">
        <f>SUM(F11:F12)</f>
        <v>16528.34</v>
      </c>
      <c r="G13" s="36">
        <f>E13-F13</f>
        <v>-1446.6669999999995</v>
      </c>
      <c r="H13" s="101">
        <f>IF(F13&lt;0.00000001,"",E13/F13)</f>
        <v>0.91247354543771486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1.0757140703508961</v>
      </c>
      <c r="C15" s="39">
        <f>IF(C9=0,"",C13/C9)</f>
        <v>0.85322095465310699</v>
      </c>
      <c r="D15" s="8"/>
      <c r="E15" s="6">
        <f>IF(E9=0,"",E13/E9)</f>
        <v>0.85402019572897958</v>
      </c>
      <c r="F15" s="38">
        <f>IF(F9=0,"",F13/F9)</f>
        <v>0.86523941822905848</v>
      </c>
      <c r="G15" s="38">
        <f>IF(ISERROR(F15-E15),"",E15-F15)</f>
        <v>-1.1219222500078896E-2</v>
      </c>
      <c r="H15" s="102">
        <f>IF(ISERROR(F15-E15),"",IF(F15&lt;0.00000001,"",E15/F15))</f>
        <v>0.98703338952929121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168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167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222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1.0541905469561463</v>
      </c>
      <c r="C4" s="174">
        <f t="shared" ref="C4:M4" si="0">(C10+C8)/C6</f>
        <v>1.0737007021247196</v>
      </c>
      <c r="D4" s="174">
        <f t="shared" si="0"/>
        <v>1.0925412916250707</v>
      </c>
      <c r="E4" s="174">
        <f t="shared" si="0"/>
        <v>1.0832391352294288</v>
      </c>
      <c r="F4" s="174">
        <f t="shared" si="0"/>
        <v>1.010877377932961</v>
      </c>
      <c r="G4" s="174">
        <f t="shared" si="0"/>
        <v>0.98300439058980738</v>
      </c>
      <c r="H4" s="174">
        <f t="shared" si="0"/>
        <v>0.92889927136881401</v>
      </c>
      <c r="I4" s="174">
        <f t="shared" si="0"/>
        <v>0.91242363231208012</v>
      </c>
      <c r="J4" s="174">
        <f t="shared" si="0"/>
        <v>0.87750080469263858</v>
      </c>
      <c r="K4" s="174">
        <f t="shared" si="0"/>
        <v>0.85402019572897947</v>
      </c>
      <c r="L4" s="174">
        <f t="shared" si="0"/>
        <v>0.85402019572897947</v>
      </c>
      <c r="M4" s="174">
        <f t="shared" si="0"/>
        <v>0.85402019572897947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1638.5130799999999</v>
      </c>
      <c r="C5" s="174">
        <f>IF(ISERROR(VLOOKUP($A5,'Man Tab'!$A:$Q,COLUMN()+2,0)),0,VLOOKUP($A5,'Man Tab'!$A:$Q,COLUMN()+2,0))</f>
        <v>1593.4611500000001</v>
      </c>
      <c r="D5" s="174">
        <f>IF(ISERROR(VLOOKUP($A5,'Man Tab'!$A:$Q,COLUMN()+2,0)),0,VLOOKUP($A5,'Man Tab'!$A:$Q,COLUMN()+2,0))</f>
        <v>1632.35176</v>
      </c>
      <c r="E5" s="174">
        <f>IF(ISERROR(VLOOKUP($A5,'Man Tab'!$A:$Q,COLUMN()+2,0)),0,VLOOKUP($A5,'Man Tab'!$A:$Q,COLUMN()+2,0))</f>
        <v>1668.4134300000001</v>
      </c>
      <c r="F5" s="174">
        <f>IF(ISERROR(VLOOKUP($A5,'Man Tab'!$A:$Q,COLUMN()+2,0)),0,VLOOKUP($A5,'Man Tab'!$A:$Q,COLUMN()+2,0))</f>
        <v>1663.8205</v>
      </c>
      <c r="G5" s="174">
        <f>IF(ISERROR(VLOOKUP($A5,'Man Tab'!$A:$Q,COLUMN()+2,0)),0,VLOOKUP($A5,'Man Tab'!$A:$Q,COLUMN()+2,0))</f>
        <v>1721.8728900000001</v>
      </c>
      <c r="H5" s="174">
        <f>IF(ISERROR(VLOOKUP($A5,'Man Tab'!$A:$Q,COLUMN()+2,0)),0,VLOOKUP($A5,'Man Tab'!$A:$Q,COLUMN()+2,0))</f>
        <v>2322.6888600000002</v>
      </c>
      <c r="I5" s="174">
        <f>IF(ISERROR(VLOOKUP($A5,'Man Tab'!$A:$Q,COLUMN()+2,0)),0,VLOOKUP($A5,'Man Tab'!$A:$Q,COLUMN()+2,0))</f>
        <v>1760.82934</v>
      </c>
      <c r="J5" s="174">
        <f>IF(ISERROR(VLOOKUP($A5,'Man Tab'!$A:$Q,COLUMN()+2,0)),0,VLOOKUP($A5,'Man Tab'!$A:$Q,COLUMN()+2,0))</f>
        <v>1825.0236500000001</v>
      </c>
      <c r="K5" s="174">
        <f>IF(ISERROR(VLOOKUP($A5,'Man Tab'!$A:$Q,COLUMN()+2,0)),0,VLOOKUP($A5,'Man Tab'!$A:$Q,COLUMN()+2,0))</f>
        <v>1832.64636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1638.5130799999999</v>
      </c>
      <c r="C6" s="176">
        <f t="shared" ref="C6:M6" si="1">C5+B6</f>
        <v>3231.9742299999998</v>
      </c>
      <c r="D6" s="176">
        <f t="shared" si="1"/>
        <v>4864.3259899999994</v>
      </c>
      <c r="E6" s="176">
        <f t="shared" si="1"/>
        <v>6532.7394199999999</v>
      </c>
      <c r="F6" s="176">
        <f t="shared" si="1"/>
        <v>8196.5599199999997</v>
      </c>
      <c r="G6" s="176">
        <f t="shared" si="1"/>
        <v>9918.4328100000002</v>
      </c>
      <c r="H6" s="176">
        <f t="shared" si="1"/>
        <v>12241.12167</v>
      </c>
      <c r="I6" s="176">
        <f t="shared" si="1"/>
        <v>14001.951010000001</v>
      </c>
      <c r="J6" s="176">
        <f t="shared" si="1"/>
        <v>15826.97466</v>
      </c>
      <c r="K6" s="176">
        <f t="shared" si="1"/>
        <v>17659.621019999999</v>
      </c>
      <c r="L6" s="176">
        <f t="shared" si="1"/>
        <v>17659.621019999999</v>
      </c>
      <c r="M6" s="176">
        <f t="shared" si="1"/>
        <v>17659.621019999999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1727305</v>
      </c>
      <c r="C9" s="175">
        <v>1742868</v>
      </c>
      <c r="D9" s="175">
        <v>1844304</v>
      </c>
      <c r="E9" s="175">
        <v>1762042</v>
      </c>
      <c r="F9" s="175">
        <v>1209198</v>
      </c>
      <c r="G9" s="175">
        <v>1464146</v>
      </c>
      <c r="H9" s="175">
        <v>1620906</v>
      </c>
      <c r="I9" s="175">
        <v>1404942</v>
      </c>
      <c r="J9" s="175">
        <v>1112472</v>
      </c>
      <c r="K9" s="175">
        <v>1193490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1727.3050000000001</v>
      </c>
      <c r="C10" s="176">
        <f t="shared" ref="C10:M10" si="3">C9/1000+B10</f>
        <v>3470.1729999999998</v>
      </c>
      <c r="D10" s="176">
        <f t="shared" si="3"/>
        <v>5314.4769999999999</v>
      </c>
      <c r="E10" s="176">
        <f t="shared" si="3"/>
        <v>7076.5190000000002</v>
      </c>
      <c r="F10" s="176">
        <f t="shared" si="3"/>
        <v>8285.7170000000006</v>
      </c>
      <c r="G10" s="176">
        <f t="shared" si="3"/>
        <v>9749.8630000000012</v>
      </c>
      <c r="H10" s="176">
        <f t="shared" si="3"/>
        <v>11370.769</v>
      </c>
      <c r="I10" s="176">
        <f t="shared" si="3"/>
        <v>12775.710999999999</v>
      </c>
      <c r="J10" s="176">
        <f t="shared" si="3"/>
        <v>13888.182999999999</v>
      </c>
      <c r="K10" s="176">
        <f t="shared" si="3"/>
        <v>15081.672999999999</v>
      </c>
      <c r="L10" s="176">
        <f t="shared" si="3"/>
        <v>15081.672999999999</v>
      </c>
      <c r="M10" s="176">
        <f t="shared" si="3"/>
        <v>15081.672999999999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0.86523941822905848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0.86523941822905848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250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225</v>
      </c>
      <c r="E4" s="104" t="s">
        <v>226</v>
      </c>
      <c r="F4" s="104" t="s">
        <v>227</v>
      </c>
      <c r="G4" s="104" t="s">
        <v>228</v>
      </c>
      <c r="H4" s="104" t="s">
        <v>229</v>
      </c>
      <c r="I4" s="104" t="s">
        <v>230</v>
      </c>
      <c r="J4" s="104" t="s">
        <v>231</v>
      </c>
      <c r="K4" s="104" t="s">
        <v>232</v>
      </c>
      <c r="L4" s="104" t="s">
        <v>233</v>
      </c>
      <c r="M4" s="104" t="s">
        <v>234</v>
      </c>
      <c r="N4" s="104" t="s">
        <v>235</v>
      </c>
      <c r="O4" s="104" t="s">
        <v>236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249</v>
      </c>
    </row>
    <row r="7" spans="1:17" ht="14.4" customHeight="1" x14ac:dyDescent="0.3">
      <c r="A7" s="15" t="s">
        <v>21</v>
      </c>
      <c r="B7" s="46">
        <v>28.695716408865</v>
      </c>
      <c r="C7" s="47">
        <v>2.3913097007380002</v>
      </c>
      <c r="D7" s="47">
        <v>0</v>
      </c>
      <c r="E7" s="47">
        <v>0</v>
      </c>
      <c r="F7" s="47">
        <v>0</v>
      </c>
      <c r="G7" s="47">
        <v>4.3580000000000001E-2</v>
      </c>
      <c r="H7" s="47">
        <v>2.5486</v>
      </c>
      <c r="I7" s="47">
        <v>4.3508599999999999</v>
      </c>
      <c r="J7" s="47">
        <v>0</v>
      </c>
      <c r="K7" s="47">
        <v>0.77690999999999999</v>
      </c>
      <c r="L7" s="47">
        <v>0</v>
      </c>
      <c r="M7" s="47">
        <v>3.4485000000000001</v>
      </c>
      <c r="N7" s="47">
        <v>0</v>
      </c>
      <c r="O7" s="47">
        <v>0</v>
      </c>
      <c r="P7" s="48">
        <v>11.16845</v>
      </c>
      <c r="Q7" s="71">
        <v>0.46704322725500003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249</v>
      </c>
    </row>
    <row r="9" spans="1:17" ht="14.4" customHeight="1" x14ac:dyDescent="0.3">
      <c r="A9" s="15" t="s">
        <v>23</v>
      </c>
      <c r="B9" s="46">
        <v>1361.9999571003</v>
      </c>
      <c r="C9" s="47">
        <v>113.499996425025</v>
      </c>
      <c r="D9" s="47">
        <v>42.446179999999998</v>
      </c>
      <c r="E9" s="47">
        <v>66.134749999999997</v>
      </c>
      <c r="F9" s="47">
        <v>53.274039999999999</v>
      </c>
      <c r="G9" s="47">
        <v>94.690049999999999</v>
      </c>
      <c r="H9" s="47">
        <v>51.423499999999997</v>
      </c>
      <c r="I9" s="47">
        <v>95.430340000000001</v>
      </c>
      <c r="J9" s="47">
        <v>64.873800000000003</v>
      </c>
      <c r="K9" s="47">
        <v>160.87157999999999</v>
      </c>
      <c r="L9" s="47">
        <v>56.661810000000003</v>
      </c>
      <c r="M9" s="47">
        <v>134.21722</v>
      </c>
      <c r="N9" s="47">
        <v>0</v>
      </c>
      <c r="O9" s="47">
        <v>0</v>
      </c>
      <c r="P9" s="48">
        <v>820.02327000000002</v>
      </c>
      <c r="Q9" s="71">
        <v>0.72248748531100004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249</v>
      </c>
    </row>
    <row r="11" spans="1:17" ht="14.4" customHeight="1" x14ac:dyDescent="0.3">
      <c r="A11" s="15" t="s">
        <v>25</v>
      </c>
      <c r="B11" s="46">
        <v>164.35015257124499</v>
      </c>
      <c r="C11" s="47">
        <v>13.695846047603</v>
      </c>
      <c r="D11" s="47">
        <v>9.1267399999999999</v>
      </c>
      <c r="E11" s="47">
        <v>14.944369999999999</v>
      </c>
      <c r="F11" s="47">
        <v>18.621690000000001</v>
      </c>
      <c r="G11" s="47">
        <v>24.017659999999999</v>
      </c>
      <c r="H11" s="47">
        <v>9.8441799999999997</v>
      </c>
      <c r="I11" s="47">
        <v>20.977730000000001</v>
      </c>
      <c r="J11" s="47">
        <v>18.261479999999999</v>
      </c>
      <c r="K11" s="47">
        <v>25.13824</v>
      </c>
      <c r="L11" s="47">
        <v>14.19908</v>
      </c>
      <c r="M11" s="47">
        <v>16.898569999999999</v>
      </c>
      <c r="N11" s="47">
        <v>0</v>
      </c>
      <c r="O11" s="47">
        <v>0</v>
      </c>
      <c r="P11" s="48">
        <v>172.02974</v>
      </c>
      <c r="Q11" s="71">
        <v>1.2560723842979999</v>
      </c>
    </row>
    <row r="12" spans="1:17" ht="14.4" customHeight="1" x14ac:dyDescent="0.3">
      <c r="A12" s="15" t="s">
        <v>26</v>
      </c>
      <c r="B12" s="46">
        <v>47.826104368656999</v>
      </c>
      <c r="C12" s="47">
        <v>3.9855086973880001</v>
      </c>
      <c r="D12" s="47">
        <v>0</v>
      </c>
      <c r="E12" s="47">
        <v>0</v>
      </c>
      <c r="F12" s="47">
        <v>0.501</v>
      </c>
      <c r="G12" s="47">
        <v>0</v>
      </c>
      <c r="H12" s="47">
        <v>18.513000000000002</v>
      </c>
      <c r="I12" s="47">
        <v>19.840699999999998</v>
      </c>
      <c r="J12" s="47">
        <v>14.194000000000001</v>
      </c>
      <c r="K12" s="47">
        <v>1.2789999999999999</v>
      </c>
      <c r="L12" s="47">
        <v>0</v>
      </c>
      <c r="M12" s="47">
        <v>17.373000000000001</v>
      </c>
      <c r="N12" s="47">
        <v>0</v>
      </c>
      <c r="O12" s="47">
        <v>0</v>
      </c>
      <c r="P12" s="48">
        <v>71.700699999999998</v>
      </c>
      <c r="Q12" s="71">
        <v>1.799035090476</v>
      </c>
    </row>
    <row r="13" spans="1:17" ht="14.4" customHeight="1" x14ac:dyDescent="0.3">
      <c r="A13" s="15" t="s">
        <v>27</v>
      </c>
      <c r="B13" s="46">
        <v>29.999999055071999</v>
      </c>
      <c r="C13" s="47">
        <v>2.4999999212559998</v>
      </c>
      <c r="D13" s="47">
        <v>1.79796</v>
      </c>
      <c r="E13" s="47">
        <v>2.0101</v>
      </c>
      <c r="F13" s="47">
        <v>4.0704399999999996</v>
      </c>
      <c r="G13" s="47">
        <v>1.5868800000000001</v>
      </c>
      <c r="H13" s="47">
        <v>1.2303599999999999</v>
      </c>
      <c r="I13" s="47">
        <v>3.2960400000000001</v>
      </c>
      <c r="J13" s="47">
        <v>5.9132899999999999</v>
      </c>
      <c r="K13" s="47">
        <v>3.3596599999999999</v>
      </c>
      <c r="L13" s="47">
        <v>2.2431999999999999</v>
      </c>
      <c r="M13" s="47">
        <v>4.58636</v>
      </c>
      <c r="N13" s="47">
        <v>0</v>
      </c>
      <c r="O13" s="47">
        <v>0</v>
      </c>
      <c r="P13" s="48">
        <v>30.094290000000001</v>
      </c>
      <c r="Q13" s="71">
        <v>1.2037716379150001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249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249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249</v>
      </c>
    </row>
    <row r="17" spans="1:17" ht="14.4" customHeight="1" x14ac:dyDescent="0.3">
      <c r="A17" s="15" t="s">
        <v>31</v>
      </c>
      <c r="B17" s="46">
        <v>16.72504391647</v>
      </c>
      <c r="C17" s="47">
        <v>1.393753659705</v>
      </c>
      <c r="D17" s="47">
        <v>4.7786499999999998</v>
      </c>
      <c r="E17" s="47">
        <v>1.722</v>
      </c>
      <c r="F17" s="47">
        <v>3.5215000000000001</v>
      </c>
      <c r="G17" s="47">
        <v>25.597999999999999</v>
      </c>
      <c r="H17" s="47">
        <v>0</v>
      </c>
      <c r="I17" s="47">
        <v>13.058770000000001</v>
      </c>
      <c r="J17" s="47">
        <v>0</v>
      </c>
      <c r="K17" s="47">
        <v>16.898</v>
      </c>
      <c r="L17" s="47">
        <v>2.7229999999999999</v>
      </c>
      <c r="M17" s="47">
        <v>0.78649999999999998</v>
      </c>
      <c r="N17" s="47">
        <v>0</v>
      </c>
      <c r="O17" s="47">
        <v>0</v>
      </c>
      <c r="P17" s="48">
        <v>69.086420000000004</v>
      </c>
      <c r="Q17" s="71">
        <v>4.9568601681429998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0.51700000000000002</v>
      </c>
      <c r="E18" s="47">
        <v>1.59</v>
      </c>
      <c r="F18" s="47">
        <v>5.7930000000000001</v>
      </c>
      <c r="G18" s="47">
        <v>0</v>
      </c>
      <c r="H18" s="47">
        <v>2.3679999999999999</v>
      </c>
      <c r="I18" s="47">
        <v>5.391</v>
      </c>
      <c r="J18" s="47">
        <v>-5.391</v>
      </c>
      <c r="K18" s="47">
        <v>0</v>
      </c>
      <c r="L18" s="47">
        <v>49.691000000000003</v>
      </c>
      <c r="M18" s="47">
        <v>5.64</v>
      </c>
      <c r="N18" s="47">
        <v>0</v>
      </c>
      <c r="O18" s="47">
        <v>0</v>
      </c>
      <c r="P18" s="48">
        <v>65.599000000000004</v>
      </c>
      <c r="Q18" s="71" t="s">
        <v>249</v>
      </c>
    </row>
    <row r="19" spans="1:17" ht="14.4" customHeight="1" x14ac:dyDescent="0.3">
      <c r="A19" s="15" t="s">
        <v>33</v>
      </c>
      <c r="B19" s="46">
        <v>448.54793654629202</v>
      </c>
      <c r="C19" s="47">
        <v>37.378994712191002</v>
      </c>
      <c r="D19" s="47">
        <v>29.98977</v>
      </c>
      <c r="E19" s="47">
        <v>9.7065999999999999</v>
      </c>
      <c r="F19" s="47">
        <v>46.646909999999998</v>
      </c>
      <c r="G19" s="47">
        <v>42.466479999999997</v>
      </c>
      <c r="H19" s="47">
        <v>31.266690000000001</v>
      </c>
      <c r="I19" s="47">
        <v>21.890609999999999</v>
      </c>
      <c r="J19" s="47">
        <v>100.44783</v>
      </c>
      <c r="K19" s="47">
        <v>10.11711</v>
      </c>
      <c r="L19" s="47">
        <v>113.77386</v>
      </c>
      <c r="M19" s="47">
        <v>47.217770000000002</v>
      </c>
      <c r="N19" s="47">
        <v>0</v>
      </c>
      <c r="O19" s="47">
        <v>0</v>
      </c>
      <c r="P19" s="48">
        <v>453.52363000000003</v>
      </c>
      <c r="Q19" s="71">
        <v>1.2133114694280001</v>
      </c>
    </row>
    <row r="20" spans="1:17" ht="14.4" customHeight="1" x14ac:dyDescent="0.3">
      <c r="A20" s="15" t="s">
        <v>34</v>
      </c>
      <c r="B20" s="46">
        <v>19075.999399152199</v>
      </c>
      <c r="C20" s="47">
        <v>1589.66661659602</v>
      </c>
      <c r="D20" s="47">
        <v>1401.27739</v>
      </c>
      <c r="E20" s="47">
        <v>1350.79306</v>
      </c>
      <c r="F20" s="47">
        <v>1352.42103</v>
      </c>
      <c r="G20" s="47">
        <v>1331.29351</v>
      </c>
      <c r="H20" s="47">
        <v>1404.6966</v>
      </c>
      <c r="I20" s="47">
        <v>1384.0365400000001</v>
      </c>
      <c r="J20" s="47">
        <v>1935.3994299999999</v>
      </c>
      <c r="K20" s="47">
        <v>1382.9857099999999</v>
      </c>
      <c r="L20" s="47">
        <v>1418.9547399999999</v>
      </c>
      <c r="M20" s="47">
        <v>1437.83644</v>
      </c>
      <c r="N20" s="47">
        <v>0</v>
      </c>
      <c r="O20" s="47">
        <v>0</v>
      </c>
      <c r="P20" s="48">
        <v>14399.694450000001</v>
      </c>
      <c r="Q20" s="71">
        <v>0.90583109059900002</v>
      </c>
    </row>
    <row r="21" spans="1:17" ht="14.4" customHeight="1" x14ac:dyDescent="0.3">
      <c r="A21" s="16" t="s">
        <v>35</v>
      </c>
      <c r="B21" s="46">
        <v>1687.99994683206</v>
      </c>
      <c r="C21" s="47">
        <v>140.66666223600501</v>
      </c>
      <c r="D21" s="47">
        <v>140.679</v>
      </c>
      <c r="E21" s="47">
        <v>140.679</v>
      </c>
      <c r="F21" s="47">
        <v>140.679</v>
      </c>
      <c r="G21" s="47">
        <v>140.679</v>
      </c>
      <c r="H21" s="47">
        <v>140.679</v>
      </c>
      <c r="I21" s="47">
        <v>141.54300000000001</v>
      </c>
      <c r="J21" s="47">
        <v>141.54300000000001</v>
      </c>
      <c r="K21" s="47">
        <v>141.54300000000001</v>
      </c>
      <c r="L21" s="47">
        <v>141.54300000000001</v>
      </c>
      <c r="M21" s="47">
        <v>141.54300000000001</v>
      </c>
      <c r="N21" s="47">
        <v>0</v>
      </c>
      <c r="O21" s="47">
        <v>0</v>
      </c>
      <c r="P21" s="48">
        <v>1411.11</v>
      </c>
      <c r="Q21" s="71">
        <v>1.0031587993690001</v>
      </c>
    </row>
    <row r="22" spans="1:17" ht="14.4" customHeight="1" x14ac:dyDescent="0.3">
      <c r="A22" s="15" t="s">
        <v>36</v>
      </c>
      <c r="B22" s="46">
        <v>61</v>
      </c>
      <c r="C22" s="47">
        <v>5.083333333333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4.9162999999999997</v>
      </c>
      <c r="J22" s="47">
        <v>46.58813</v>
      </c>
      <c r="K22" s="47">
        <v>12.26013</v>
      </c>
      <c r="L22" s="47">
        <v>0</v>
      </c>
      <c r="M22" s="47">
        <v>16.099</v>
      </c>
      <c r="N22" s="47">
        <v>0</v>
      </c>
      <c r="O22" s="47">
        <v>0</v>
      </c>
      <c r="P22" s="48">
        <v>79.863560000000007</v>
      </c>
      <c r="Q22" s="71">
        <v>1.5710864262290001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249</v>
      </c>
    </row>
    <row r="24" spans="1:17" ht="14.4" customHeight="1" x14ac:dyDescent="0.3">
      <c r="A24" s="16" t="s">
        <v>38</v>
      </c>
      <c r="B24" s="46">
        <v>-3.6379788070917101E-12</v>
      </c>
      <c r="C24" s="47">
        <v>-2.2737367544323201E-13</v>
      </c>
      <c r="D24" s="47">
        <v>7.9003899999999998</v>
      </c>
      <c r="E24" s="47">
        <v>5.8812699999999998</v>
      </c>
      <c r="F24" s="47">
        <v>6.82315</v>
      </c>
      <c r="G24" s="47">
        <v>8.0382700000000007</v>
      </c>
      <c r="H24" s="47">
        <v>1.2505699999990001</v>
      </c>
      <c r="I24" s="47">
        <v>7.141</v>
      </c>
      <c r="J24" s="47">
        <v>0.8589</v>
      </c>
      <c r="K24" s="47">
        <v>5.6</v>
      </c>
      <c r="L24" s="47">
        <v>25.23396</v>
      </c>
      <c r="M24" s="47">
        <v>6.9999999999989999</v>
      </c>
      <c r="N24" s="47">
        <v>0</v>
      </c>
      <c r="O24" s="47">
        <v>0</v>
      </c>
      <c r="P24" s="48">
        <v>75.727510000001004</v>
      </c>
      <c r="Q24" s="71"/>
    </row>
    <row r="25" spans="1:17" ht="14.4" customHeight="1" x14ac:dyDescent="0.3">
      <c r="A25" s="17" t="s">
        <v>39</v>
      </c>
      <c r="B25" s="49">
        <v>22923.1442559512</v>
      </c>
      <c r="C25" s="50">
        <v>1910.2620213292701</v>
      </c>
      <c r="D25" s="50">
        <v>1638.5130799999999</v>
      </c>
      <c r="E25" s="50">
        <v>1593.4611500000001</v>
      </c>
      <c r="F25" s="50">
        <v>1632.35176</v>
      </c>
      <c r="G25" s="50">
        <v>1668.4134300000001</v>
      </c>
      <c r="H25" s="50">
        <v>1663.8205</v>
      </c>
      <c r="I25" s="50">
        <v>1721.8728900000001</v>
      </c>
      <c r="J25" s="50">
        <v>2322.6888600000002</v>
      </c>
      <c r="K25" s="50">
        <v>1760.82934</v>
      </c>
      <c r="L25" s="50">
        <v>1825.0236500000001</v>
      </c>
      <c r="M25" s="50">
        <v>1832.64636</v>
      </c>
      <c r="N25" s="50">
        <v>0</v>
      </c>
      <c r="O25" s="50">
        <v>0</v>
      </c>
      <c r="P25" s="51">
        <v>17659.621019999999</v>
      </c>
      <c r="Q25" s="72">
        <v>0.92446066679899996</v>
      </c>
    </row>
    <row r="26" spans="1:17" ht="14.4" customHeight="1" x14ac:dyDescent="0.3">
      <c r="A26" s="15" t="s">
        <v>40</v>
      </c>
      <c r="B26" s="46">
        <v>2787.9839981546502</v>
      </c>
      <c r="C26" s="47">
        <v>232.33199984622101</v>
      </c>
      <c r="D26" s="47">
        <v>200.077550000001</v>
      </c>
      <c r="E26" s="47">
        <v>204.66769000000099</v>
      </c>
      <c r="F26" s="47">
        <v>222.64583000000101</v>
      </c>
      <c r="G26" s="47">
        <v>197.58021000000099</v>
      </c>
      <c r="H26" s="47">
        <v>186.7328</v>
      </c>
      <c r="I26" s="47">
        <v>257.47516999999999</v>
      </c>
      <c r="J26" s="47">
        <v>266.33929000000001</v>
      </c>
      <c r="K26" s="47">
        <v>178.71365</v>
      </c>
      <c r="L26" s="47">
        <v>226.05187000000001</v>
      </c>
      <c r="M26" s="47">
        <v>221.14198999999999</v>
      </c>
      <c r="N26" s="47">
        <v>0</v>
      </c>
      <c r="O26" s="47">
        <v>0</v>
      </c>
      <c r="P26" s="48">
        <v>2161.42605</v>
      </c>
      <c r="Q26" s="71">
        <v>0.93031784318499999</v>
      </c>
    </row>
    <row r="27" spans="1:17" ht="14.4" customHeight="1" x14ac:dyDescent="0.3">
      <c r="A27" s="18" t="s">
        <v>41</v>
      </c>
      <c r="B27" s="49">
        <v>25711.128254105799</v>
      </c>
      <c r="C27" s="50">
        <v>2142.5940211754901</v>
      </c>
      <c r="D27" s="50">
        <v>1838.5906299999999</v>
      </c>
      <c r="E27" s="50">
        <v>1798.1288400000001</v>
      </c>
      <c r="F27" s="50">
        <v>1854.9975899999999</v>
      </c>
      <c r="G27" s="50">
        <v>1865.9936399999999</v>
      </c>
      <c r="H27" s="50">
        <v>1850.5533</v>
      </c>
      <c r="I27" s="50">
        <v>1979.34806</v>
      </c>
      <c r="J27" s="50">
        <v>2589.0281500000001</v>
      </c>
      <c r="K27" s="50">
        <v>1939.5429899999999</v>
      </c>
      <c r="L27" s="50">
        <v>2051.0755199999999</v>
      </c>
      <c r="M27" s="50">
        <v>2053.7883499999998</v>
      </c>
      <c r="N27" s="50">
        <v>0</v>
      </c>
      <c r="O27" s="50">
        <v>0</v>
      </c>
      <c r="P27" s="51">
        <v>19821.047070000001</v>
      </c>
      <c r="Q27" s="72">
        <v>0.925095789221</v>
      </c>
    </row>
    <row r="28" spans="1:17" ht="14.4" customHeight="1" x14ac:dyDescent="0.3">
      <c r="A28" s="16" t="s">
        <v>42</v>
      </c>
      <c r="B28" s="46">
        <v>880.93786163617995</v>
      </c>
      <c r="C28" s="47">
        <v>73.411488469681004</v>
      </c>
      <c r="D28" s="47">
        <v>79.867410000000007</v>
      </c>
      <c r="E28" s="47">
        <v>67.310019999999994</v>
      </c>
      <c r="F28" s="47">
        <v>78.246139999999997</v>
      </c>
      <c r="G28" s="47">
        <v>65.583799999999997</v>
      </c>
      <c r="H28" s="47">
        <v>81.813429999999997</v>
      </c>
      <c r="I28" s="47">
        <v>89.429349999999999</v>
      </c>
      <c r="J28" s="47">
        <v>97.548419999999993</v>
      </c>
      <c r="K28" s="47">
        <v>84.905860000000004</v>
      </c>
      <c r="L28" s="47">
        <v>80.397480000000002</v>
      </c>
      <c r="M28" s="47">
        <v>78.764300000000006</v>
      </c>
      <c r="N28" s="47">
        <v>0</v>
      </c>
      <c r="O28" s="47">
        <v>0</v>
      </c>
      <c r="P28" s="48">
        <v>803.86621000000002</v>
      </c>
      <c r="Q28" s="71">
        <v>1.095014182054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249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249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241</v>
      </c>
      <c r="G4" s="314" t="s">
        <v>50</v>
      </c>
      <c r="H4" s="116" t="s">
        <v>118</v>
      </c>
      <c r="I4" s="312" t="s">
        <v>51</v>
      </c>
      <c r="J4" s="314" t="s">
        <v>243</v>
      </c>
      <c r="K4" s="315" t="s">
        <v>244</v>
      </c>
    </row>
    <row r="5" spans="1:11" ht="42" thickBot="1" x14ac:dyDescent="0.35">
      <c r="A5" s="62"/>
      <c r="B5" s="24" t="s">
        <v>237</v>
      </c>
      <c r="C5" s="25" t="s">
        <v>238</v>
      </c>
      <c r="D5" s="26" t="s">
        <v>239</v>
      </c>
      <c r="E5" s="26" t="s">
        <v>240</v>
      </c>
      <c r="F5" s="313"/>
      <c r="G5" s="313"/>
      <c r="H5" s="25" t="s">
        <v>242</v>
      </c>
      <c r="I5" s="313"/>
      <c r="J5" s="313"/>
      <c r="K5" s="316"/>
    </row>
    <row r="6" spans="1:11" ht="14.4" customHeight="1" thickBot="1" x14ac:dyDescent="0.35">
      <c r="A6" s="379" t="s">
        <v>251</v>
      </c>
      <c r="B6" s="361">
        <v>21039.490011993101</v>
      </c>
      <c r="C6" s="361">
        <v>20714.260040000001</v>
      </c>
      <c r="D6" s="362">
        <v>-325.22997199312903</v>
      </c>
      <c r="E6" s="363">
        <v>0.98454192702300003</v>
      </c>
      <c r="F6" s="361">
        <v>22923.1442559512</v>
      </c>
      <c r="G6" s="362">
        <v>19102.620213292699</v>
      </c>
      <c r="H6" s="364">
        <v>1832.64636</v>
      </c>
      <c r="I6" s="361">
        <v>17659.621019999999</v>
      </c>
      <c r="J6" s="362">
        <v>-1442.99919329266</v>
      </c>
      <c r="K6" s="365">
        <v>0.77038388899900001</v>
      </c>
    </row>
    <row r="7" spans="1:11" ht="14.4" customHeight="1" thickBot="1" x14ac:dyDescent="0.35">
      <c r="A7" s="380" t="s">
        <v>252</v>
      </c>
      <c r="B7" s="361">
        <v>1454.9377172125201</v>
      </c>
      <c r="C7" s="361">
        <v>1390.81574</v>
      </c>
      <c r="D7" s="362">
        <v>-64.121977212523007</v>
      </c>
      <c r="E7" s="363">
        <v>0.955928026022</v>
      </c>
      <c r="F7" s="361">
        <v>1632.8719295041401</v>
      </c>
      <c r="G7" s="362">
        <v>1360.7266079201199</v>
      </c>
      <c r="H7" s="364">
        <v>176.52365</v>
      </c>
      <c r="I7" s="361">
        <v>1105.01747</v>
      </c>
      <c r="J7" s="362">
        <v>-255.709137920117</v>
      </c>
      <c r="K7" s="365">
        <v>0.67673247976899997</v>
      </c>
    </row>
    <row r="8" spans="1:11" ht="14.4" customHeight="1" thickBot="1" x14ac:dyDescent="0.35">
      <c r="A8" s="381" t="s">
        <v>253</v>
      </c>
      <c r="B8" s="361">
        <v>1454.9377172125201</v>
      </c>
      <c r="C8" s="361">
        <v>1390.81574</v>
      </c>
      <c r="D8" s="362">
        <v>-64.121977212523007</v>
      </c>
      <c r="E8" s="363">
        <v>0.955928026022</v>
      </c>
      <c r="F8" s="361">
        <v>1632.8719295041401</v>
      </c>
      <c r="G8" s="362">
        <v>1360.7266079201199</v>
      </c>
      <c r="H8" s="364">
        <v>176.52365</v>
      </c>
      <c r="I8" s="361">
        <v>1105.01747</v>
      </c>
      <c r="J8" s="362">
        <v>-255.709137920117</v>
      </c>
      <c r="K8" s="365">
        <v>0.67673247976899997</v>
      </c>
    </row>
    <row r="9" spans="1:11" ht="14.4" customHeight="1" thickBot="1" x14ac:dyDescent="0.35">
      <c r="A9" s="382" t="s">
        <v>254</v>
      </c>
      <c r="B9" s="366">
        <v>0</v>
      </c>
      <c r="C9" s="366">
        <v>8.5999999999999998E-4</v>
      </c>
      <c r="D9" s="367">
        <v>8.5999999999999998E-4</v>
      </c>
      <c r="E9" s="368" t="s">
        <v>249</v>
      </c>
      <c r="F9" s="366">
        <v>0</v>
      </c>
      <c r="G9" s="367">
        <v>0</v>
      </c>
      <c r="H9" s="369">
        <v>0</v>
      </c>
      <c r="I9" s="366">
        <v>1.0200000000000001E-3</v>
      </c>
      <c r="J9" s="367">
        <v>1.0200000000000001E-3</v>
      </c>
      <c r="K9" s="370" t="s">
        <v>249</v>
      </c>
    </row>
    <row r="10" spans="1:11" ht="14.4" customHeight="1" thickBot="1" x14ac:dyDescent="0.35">
      <c r="A10" s="383" t="s">
        <v>255</v>
      </c>
      <c r="B10" s="361">
        <v>0</v>
      </c>
      <c r="C10" s="361">
        <v>8.5999999999999998E-4</v>
      </c>
      <c r="D10" s="362">
        <v>8.5999999999999998E-4</v>
      </c>
      <c r="E10" s="371" t="s">
        <v>249</v>
      </c>
      <c r="F10" s="361">
        <v>0</v>
      </c>
      <c r="G10" s="362">
        <v>0</v>
      </c>
      <c r="H10" s="364">
        <v>0</v>
      </c>
      <c r="I10" s="361">
        <v>1.0200000000000001E-3</v>
      </c>
      <c r="J10" s="362">
        <v>1.0200000000000001E-3</v>
      </c>
      <c r="K10" s="372" t="s">
        <v>249</v>
      </c>
    </row>
    <row r="11" spans="1:11" ht="14.4" customHeight="1" thickBot="1" x14ac:dyDescent="0.35">
      <c r="A11" s="382" t="s">
        <v>256</v>
      </c>
      <c r="B11" s="366">
        <v>40.857189455970001</v>
      </c>
      <c r="C11" s="366">
        <v>13.706060000000001</v>
      </c>
      <c r="D11" s="367">
        <v>-27.15112945597</v>
      </c>
      <c r="E11" s="373">
        <v>0.33546262438699997</v>
      </c>
      <c r="F11" s="366">
        <v>28.695716408865</v>
      </c>
      <c r="G11" s="367">
        <v>23.913097007387002</v>
      </c>
      <c r="H11" s="369">
        <v>3.4485000000000001</v>
      </c>
      <c r="I11" s="366">
        <v>11.16845</v>
      </c>
      <c r="J11" s="367">
        <v>-12.744647007387</v>
      </c>
      <c r="K11" s="374">
        <v>0.38920268937899999</v>
      </c>
    </row>
    <row r="12" spans="1:11" ht="14.4" customHeight="1" thickBot="1" x14ac:dyDescent="0.35">
      <c r="A12" s="383" t="s">
        <v>257</v>
      </c>
      <c r="B12" s="361">
        <v>39.970374267769998</v>
      </c>
      <c r="C12" s="361">
        <v>13.706060000000001</v>
      </c>
      <c r="D12" s="362">
        <v>-26.264314267770001</v>
      </c>
      <c r="E12" s="363">
        <v>0.34290547064100002</v>
      </c>
      <c r="F12" s="361">
        <v>28.695716408865</v>
      </c>
      <c r="G12" s="362">
        <v>23.913097007387002</v>
      </c>
      <c r="H12" s="364">
        <v>3.4485000000000001</v>
      </c>
      <c r="I12" s="361">
        <v>9.81325</v>
      </c>
      <c r="J12" s="362">
        <v>-14.099847007387</v>
      </c>
      <c r="K12" s="365">
        <v>0.34197612842800001</v>
      </c>
    </row>
    <row r="13" spans="1:11" ht="14.4" customHeight="1" thickBot="1" x14ac:dyDescent="0.35">
      <c r="A13" s="383" t="s">
        <v>258</v>
      </c>
      <c r="B13" s="361">
        <v>7.2976624550999999E-2</v>
      </c>
      <c r="C13" s="361">
        <v>0</v>
      </c>
      <c r="D13" s="362">
        <v>-7.2976624550999999E-2</v>
      </c>
      <c r="E13" s="363">
        <v>0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65">
        <v>0</v>
      </c>
    </row>
    <row r="14" spans="1:11" ht="14.4" customHeight="1" thickBot="1" x14ac:dyDescent="0.35">
      <c r="A14" s="383" t="s">
        <v>259</v>
      </c>
      <c r="B14" s="361">
        <v>0.39477555006699999</v>
      </c>
      <c r="C14" s="361">
        <v>0</v>
      </c>
      <c r="D14" s="362">
        <v>-0.39477555006699999</v>
      </c>
      <c r="E14" s="363">
        <v>0</v>
      </c>
      <c r="F14" s="361">
        <v>0</v>
      </c>
      <c r="G14" s="362">
        <v>0</v>
      </c>
      <c r="H14" s="364">
        <v>0</v>
      </c>
      <c r="I14" s="361">
        <v>0</v>
      </c>
      <c r="J14" s="362">
        <v>0</v>
      </c>
      <c r="K14" s="365">
        <v>0</v>
      </c>
    </row>
    <row r="15" spans="1:11" ht="14.4" customHeight="1" thickBot="1" x14ac:dyDescent="0.35">
      <c r="A15" s="383" t="s">
        <v>260</v>
      </c>
      <c r="B15" s="361">
        <v>0.41906301357999998</v>
      </c>
      <c r="C15" s="361">
        <v>0</v>
      </c>
      <c r="D15" s="362">
        <v>-0.41906301357999998</v>
      </c>
      <c r="E15" s="363">
        <v>0</v>
      </c>
      <c r="F15" s="361">
        <v>0</v>
      </c>
      <c r="G15" s="362">
        <v>0</v>
      </c>
      <c r="H15" s="364">
        <v>0</v>
      </c>
      <c r="I15" s="361">
        <v>1.3552</v>
      </c>
      <c r="J15" s="362">
        <v>1.3552</v>
      </c>
      <c r="K15" s="372" t="s">
        <v>261</v>
      </c>
    </row>
    <row r="16" spans="1:11" ht="14.4" customHeight="1" thickBot="1" x14ac:dyDescent="0.35">
      <c r="A16" s="382" t="s">
        <v>262</v>
      </c>
      <c r="B16" s="366">
        <v>1190.4647263627801</v>
      </c>
      <c r="C16" s="366">
        <v>1157.5146500000001</v>
      </c>
      <c r="D16" s="367">
        <v>-32.950076362777999</v>
      </c>
      <c r="E16" s="373">
        <v>0.97232166931599995</v>
      </c>
      <c r="F16" s="366">
        <v>1361.9999571003</v>
      </c>
      <c r="G16" s="367">
        <v>1134.9999642502501</v>
      </c>
      <c r="H16" s="369">
        <v>134.21722</v>
      </c>
      <c r="I16" s="366">
        <v>820.02327000000002</v>
      </c>
      <c r="J16" s="367">
        <v>-314.97669425024998</v>
      </c>
      <c r="K16" s="374">
        <v>0.60207290442600003</v>
      </c>
    </row>
    <row r="17" spans="1:11" ht="14.4" customHeight="1" thickBot="1" x14ac:dyDescent="0.35">
      <c r="A17" s="383" t="s">
        <v>263</v>
      </c>
      <c r="B17" s="361">
        <v>956.77569307812905</v>
      </c>
      <c r="C17" s="361">
        <v>859.67827</v>
      </c>
      <c r="D17" s="362">
        <v>-97.097423078128003</v>
      </c>
      <c r="E17" s="363">
        <v>0.89851600141900001</v>
      </c>
      <c r="F17" s="361">
        <v>1024.9999677149799</v>
      </c>
      <c r="G17" s="362">
        <v>854.16663976248697</v>
      </c>
      <c r="H17" s="364">
        <v>88.642089999999996</v>
      </c>
      <c r="I17" s="361">
        <v>481.59068000000002</v>
      </c>
      <c r="J17" s="362">
        <v>-372.575959762487</v>
      </c>
      <c r="K17" s="365">
        <v>0.46984458065200002</v>
      </c>
    </row>
    <row r="18" spans="1:11" ht="14.4" customHeight="1" thickBot="1" x14ac:dyDescent="0.35">
      <c r="A18" s="383" t="s">
        <v>264</v>
      </c>
      <c r="B18" s="361">
        <v>34.001896546666998</v>
      </c>
      <c r="C18" s="361">
        <v>49.971359999999997</v>
      </c>
      <c r="D18" s="362">
        <v>15.969463453332001</v>
      </c>
      <c r="E18" s="363">
        <v>1.469663903347</v>
      </c>
      <c r="F18" s="361">
        <v>61.999998047150001</v>
      </c>
      <c r="G18" s="362">
        <v>51.666665039290997</v>
      </c>
      <c r="H18" s="364">
        <v>1.75691</v>
      </c>
      <c r="I18" s="361">
        <v>75.115499999999997</v>
      </c>
      <c r="J18" s="362">
        <v>23.448834960708002</v>
      </c>
      <c r="K18" s="365">
        <v>1.211540360741</v>
      </c>
    </row>
    <row r="19" spans="1:11" ht="14.4" customHeight="1" thickBot="1" x14ac:dyDescent="0.35">
      <c r="A19" s="383" t="s">
        <v>265</v>
      </c>
      <c r="B19" s="361">
        <v>32.079515455878997</v>
      </c>
      <c r="C19" s="361">
        <v>36.336419999999997</v>
      </c>
      <c r="D19" s="362">
        <v>4.2569045441200002</v>
      </c>
      <c r="E19" s="363">
        <v>1.1326985300000001</v>
      </c>
      <c r="F19" s="361">
        <v>32.999998960580001</v>
      </c>
      <c r="G19" s="362">
        <v>27.499999133816001</v>
      </c>
      <c r="H19" s="364">
        <v>3.0930300000000002</v>
      </c>
      <c r="I19" s="361">
        <v>27.689720000000001</v>
      </c>
      <c r="J19" s="362">
        <v>0.18972086618299999</v>
      </c>
      <c r="K19" s="365">
        <v>0.83908245067099996</v>
      </c>
    </row>
    <row r="20" spans="1:11" ht="14.4" customHeight="1" thickBot="1" x14ac:dyDescent="0.35">
      <c r="A20" s="383" t="s">
        <v>266</v>
      </c>
      <c r="B20" s="361">
        <v>125.807608756116</v>
      </c>
      <c r="C20" s="361">
        <v>165.39393999999999</v>
      </c>
      <c r="D20" s="362">
        <v>39.586331243883002</v>
      </c>
      <c r="E20" s="363">
        <v>1.314657687522</v>
      </c>
      <c r="F20" s="361">
        <v>199.99999370048499</v>
      </c>
      <c r="G20" s="362">
        <v>166.666661417071</v>
      </c>
      <c r="H20" s="364">
        <v>37.601190000000003</v>
      </c>
      <c r="I20" s="361">
        <v>200.39617000000001</v>
      </c>
      <c r="J20" s="362">
        <v>33.729508582929</v>
      </c>
      <c r="K20" s="365">
        <v>1.0019808815589999</v>
      </c>
    </row>
    <row r="21" spans="1:11" ht="14.4" customHeight="1" thickBot="1" x14ac:dyDescent="0.35">
      <c r="A21" s="383" t="s">
        <v>267</v>
      </c>
      <c r="B21" s="361">
        <v>6.1548945922999997E-2</v>
      </c>
      <c r="C21" s="361">
        <v>0.64800000000000002</v>
      </c>
      <c r="D21" s="362">
        <v>0.58645105407599996</v>
      </c>
      <c r="E21" s="363">
        <v>10.528206296232</v>
      </c>
      <c r="F21" s="361">
        <v>0</v>
      </c>
      <c r="G21" s="362">
        <v>0</v>
      </c>
      <c r="H21" s="364">
        <v>0</v>
      </c>
      <c r="I21" s="361">
        <v>0.33900000000000002</v>
      </c>
      <c r="J21" s="362">
        <v>0.33900000000000002</v>
      </c>
      <c r="K21" s="372" t="s">
        <v>249</v>
      </c>
    </row>
    <row r="22" spans="1:11" ht="14.4" customHeight="1" thickBot="1" x14ac:dyDescent="0.35">
      <c r="A22" s="383" t="s">
        <v>268</v>
      </c>
      <c r="B22" s="361">
        <v>41.738463580062003</v>
      </c>
      <c r="C22" s="361">
        <v>45.486660000000001</v>
      </c>
      <c r="D22" s="362">
        <v>3.7481964199369999</v>
      </c>
      <c r="E22" s="363">
        <v>1.0898019739689999</v>
      </c>
      <c r="F22" s="361">
        <v>41.999998677100997</v>
      </c>
      <c r="G22" s="362">
        <v>34.999998897584</v>
      </c>
      <c r="H22" s="364">
        <v>3.1240000000000001</v>
      </c>
      <c r="I22" s="361">
        <v>34.892200000000003</v>
      </c>
      <c r="J22" s="362">
        <v>-0.10779889758400001</v>
      </c>
      <c r="K22" s="365">
        <v>0.83076669283299998</v>
      </c>
    </row>
    <row r="23" spans="1:11" ht="14.4" customHeight="1" thickBot="1" x14ac:dyDescent="0.35">
      <c r="A23" s="382" t="s">
        <v>269</v>
      </c>
      <c r="B23" s="366">
        <v>0</v>
      </c>
      <c r="C23" s="366">
        <v>0.68396999999999997</v>
      </c>
      <c r="D23" s="367">
        <v>0.68396999999999997</v>
      </c>
      <c r="E23" s="368" t="s">
        <v>249</v>
      </c>
      <c r="F23" s="366">
        <v>0</v>
      </c>
      <c r="G23" s="367">
        <v>0</v>
      </c>
      <c r="H23" s="369">
        <v>0</v>
      </c>
      <c r="I23" s="366">
        <v>0</v>
      </c>
      <c r="J23" s="367">
        <v>0</v>
      </c>
      <c r="K23" s="370" t="s">
        <v>249</v>
      </c>
    </row>
    <row r="24" spans="1:11" ht="14.4" customHeight="1" thickBot="1" x14ac:dyDescent="0.35">
      <c r="A24" s="383" t="s">
        <v>270</v>
      </c>
      <c r="B24" s="361">
        <v>0</v>
      </c>
      <c r="C24" s="361">
        <v>0.68396999999999997</v>
      </c>
      <c r="D24" s="362">
        <v>0.68396999999999997</v>
      </c>
      <c r="E24" s="371" t="s">
        <v>249</v>
      </c>
      <c r="F24" s="361">
        <v>0</v>
      </c>
      <c r="G24" s="362">
        <v>0</v>
      </c>
      <c r="H24" s="364">
        <v>0</v>
      </c>
      <c r="I24" s="361">
        <v>0</v>
      </c>
      <c r="J24" s="362">
        <v>0</v>
      </c>
      <c r="K24" s="372" t="s">
        <v>249</v>
      </c>
    </row>
    <row r="25" spans="1:11" ht="14.4" customHeight="1" thickBot="1" x14ac:dyDescent="0.35">
      <c r="A25" s="382" t="s">
        <v>271</v>
      </c>
      <c r="B25" s="366">
        <v>170.601841284606</v>
      </c>
      <c r="C25" s="366">
        <v>164.52529999999999</v>
      </c>
      <c r="D25" s="367">
        <v>-6.0765412846049998</v>
      </c>
      <c r="E25" s="373">
        <v>0.96438173680299999</v>
      </c>
      <c r="F25" s="366">
        <v>164.35015257124499</v>
      </c>
      <c r="G25" s="367">
        <v>136.958460476038</v>
      </c>
      <c r="H25" s="369">
        <v>16.898569999999999</v>
      </c>
      <c r="I25" s="366">
        <v>172.02974</v>
      </c>
      <c r="J25" s="367">
        <v>35.071279523961998</v>
      </c>
      <c r="K25" s="374">
        <v>1.046726986915</v>
      </c>
    </row>
    <row r="26" spans="1:11" ht="14.4" customHeight="1" thickBot="1" x14ac:dyDescent="0.35">
      <c r="A26" s="383" t="s">
        <v>272</v>
      </c>
      <c r="B26" s="361">
        <v>2.8920952648710001</v>
      </c>
      <c r="C26" s="361">
        <v>0.91600000000000004</v>
      </c>
      <c r="D26" s="362">
        <v>-1.976095264871</v>
      </c>
      <c r="E26" s="363">
        <v>0.31672538976300002</v>
      </c>
      <c r="F26" s="361">
        <v>1.623618597786</v>
      </c>
      <c r="G26" s="362">
        <v>1.353015498155</v>
      </c>
      <c r="H26" s="364">
        <v>0</v>
      </c>
      <c r="I26" s="361">
        <v>-1.7763568394002501E-15</v>
      </c>
      <c r="J26" s="362">
        <v>-1.353015498155</v>
      </c>
      <c r="K26" s="365">
        <v>-1.0940727347064301E-15</v>
      </c>
    </row>
    <row r="27" spans="1:11" ht="14.4" customHeight="1" thickBot="1" x14ac:dyDescent="0.35">
      <c r="A27" s="383" t="s">
        <v>273</v>
      </c>
      <c r="B27" s="361">
        <v>13.696818428427999</v>
      </c>
      <c r="C27" s="361">
        <v>11.16095</v>
      </c>
      <c r="D27" s="362">
        <v>-2.535868428428</v>
      </c>
      <c r="E27" s="363">
        <v>0.81485711870300004</v>
      </c>
      <c r="F27" s="361">
        <v>8.9999997165209997</v>
      </c>
      <c r="G27" s="362">
        <v>7.4999997637679998</v>
      </c>
      <c r="H27" s="364">
        <v>0.74477000000000004</v>
      </c>
      <c r="I27" s="361">
        <v>10.49455</v>
      </c>
      <c r="J27" s="362">
        <v>2.9945502362309999</v>
      </c>
      <c r="K27" s="365">
        <v>1.1660611478389999</v>
      </c>
    </row>
    <row r="28" spans="1:11" ht="14.4" customHeight="1" thickBot="1" x14ac:dyDescent="0.35">
      <c r="A28" s="383" t="s">
        <v>274</v>
      </c>
      <c r="B28" s="361">
        <v>25.309455717633998</v>
      </c>
      <c r="C28" s="361">
        <v>26.910019999999999</v>
      </c>
      <c r="D28" s="362">
        <v>1.6005642823649999</v>
      </c>
      <c r="E28" s="363">
        <v>1.0632397748969999</v>
      </c>
      <c r="F28" s="361">
        <v>34.704092678255002</v>
      </c>
      <c r="G28" s="362">
        <v>28.920077231878999</v>
      </c>
      <c r="H28" s="364">
        <v>0</v>
      </c>
      <c r="I28" s="361">
        <v>21.815999999999999</v>
      </c>
      <c r="J28" s="362">
        <v>-7.1040772318789998</v>
      </c>
      <c r="K28" s="365">
        <v>0.62862902661800002</v>
      </c>
    </row>
    <row r="29" spans="1:11" ht="14.4" customHeight="1" thickBot="1" x14ac:dyDescent="0.35">
      <c r="A29" s="383" t="s">
        <v>275</v>
      </c>
      <c r="B29" s="361">
        <v>30.404511458742</v>
      </c>
      <c r="C29" s="361">
        <v>30.72007</v>
      </c>
      <c r="D29" s="362">
        <v>0.315558541257</v>
      </c>
      <c r="E29" s="363">
        <v>1.0103786749429999</v>
      </c>
      <c r="F29" s="361">
        <v>33.999998929081997</v>
      </c>
      <c r="G29" s="362">
        <v>28.333332440902002</v>
      </c>
      <c r="H29" s="364">
        <v>3.79705</v>
      </c>
      <c r="I29" s="361">
        <v>33.275390000000002</v>
      </c>
      <c r="J29" s="362">
        <v>4.942057559097</v>
      </c>
      <c r="K29" s="365">
        <v>0.97868797200199997</v>
      </c>
    </row>
    <row r="30" spans="1:11" ht="14.4" customHeight="1" thickBot="1" x14ac:dyDescent="0.35">
      <c r="A30" s="383" t="s">
        <v>276</v>
      </c>
      <c r="B30" s="361">
        <v>0</v>
      </c>
      <c r="C30" s="361">
        <v>0</v>
      </c>
      <c r="D30" s="362">
        <v>0</v>
      </c>
      <c r="E30" s="363">
        <v>1</v>
      </c>
      <c r="F30" s="361">
        <v>0</v>
      </c>
      <c r="G30" s="362">
        <v>0</v>
      </c>
      <c r="H30" s="364">
        <v>0</v>
      </c>
      <c r="I30" s="361">
        <v>3.9E-2</v>
      </c>
      <c r="J30" s="362">
        <v>3.9E-2</v>
      </c>
      <c r="K30" s="372" t="s">
        <v>261</v>
      </c>
    </row>
    <row r="31" spans="1:11" ht="14.4" customHeight="1" thickBot="1" x14ac:dyDescent="0.35">
      <c r="A31" s="383" t="s">
        <v>277</v>
      </c>
      <c r="B31" s="361">
        <v>2.7159437498179999</v>
      </c>
      <c r="C31" s="361">
        <v>2.3887999999999998</v>
      </c>
      <c r="D31" s="362">
        <v>-0.32714374981799998</v>
      </c>
      <c r="E31" s="363">
        <v>0.87954693471099998</v>
      </c>
      <c r="F31" s="361">
        <v>2.6688119404289998</v>
      </c>
      <c r="G31" s="362">
        <v>2.224009950358</v>
      </c>
      <c r="H31" s="364">
        <v>0</v>
      </c>
      <c r="I31" s="361">
        <v>3.2835999999999999</v>
      </c>
      <c r="J31" s="362">
        <v>1.059590049641</v>
      </c>
      <c r="K31" s="365">
        <v>1.2303602027010001</v>
      </c>
    </row>
    <row r="32" spans="1:11" ht="14.4" customHeight="1" thickBot="1" x14ac:dyDescent="0.35">
      <c r="A32" s="383" t="s">
        <v>278</v>
      </c>
      <c r="B32" s="361">
        <v>0</v>
      </c>
      <c r="C32" s="361">
        <v>0.11654</v>
      </c>
      <c r="D32" s="362">
        <v>0.11654</v>
      </c>
      <c r="E32" s="371" t="s">
        <v>261</v>
      </c>
      <c r="F32" s="361">
        <v>0.10178383586799999</v>
      </c>
      <c r="G32" s="362">
        <v>8.4819863223000003E-2</v>
      </c>
      <c r="H32" s="364">
        <v>0</v>
      </c>
      <c r="I32" s="361">
        <v>0</v>
      </c>
      <c r="J32" s="362">
        <v>-8.4819863223000003E-2</v>
      </c>
      <c r="K32" s="365">
        <v>0</v>
      </c>
    </row>
    <row r="33" spans="1:11" ht="14.4" customHeight="1" thickBot="1" x14ac:dyDescent="0.35">
      <c r="A33" s="383" t="s">
        <v>279</v>
      </c>
      <c r="B33" s="361">
        <v>27.550664638493</v>
      </c>
      <c r="C33" s="361">
        <v>21.056570000000001</v>
      </c>
      <c r="D33" s="362">
        <v>-6.4940946384930003</v>
      </c>
      <c r="E33" s="363">
        <v>0.76428537301300004</v>
      </c>
      <c r="F33" s="361">
        <v>22.251848763154999</v>
      </c>
      <c r="G33" s="362">
        <v>18.543207302629</v>
      </c>
      <c r="H33" s="364">
        <v>0.43559999999999999</v>
      </c>
      <c r="I33" s="361">
        <v>12.312430000000001</v>
      </c>
      <c r="J33" s="362">
        <v>-6.2307773026289999</v>
      </c>
      <c r="K33" s="365">
        <v>0.55332166468699995</v>
      </c>
    </row>
    <row r="34" spans="1:11" ht="14.4" customHeight="1" thickBot="1" x14ac:dyDescent="0.35">
      <c r="A34" s="383" t="s">
        <v>280</v>
      </c>
      <c r="B34" s="361">
        <v>32.282513973188003</v>
      </c>
      <c r="C34" s="361">
        <v>40.339640000000003</v>
      </c>
      <c r="D34" s="362">
        <v>8.0571260268109999</v>
      </c>
      <c r="E34" s="363">
        <v>1.2495817405509999</v>
      </c>
      <c r="F34" s="361">
        <v>47.999998488115999</v>
      </c>
      <c r="G34" s="362">
        <v>39.999998740095997</v>
      </c>
      <c r="H34" s="364">
        <v>3.4269500000000002</v>
      </c>
      <c r="I34" s="361">
        <v>31.34937</v>
      </c>
      <c r="J34" s="362">
        <v>-8.6506287400959998</v>
      </c>
      <c r="K34" s="365">
        <v>0.65311189557100002</v>
      </c>
    </row>
    <row r="35" spans="1:11" ht="14.4" customHeight="1" thickBot="1" x14ac:dyDescent="0.35">
      <c r="A35" s="383" t="s">
        <v>281</v>
      </c>
      <c r="B35" s="361">
        <v>35.749838053428</v>
      </c>
      <c r="C35" s="361">
        <v>30.916709999999998</v>
      </c>
      <c r="D35" s="362">
        <v>-4.833128053427</v>
      </c>
      <c r="E35" s="363">
        <v>0.86480699447599996</v>
      </c>
      <c r="F35" s="361">
        <v>11.999999622029</v>
      </c>
      <c r="G35" s="362">
        <v>9.9999996850239992</v>
      </c>
      <c r="H35" s="364">
        <v>8.4941999999999993</v>
      </c>
      <c r="I35" s="361">
        <v>59.459400000000002</v>
      </c>
      <c r="J35" s="362">
        <v>49.459400314974999</v>
      </c>
      <c r="K35" s="365">
        <v>4.9549501560679996</v>
      </c>
    </row>
    <row r="36" spans="1:11" ht="14.4" customHeight="1" thickBot="1" x14ac:dyDescent="0.35">
      <c r="A36" s="382" t="s">
        <v>282</v>
      </c>
      <c r="B36" s="366">
        <v>21.150116570289001</v>
      </c>
      <c r="C36" s="366">
        <v>29.311530000000001</v>
      </c>
      <c r="D36" s="367">
        <v>8.1614134297100005</v>
      </c>
      <c r="E36" s="373">
        <v>1.3858803048470001</v>
      </c>
      <c r="F36" s="366">
        <v>47.826104368656999</v>
      </c>
      <c r="G36" s="367">
        <v>39.855086973881001</v>
      </c>
      <c r="H36" s="369">
        <v>17.373000000000001</v>
      </c>
      <c r="I36" s="366">
        <v>71.700699999999998</v>
      </c>
      <c r="J36" s="367">
        <v>31.845613026117999</v>
      </c>
      <c r="K36" s="374">
        <v>1.49919590873</v>
      </c>
    </row>
    <row r="37" spans="1:11" ht="14.4" customHeight="1" thickBot="1" x14ac:dyDescent="0.35">
      <c r="A37" s="383" t="s">
        <v>283</v>
      </c>
      <c r="B37" s="361">
        <v>0.448994692822</v>
      </c>
      <c r="C37" s="361">
        <v>0.32064999999999999</v>
      </c>
      <c r="D37" s="362">
        <v>-0.12834469282200001</v>
      </c>
      <c r="E37" s="363">
        <v>0.71415098023500001</v>
      </c>
      <c r="F37" s="361">
        <v>0</v>
      </c>
      <c r="G37" s="362">
        <v>0</v>
      </c>
      <c r="H37" s="364">
        <v>0</v>
      </c>
      <c r="I37" s="361">
        <v>0</v>
      </c>
      <c r="J37" s="362">
        <v>0</v>
      </c>
      <c r="K37" s="372" t="s">
        <v>249</v>
      </c>
    </row>
    <row r="38" spans="1:11" ht="14.4" customHeight="1" thickBot="1" x14ac:dyDescent="0.35">
      <c r="A38" s="383" t="s">
        <v>284</v>
      </c>
      <c r="B38" s="361">
        <v>20.701121877466001</v>
      </c>
      <c r="C38" s="361">
        <v>0</v>
      </c>
      <c r="D38" s="362">
        <v>-20.701121877466001</v>
      </c>
      <c r="E38" s="363">
        <v>0</v>
      </c>
      <c r="F38" s="361">
        <v>0</v>
      </c>
      <c r="G38" s="362">
        <v>0</v>
      </c>
      <c r="H38" s="364">
        <v>0</v>
      </c>
      <c r="I38" s="361">
        <v>0</v>
      </c>
      <c r="J38" s="362">
        <v>0</v>
      </c>
      <c r="K38" s="365">
        <v>0</v>
      </c>
    </row>
    <row r="39" spans="1:11" ht="14.4" customHeight="1" thickBot="1" x14ac:dyDescent="0.35">
      <c r="A39" s="383" t="s">
        <v>285</v>
      </c>
      <c r="B39" s="361">
        <v>0</v>
      </c>
      <c r="C39" s="361">
        <v>28.381</v>
      </c>
      <c r="D39" s="362">
        <v>28.381</v>
      </c>
      <c r="E39" s="371" t="s">
        <v>261</v>
      </c>
      <c r="F39" s="361">
        <v>47.826104368656999</v>
      </c>
      <c r="G39" s="362">
        <v>39.855086973881001</v>
      </c>
      <c r="H39" s="364">
        <v>17.373000000000001</v>
      </c>
      <c r="I39" s="361">
        <v>71.700699999999998</v>
      </c>
      <c r="J39" s="362">
        <v>31.845613026117999</v>
      </c>
      <c r="K39" s="365">
        <v>1.49919590873</v>
      </c>
    </row>
    <row r="40" spans="1:11" ht="14.4" customHeight="1" thickBot="1" x14ac:dyDescent="0.35">
      <c r="A40" s="383" t="s">
        <v>286</v>
      </c>
      <c r="B40" s="361">
        <v>0</v>
      </c>
      <c r="C40" s="361">
        <v>0.60987999999999998</v>
      </c>
      <c r="D40" s="362">
        <v>0.60987999999999998</v>
      </c>
      <c r="E40" s="371" t="s">
        <v>261</v>
      </c>
      <c r="F40" s="361">
        <v>0</v>
      </c>
      <c r="G40" s="362">
        <v>0</v>
      </c>
      <c r="H40" s="364">
        <v>0</v>
      </c>
      <c r="I40" s="361">
        <v>0</v>
      </c>
      <c r="J40" s="362">
        <v>0</v>
      </c>
      <c r="K40" s="372" t="s">
        <v>249</v>
      </c>
    </row>
    <row r="41" spans="1:11" ht="14.4" customHeight="1" thickBot="1" x14ac:dyDescent="0.35">
      <c r="A41" s="382" t="s">
        <v>287</v>
      </c>
      <c r="B41" s="366">
        <v>31.863843538878999</v>
      </c>
      <c r="C41" s="366">
        <v>22.661370000000002</v>
      </c>
      <c r="D41" s="367">
        <v>-9.2024735388789995</v>
      </c>
      <c r="E41" s="373">
        <v>0.71119386373899995</v>
      </c>
      <c r="F41" s="366">
        <v>29.999999055071999</v>
      </c>
      <c r="G41" s="367">
        <v>24.999999212559999</v>
      </c>
      <c r="H41" s="369">
        <v>4.58636</v>
      </c>
      <c r="I41" s="366">
        <v>30.094290000000001</v>
      </c>
      <c r="J41" s="367">
        <v>5.0942907874390002</v>
      </c>
      <c r="K41" s="374">
        <v>1.0031430315959999</v>
      </c>
    </row>
    <row r="42" spans="1:11" ht="14.4" customHeight="1" thickBot="1" x14ac:dyDescent="0.35">
      <c r="A42" s="383" t="s">
        <v>288</v>
      </c>
      <c r="B42" s="361">
        <v>20.863713821836001</v>
      </c>
      <c r="C42" s="361">
        <v>10.74751</v>
      </c>
      <c r="D42" s="362">
        <v>-10.116203821836001</v>
      </c>
      <c r="E42" s="363">
        <v>0.51512928579100004</v>
      </c>
      <c r="F42" s="361">
        <v>14.999999527536</v>
      </c>
      <c r="G42" s="362">
        <v>12.499999606279999</v>
      </c>
      <c r="H42" s="364">
        <v>1.2232799999999999</v>
      </c>
      <c r="I42" s="361">
        <v>19.332630000000002</v>
      </c>
      <c r="J42" s="362">
        <v>6.8326303937189996</v>
      </c>
      <c r="K42" s="365">
        <v>1.2888420405950001</v>
      </c>
    </row>
    <row r="43" spans="1:11" ht="14.4" customHeight="1" thickBot="1" x14ac:dyDescent="0.35">
      <c r="A43" s="383" t="s">
        <v>289</v>
      </c>
      <c r="B43" s="361">
        <v>0</v>
      </c>
      <c r="C43" s="361">
        <v>0</v>
      </c>
      <c r="D43" s="362">
        <v>0</v>
      </c>
      <c r="E43" s="371" t="s">
        <v>249</v>
      </c>
      <c r="F43" s="361">
        <v>0</v>
      </c>
      <c r="G43" s="362">
        <v>0</v>
      </c>
      <c r="H43" s="364">
        <v>0</v>
      </c>
      <c r="I43" s="361">
        <v>0.64685999999999999</v>
      </c>
      <c r="J43" s="362">
        <v>0.64685999999999999</v>
      </c>
      <c r="K43" s="372" t="s">
        <v>261</v>
      </c>
    </row>
    <row r="44" spans="1:11" ht="14.4" customHeight="1" thickBot="1" x14ac:dyDescent="0.35">
      <c r="A44" s="383" t="s">
        <v>290</v>
      </c>
      <c r="B44" s="361">
        <v>7.0006733584010004</v>
      </c>
      <c r="C44" s="361">
        <v>7.9622000000000002</v>
      </c>
      <c r="D44" s="362">
        <v>0.96152664159800005</v>
      </c>
      <c r="E44" s="363">
        <v>1.1373477367630001</v>
      </c>
      <c r="F44" s="361">
        <v>9.9999996850239992</v>
      </c>
      <c r="G44" s="362">
        <v>8.3333330708529996</v>
      </c>
      <c r="H44" s="364">
        <v>2.92503</v>
      </c>
      <c r="I44" s="361">
        <v>7.0486500000000003</v>
      </c>
      <c r="J44" s="362">
        <v>-1.2846830708529999</v>
      </c>
      <c r="K44" s="365">
        <v>0.704865022201</v>
      </c>
    </row>
    <row r="45" spans="1:11" ht="14.4" customHeight="1" thickBot="1" x14ac:dyDescent="0.35">
      <c r="A45" s="383" t="s">
        <v>291</v>
      </c>
      <c r="B45" s="361">
        <v>3.999456358642</v>
      </c>
      <c r="C45" s="361">
        <v>3.95166</v>
      </c>
      <c r="D45" s="362">
        <v>-4.7796358641999999E-2</v>
      </c>
      <c r="E45" s="363">
        <v>0.98804928611300002</v>
      </c>
      <c r="F45" s="361">
        <v>4.9999998425119996</v>
      </c>
      <c r="G45" s="362">
        <v>4.1666665354259997</v>
      </c>
      <c r="H45" s="364">
        <v>0.43804999999999999</v>
      </c>
      <c r="I45" s="361">
        <v>3.0661499999999999</v>
      </c>
      <c r="J45" s="362">
        <v>-1.100516535426</v>
      </c>
      <c r="K45" s="365">
        <v>0.61323001931499999</v>
      </c>
    </row>
    <row r="46" spans="1:11" ht="14.4" customHeight="1" thickBot="1" x14ac:dyDescent="0.35">
      <c r="A46" s="382" t="s">
        <v>292</v>
      </c>
      <c r="B46" s="366">
        <v>0</v>
      </c>
      <c r="C46" s="366">
        <v>2.4119999999999999</v>
      </c>
      <c r="D46" s="367">
        <v>2.4119999999999999</v>
      </c>
      <c r="E46" s="368" t="s">
        <v>249</v>
      </c>
      <c r="F46" s="366">
        <v>0</v>
      </c>
      <c r="G46" s="367">
        <v>0</v>
      </c>
      <c r="H46" s="369">
        <v>0</v>
      </c>
      <c r="I46" s="366">
        <v>0</v>
      </c>
      <c r="J46" s="367">
        <v>0</v>
      </c>
      <c r="K46" s="370" t="s">
        <v>249</v>
      </c>
    </row>
    <row r="47" spans="1:11" ht="14.4" customHeight="1" thickBot="1" x14ac:dyDescent="0.35">
      <c r="A47" s="383" t="s">
        <v>293</v>
      </c>
      <c r="B47" s="361">
        <v>0</v>
      </c>
      <c r="C47" s="361">
        <v>2.4119999999999999</v>
      </c>
      <c r="D47" s="362">
        <v>2.4119999999999999</v>
      </c>
      <c r="E47" s="371" t="s">
        <v>261</v>
      </c>
      <c r="F47" s="361">
        <v>0</v>
      </c>
      <c r="G47" s="362">
        <v>0</v>
      </c>
      <c r="H47" s="364">
        <v>0</v>
      </c>
      <c r="I47" s="361">
        <v>0</v>
      </c>
      <c r="J47" s="362">
        <v>0</v>
      </c>
      <c r="K47" s="372" t="s">
        <v>249</v>
      </c>
    </row>
    <row r="48" spans="1:11" ht="14.4" customHeight="1" thickBot="1" x14ac:dyDescent="0.35">
      <c r="A48" s="384" t="s">
        <v>294</v>
      </c>
      <c r="B48" s="366">
        <v>576.59639128680999</v>
      </c>
      <c r="C48" s="366">
        <v>399.73052999999999</v>
      </c>
      <c r="D48" s="367">
        <v>-176.86586128680901</v>
      </c>
      <c r="E48" s="373">
        <v>0.69325881333999995</v>
      </c>
      <c r="F48" s="366">
        <v>465.27298046276201</v>
      </c>
      <c r="G48" s="367">
        <v>387.72748371896802</v>
      </c>
      <c r="H48" s="369">
        <v>53.644269999999999</v>
      </c>
      <c r="I48" s="366">
        <v>588.20905000000005</v>
      </c>
      <c r="J48" s="367">
        <v>200.48156628103101</v>
      </c>
      <c r="K48" s="374">
        <v>1.264223530485</v>
      </c>
    </row>
    <row r="49" spans="1:11" ht="14.4" customHeight="1" thickBot="1" x14ac:dyDescent="0.35">
      <c r="A49" s="381" t="s">
        <v>31</v>
      </c>
      <c r="B49" s="361">
        <v>145.40613290015901</v>
      </c>
      <c r="C49" s="361">
        <v>16.396650000000001</v>
      </c>
      <c r="D49" s="362">
        <v>-129.00948290015901</v>
      </c>
      <c r="E49" s="363">
        <v>0.11276450087000001</v>
      </c>
      <c r="F49" s="361">
        <v>16.72504391647</v>
      </c>
      <c r="G49" s="362">
        <v>13.937536597057999</v>
      </c>
      <c r="H49" s="364">
        <v>0.78649999999999998</v>
      </c>
      <c r="I49" s="361">
        <v>69.086420000000004</v>
      </c>
      <c r="J49" s="362">
        <v>55.148883402941003</v>
      </c>
      <c r="K49" s="365">
        <v>4.1307168067860003</v>
      </c>
    </row>
    <row r="50" spans="1:11" ht="14.4" customHeight="1" thickBot="1" x14ac:dyDescent="0.35">
      <c r="A50" s="385" t="s">
        <v>295</v>
      </c>
      <c r="B50" s="361">
        <v>145.40613290015901</v>
      </c>
      <c r="C50" s="361">
        <v>16.396650000000001</v>
      </c>
      <c r="D50" s="362">
        <v>-129.00948290015901</v>
      </c>
      <c r="E50" s="363">
        <v>0.11276450087000001</v>
      </c>
      <c r="F50" s="361">
        <v>16.72504391647</v>
      </c>
      <c r="G50" s="362">
        <v>13.937536597057999</v>
      </c>
      <c r="H50" s="364">
        <v>0.78649999999999998</v>
      </c>
      <c r="I50" s="361">
        <v>69.086420000000004</v>
      </c>
      <c r="J50" s="362">
        <v>55.148883402941003</v>
      </c>
      <c r="K50" s="365">
        <v>4.1307168067860003</v>
      </c>
    </row>
    <row r="51" spans="1:11" ht="14.4" customHeight="1" thickBot="1" x14ac:dyDescent="0.35">
      <c r="A51" s="383" t="s">
        <v>296</v>
      </c>
      <c r="B51" s="361">
        <v>83.879879755079003</v>
      </c>
      <c r="C51" s="361">
        <v>15.96515</v>
      </c>
      <c r="D51" s="362">
        <v>-67.914729755078994</v>
      </c>
      <c r="E51" s="363">
        <v>0.19033348696499999</v>
      </c>
      <c r="F51" s="361">
        <v>16.318299009777999</v>
      </c>
      <c r="G51" s="362">
        <v>13.598582508149001</v>
      </c>
      <c r="H51" s="364">
        <v>0.78649999999999998</v>
      </c>
      <c r="I51" s="361">
        <v>52.028869999999998</v>
      </c>
      <c r="J51" s="362">
        <v>38.430287491850997</v>
      </c>
      <c r="K51" s="365">
        <v>3.1883758208390001</v>
      </c>
    </row>
    <row r="52" spans="1:11" ht="14.4" customHeight="1" thickBot="1" x14ac:dyDescent="0.35">
      <c r="A52" s="383" t="s">
        <v>297</v>
      </c>
      <c r="B52" s="361">
        <v>55.834531247377001</v>
      </c>
      <c r="C52" s="361">
        <v>0.43149999999999999</v>
      </c>
      <c r="D52" s="362">
        <v>-55.403031247377001</v>
      </c>
      <c r="E52" s="363">
        <v>7.7281923989999998E-3</v>
      </c>
      <c r="F52" s="361">
        <v>0.406744906691</v>
      </c>
      <c r="G52" s="362">
        <v>0.33895408890899997</v>
      </c>
      <c r="H52" s="364">
        <v>0</v>
      </c>
      <c r="I52" s="361">
        <v>12.2789</v>
      </c>
      <c r="J52" s="362">
        <v>11.93994591109</v>
      </c>
      <c r="K52" s="365">
        <v>0</v>
      </c>
    </row>
    <row r="53" spans="1:11" ht="14.4" customHeight="1" thickBot="1" x14ac:dyDescent="0.35">
      <c r="A53" s="383" t="s">
        <v>298</v>
      </c>
      <c r="B53" s="361">
        <v>5.6917218977020001</v>
      </c>
      <c r="C53" s="361">
        <v>0</v>
      </c>
      <c r="D53" s="362">
        <v>-5.6917218977020001</v>
      </c>
      <c r="E53" s="363">
        <v>0</v>
      </c>
      <c r="F53" s="361">
        <v>0</v>
      </c>
      <c r="G53" s="362">
        <v>0</v>
      </c>
      <c r="H53" s="364">
        <v>0</v>
      </c>
      <c r="I53" s="361">
        <v>4.7786499999999998</v>
      </c>
      <c r="J53" s="362">
        <v>4.7786499999999998</v>
      </c>
      <c r="K53" s="372" t="s">
        <v>261</v>
      </c>
    </row>
    <row r="54" spans="1:11" ht="14.4" customHeight="1" thickBot="1" x14ac:dyDescent="0.35">
      <c r="A54" s="386" t="s">
        <v>32</v>
      </c>
      <c r="B54" s="366">
        <v>0</v>
      </c>
      <c r="C54" s="366">
        <v>30.241</v>
      </c>
      <c r="D54" s="367">
        <v>30.241</v>
      </c>
      <c r="E54" s="368" t="s">
        <v>249</v>
      </c>
      <c r="F54" s="366">
        <v>0</v>
      </c>
      <c r="G54" s="367">
        <v>0</v>
      </c>
      <c r="H54" s="369">
        <v>5.64</v>
      </c>
      <c r="I54" s="366">
        <v>65.599000000000004</v>
      </c>
      <c r="J54" s="367">
        <v>65.599000000000004</v>
      </c>
      <c r="K54" s="370" t="s">
        <v>249</v>
      </c>
    </row>
    <row r="55" spans="1:11" ht="14.4" customHeight="1" thickBot="1" x14ac:dyDescent="0.35">
      <c r="A55" s="382" t="s">
        <v>299</v>
      </c>
      <c r="B55" s="366">
        <v>0</v>
      </c>
      <c r="C55" s="366">
        <v>21.204000000000001</v>
      </c>
      <c r="D55" s="367">
        <v>21.204000000000001</v>
      </c>
      <c r="E55" s="368" t="s">
        <v>249</v>
      </c>
      <c r="F55" s="366">
        <v>0</v>
      </c>
      <c r="G55" s="367">
        <v>0</v>
      </c>
      <c r="H55" s="369">
        <v>5.64</v>
      </c>
      <c r="I55" s="366">
        <v>15.907999999999999</v>
      </c>
      <c r="J55" s="367">
        <v>15.907999999999999</v>
      </c>
      <c r="K55" s="370" t="s">
        <v>249</v>
      </c>
    </row>
    <row r="56" spans="1:11" ht="14.4" customHeight="1" thickBot="1" x14ac:dyDescent="0.35">
      <c r="A56" s="383" t="s">
        <v>300</v>
      </c>
      <c r="B56" s="361">
        <v>0</v>
      </c>
      <c r="C56" s="361">
        <v>21.204000000000001</v>
      </c>
      <c r="D56" s="362">
        <v>21.204000000000001</v>
      </c>
      <c r="E56" s="371" t="s">
        <v>249</v>
      </c>
      <c r="F56" s="361">
        <v>0</v>
      </c>
      <c r="G56" s="362">
        <v>0</v>
      </c>
      <c r="H56" s="364">
        <v>5.64</v>
      </c>
      <c r="I56" s="361">
        <v>15.907999999999999</v>
      </c>
      <c r="J56" s="362">
        <v>15.907999999999999</v>
      </c>
      <c r="K56" s="372" t="s">
        <v>249</v>
      </c>
    </row>
    <row r="57" spans="1:11" ht="14.4" customHeight="1" thickBot="1" x14ac:dyDescent="0.35">
      <c r="A57" s="382" t="s">
        <v>301</v>
      </c>
      <c r="B57" s="366">
        <v>0</v>
      </c>
      <c r="C57" s="366">
        <v>9.0370000000000008</v>
      </c>
      <c r="D57" s="367">
        <v>9.0370000000000008</v>
      </c>
      <c r="E57" s="368" t="s">
        <v>249</v>
      </c>
      <c r="F57" s="366">
        <v>0</v>
      </c>
      <c r="G57" s="367">
        <v>0</v>
      </c>
      <c r="H57" s="369">
        <v>0</v>
      </c>
      <c r="I57" s="366">
        <v>49.691000000000003</v>
      </c>
      <c r="J57" s="367">
        <v>49.691000000000003</v>
      </c>
      <c r="K57" s="370" t="s">
        <v>261</v>
      </c>
    </row>
    <row r="58" spans="1:11" ht="14.4" customHeight="1" thickBot="1" x14ac:dyDescent="0.35">
      <c r="A58" s="383" t="s">
        <v>302</v>
      </c>
      <c r="B58" s="361">
        <v>0</v>
      </c>
      <c r="C58" s="361">
        <v>9.0370000000000008</v>
      </c>
      <c r="D58" s="362">
        <v>9.0370000000000008</v>
      </c>
      <c r="E58" s="371" t="s">
        <v>249</v>
      </c>
      <c r="F58" s="361">
        <v>0</v>
      </c>
      <c r="G58" s="362">
        <v>0</v>
      </c>
      <c r="H58" s="364">
        <v>0</v>
      </c>
      <c r="I58" s="361">
        <v>49.691000000000003</v>
      </c>
      <c r="J58" s="362">
        <v>49.691000000000003</v>
      </c>
      <c r="K58" s="372" t="s">
        <v>261</v>
      </c>
    </row>
    <row r="59" spans="1:11" ht="14.4" customHeight="1" thickBot="1" x14ac:dyDescent="0.35">
      <c r="A59" s="381" t="s">
        <v>33</v>
      </c>
      <c r="B59" s="361">
        <v>431.19025838665101</v>
      </c>
      <c r="C59" s="361">
        <v>353.09287999999998</v>
      </c>
      <c r="D59" s="362">
        <v>-78.097378386650007</v>
      </c>
      <c r="E59" s="363">
        <v>0.81887953897900001</v>
      </c>
      <c r="F59" s="361">
        <v>448.54793654629202</v>
      </c>
      <c r="G59" s="362">
        <v>373.78994712191002</v>
      </c>
      <c r="H59" s="364">
        <v>47.217770000000002</v>
      </c>
      <c r="I59" s="361">
        <v>453.52363000000003</v>
      </c>
      <c r="J59" s="362">
        <v>79.733682878089994</v>
      </c>
      <c r="K59" s="365">
        <v>1.0110928911899999</v>
      </c>
    </row>
    <row r="60" spans="1:11" ht="14.4" customHeight="1" thickBot="1" x14ac:dyDescent="0.35">
      <c r="A60" s="382" t="s">
        <v>303</v>
      </c>
      <c r="B60" s="366">
        <v>2.0781818738269999</v>
      </c>
      <c r="C60" s="366">
        <v>6.9817999999999998</v>
      </c>
      <c r="D60" s="367">
        <v>4.9036181261719998</v>
      </c>
      <c r="E60" s="373">
        <v>3.3595712136309999</v>
      </c>
      <c r="F60" s="366">
        <v>6.9999997795160001</v>
      </c>
      <c r="G60" s="367">
        <v>5.8333331495970002</v>
      </c>
      <c r="H60" s="369">
        <v>0.13600000000000001</v>
      </c>
      <c r="I60" s="366">
        <v>0.68400000000000005</v>
      </c>
      <c r="J60" s="367">
        <v>-5.1493331495970001</v>
      </c>
      <c r="K60" s="374">
        <v>9.7714288792000004E-2</v>
      </c>
    </row>
    <row r="61" spans="1:11" ht="14.4" customHeight="1" thickBot="1" x14ac:dyDescent="0.35">
      <c r="A61" s="383" t="s">
        <v>304</v>
      </c>
      <c r="B61" s="361">
        <v>2.0781818738269999</v>
      </c>
      <c r="C61" s="361">
        <v>6.9817999999999998</v>
      </c>
      <c r="D61" s="362">
        <v>4.9036181261719998</v>
      </c>
      <c r="E61" s="363">
        <v>3.3595712136309999</v>
      </c>
      <c r="F61" s="361">
        <v>6.9999997795160001</v>
      </c>
      <c r="G61" s="362">
        <v>5.8333331495970002</v>
      </c>
      <c r="H61" s="364">
        <v>0.13600000000000001</v>
      </c>
      <c r="I61" s="361">
        <v>0.68400000000000005</v>
      </c>
      <c r="J61" s="362">
        <v>-5.1493331495970001</v>
      </c>
      <c r="K61" s="365">
        <v>9.7714288792000004E-2</v>
      </c>
    </row>
    <row r="62" spans="1:11" ht="14.4" customHeight="1" thickBot="1" x14ac:dyDescent="0.35">
      <c r="A62" s="382" t="s">
        <v>305</v>
      </c>
      <c r="B62" s="366">
        <v>44.350146169155003</v>
      </c>
      <c r="C62" s="366">
        <v>38.335239999999999</v>
      </c>
      <c r="D62" s="367">
        <v>-6.0149061691550001</v>
      </c>
      <c r="E62" s="373">
        <v>0.86437685805499997</v>
      </c>
      <c r="F62" s="366">
        <v>33.198399692080002</v>
      </c>
      <c r="G62" s="367">
        <v>27.665333076732999</v>
      </c>
      <c r="H62" s="369">
        <v>0.59106999999999998</v>
      </c>
      <c r="I62" s="366">
        <v>34.540770000000002</v>
      </c>
      <c r="J62" s="367">
        <v>6.8754369232660002</v>
      </c>
      <c r="K62" s="374">
        <v>1.040434789639</v>
      </c>
    </row>
    <row r="63" spans="1:11" ht="14.4" customHeight="1" thickBot="1" x14ac:dyDescent="0.35">
      <c r="A63" s="383" t="s">
        <v>306</v>
      </c>
      <c r="B63" s="361">
        <v>0.43988407792799999</v>
      </c>
      <c r="C63" s="361">
        <v>1.9E-2</v>
      </c>
      <c r="D63" s="362">
        <v>-0.42088407792799998</v>
      </c>
      <c r="E63" s="363">
        <v>4.3193197829000003E-2</v>
      </c>
      <c r="F63" s="361">
        <v>1.8464225194000001E-2</v>
      </c>
      <c r="G63" s="362">
        <v>1.5386854328000001E-2</v>
      </c>
      <c r="H63" s="364">
        <v>0</v>
      </c>
      <c r="I63" s="361">
        <v>0</v>
      </c>
      <c r="J63" s="362">
        <v>-1.5386854328000001E-2</v>
      </c>
      <c r="K63" s="365">
        <v>0</v>
      </c>
    </row>
    <row r="64" spans="1:11" ht="14.4" customHeight="1" thickBot="1" x14ac:dyDescent="0.35">
      <c r="A64" s="383" t="s">
        <v>307</v>
      </c>
      <c r="B64" s="361">
        <v>39.989183536014998</v>
      </c>
      <c r="C64" s="361">
        <v>33.273000000000003</v>
      </c>
      <c r="D64" s="362">
        <v>-6.7161835360150004</v>
      </c>
      <c r="E64" s="363">
        <v>0.83204999596999996</v>
      </c>
      <c r="F64" s="361">
        <v>27.434868072655998</v>
      </c>
      <c r="G64" s="362">
        <v>22.862390060547</v>
      </c>
      <c r="H64" s="364">
        <v>0</v>
      </c>
      <c r="I64" s="361">
        <v>31.542999999999999</v>
      </c>
      <c r="J64" s="362">
        <v>8.6806099394519993</v>
      </c>
      <c r="K64" s="365">
        <v>1.149741267807</v>
      </c>
    </row>
    <row r="65" spans="1:11" ht="14.4" customHeight="1" thickBot="1" x14ac:dyDescent="0.35">
      <c r="A65" s="383" t="s">
        <v>308</v>
      </c>
      <c r="B65" s="361">
        <v>3.921078555212</v>
      </c>
      <c r="C65" s="361">
        <v>5.0432399999999999</v>
      </c>
      <c r="D65" s="362">
        <v>1.1221614447870001</v>
      </c>
      <c r="E65" s="363">
        <v>1.2861869327490001</v>
      </c>
      <c r="F65" s="361">
        <v>5.7450673942280002</v>
      </c>
      <c r="G65" s="362">
        <v>4.7875561618570002</v>
      </c>
      <c r="H65" s="364">
        <v>0.59106999999999998</v>
      </c>
      <c r="I65" s="361">
        <v>2.99777</v>
      </c>
      <c r="J65" s="362">
        <v>-1.7897861618569999</v>
      </c>
      <c r="K65" s="365">
        <v>0.52179892667700001</v>
      </c>
    </row>
    <row r="66" spans="1:11" ht="14.4" customHeight="1" thickBot="1" x14ac:dyDescent="0.35">
      <c r="A66" s="382" t="s">
        <v>309</v>
      </c>
      <c r="B66" s="366">
        <v>13.441202956276999</v>
      </c>
      <c r="C66" s="366">
        <v>14.5502</v>
      </c>
      <c r="D66" s="367">
        <v>1.108997043722</v>
      </c>
      <c r="E66" s="373">
        <v>1.082507276121</v>
      </c>
      <c r="F66" s="366">
        <v>16.99999946454</v>
      </c>
      <c r="G66" s="367">
        <v>14.166666220450001</v>
      </c>
      <c r="H66" s="369">
        <v>0.73133999999999999</v>
      </c>
      <c r="I66" s="366">
        <v>8.0520200000000006</v>
      </c>
      <c r="J66" s="367">
        <v>-6.1146462204500001</v>
      </c>
      <c r="K66" s="374">
        <v>0.47364825021200002</v>
      </c>
    </row>
    <row r="67" spans="1:11" ht="14.4" customHeight="1" thickBot="1" x14ac:dyDescent="0.35">
      <c r="A67" s="383" t="s">
        <v>310</v>
      </c>
      <c r="B67" s="361">
        <v>1.6780130766300001</v>
      </c>
      <c r="C67" s="361">
        <v>1.62</v>
      </c>
      <c r="D67" s="362">
        <v>-5.801307663E-2</v>
      </c>
      <c r="E67" s="363">
        <v>0.96542751815299999</v>
      </c>
      <c r="F67" s="361">
        <v>1.999999937004</v>
      </c>
      <c r="G67" s="362">
        <v>1.6666666141699999</v>
      </c>
      <c r="H67" s="364">
        <v>0.40500000000000003</v>
      </c>
      <c r="I67" s="361">
        <v>1.62</v>
      </c>
      <c r="J67" s="362">
        <v>-4.6666614170000002E-2</v>
      </c>
      <c r="K67" s="365">
        <v>0.81000002551299999</v>
      </c>
    </row>
    <row r="68" spans="1:11" ht="14.4" customHeight="1" thickBot="1" x14ac:dyDescent="0.35">
      <c r="A68" s="383" t="s">
        <v>311</v>
      </c>
      <c r="B68" s="361">
        <v>11.763189879645999</v>
      </c>
      <c r="C68" s="361">
        <v>12.930199999999999</v>
      </c>
      <c r="D68" s="362">
        <v>1.1670101203529999</v>
      </c>
      <c r="E68" s="363">
        <v>1.099208644278</v>
      </c>
      <c r="F68" s="361">
        <v>14.999999527536</v>
      </c>
      <c r="G68" s="362">
        <v>12.499999606279999</v>
      </c>
      <c r="H68" s="364">
        <v>0.32634000000000002</v>
      </c>
      <c r="I68" s="361">
        <v>6.4320199999999996</v>
      </c>
      <c r="J68" s="362">
        <v>-6.0679796062799998</v>
      </c>
      <c r="K68" s="365">
        <v>0.42880134683900001</v>
      </c>
    </row>
    <row r="69" spans="1:11" ht="14.4" customHeight="1" thickBot="1" x14ac:dyDescent="0.35">
      <c r="A69" s="382" t="s">
        <v>312</v>
      </c>
      <c r="B69" s="366">
        <v>55.319776613099002</v>
      </c>
      <c r="C69" s="366">
        <v>46.090060000000001</v>
      </c>
      <c r="D69" s="367">
        <v>-9.2297166130980006</v>
      </c>
      <c r="E69" s="373">
        <v>0.83315701584099999</v>
      </c>
      <c r="F69" s="366">
        <v>45.985110726770998</v>
      </c>
      <c r="G69" s="367">
        <v>38.320925605642998</v>
      </c>
      <c r="H69" s="369">
        <v>5.4667599999999998</v>
      </c>
      <c r="I69" s="366">
        <v>44.813380000000002</v>
      </c>
      <c r="J69" s="367">
        <v>6.4924543943559998</v>
      </c>
      <c r="K69" s="374">
        <v>0.97451934532100004</v>
      </c>
    </row>
    <row r="70" spans="1:11" ht="14.4" customHeight="1" thickBot="1" x14ac:dyDescent="0.35">
      <c r="A70" s="383" t="s">
        <v>313</v>
      </c>
      <c r="B70" s="361">
        <v>12.023745812851001</v>
      </c>
      <c r="C70" s="361">
        <v>0</v>
      </c>
      <c r="D70" s="362">
        <v>-12.023745812851001</v>
      </c>
      <c r="E70" s="363">
        <v>0</v>
      </c>
      <c r="F70" s="361">
        <v>0</v>
      </c>
      <c r="G70" s="362">
        <v>0</v>
      </c>
      <c r="H70" s="364">
        <v>0</v>
      </c>
      <c r="I70" s="361">
        <v>0</v>
      </c>
      <c r="J70" s="362">
        <v>0</v>
      </c>
      <c r="K70" s="372" t="s">
        <v>249</v>
      </c>
    </row>
    <row r="71" spans="1:11" ht="14.4" customHeight="1" thickBot="1" x14ac:dyDescent="0.35">
      <c r="A71" s="383" t="s">
        <v>314</v>
      </c>
      <c r="B71" s="361">
        <v>0</v>
      </c>
      <c r="C71" s="361">
        <v>0</v>
      </c>
      <c r="D71" s="362">
        <v>0</v>
      </c>
      <c r="E71" s="363">
        <v>1</v>
      </c>
      <c r="F71" s="361">
        <v>0</v>
      </c>
      <c r="G71" s="362">
        <v>0</v>
      </c>
      <c r="H71" s="364">
        <v>0</v>
      </c>
      <c r="I71" s="361">
        <v>0.372</v>
      </c>
      <c r="J71" s="362">
        <v>0.372</v>
      </c>
      <c r="K71" s="372" t="s">
        <v>261</v>
      </c>
    </row>
    <row r="72" spans="1:11" ht="14.4" customHeight="1" thickBot="1" x14ac:dyDescent="0.35">
      <c r="A72" s="383" t="s">
        <v>315</v>
      </c>
      <c r="B72" s="361">
        <v>43.296030800247003</v>
      </c>
      <c r="C72" s="361">
        <v>45.718060000000001</v>
      </c>
      <c r="D72" s="362">
        <v>2.422029199752</v>
      </c>
      <c r="E72" s="363">
        <v>1.055941137212</v>
      </c>
      <c r="F72" s="361">
        <v>45.682370026051998</v>
      </c>
      <c r="G72" s="362">
        <v>38.068641688376999</v>
      </c>
      <c r="H72" s="364">
        <v>5.4667599999999998</v>
      </c>
      <c r="I72" s="361">
        <v>44.441380000000002</v>
      </c>
      <c r="J72" s="362">
        <v>6.3727383116220002</v>
      </c>
      <c r="K72" s="365">
        <v>0.97283437734599998</v>
      </c>
    </row>
    <row r="73" spans="1:11" ht="14.4" customHeight="1" thickBot="1" x14ac:dyDescent="0.35">
      <c r="A73" s="383" t="s">
        <v>316</v>
      </c>
      <c r="B73" s="361">
        <v>0</v>
      </c>
      <c r="C73" s="361">
        <v>0.372</v>
      </c>
      <c r="D73" s="362">
        <v>0.372</v>
      </c>
      <c r="E73" s="371" t="s">
        <v>249</v>
      </c>
      <c r="F73" s="361">
        <v>0.302740700719</v>
      </c>
      <c r="G73" s="362">
        <v>0.25228391726600002</v>
      </c>
      <c r="H73" s="364">
        <v>0</v>
      </c>
      <c r="I73" s="361">
        <v>0</v>
      </c>
      <c r="J73" s="362">
        <v>-0.25228391726600002</v>
      </c>
      <c r="K73" s="365">
        <v>0</v>
      </c>
    </row>
    <row r="74" spans="1:11" ht="14.4" customHeight="1" thickBot="1" x14ac:dyDescent="0.35">
      <c r="A74" s="382" t="s">
        <v>317</v>
      </c>
      <c r="B74" s="366">
        <v>236.00095077429299</v>
      </c>
      <c r="C74" s="366">
        <v>208.16094000000001</v>
      </c>
      <c r="D74" s="367">
        <v>-27.840010774292001</v>
      </c>
      <c r="E74" s="373">
        <v>0.88203432790000003</v>
      </c>
      <c r="F74" s="366">
        <v>230.364430505603</v>
      </c>
      <c r="G74" s="367">
        <v>191.97035875466901</v>
      </c>
      <c r="H74" s="369">
        <v>40.2926</v>
      </c>
      <c r="I74" s="366">
        <v>313.45177999999999</v>
      </c>
      <c r="J74" s="367">
        <v>121.48142124533101</v>
      </c>
      <c r="K74" s="374">
        <v>1.3606778586079999</v>
      </c>
    </row>
    <row r="75" spans="1:11" ht="14.4" customHeight="1" thickBot="1" x14ac:dyDescent="0.35">
      <c r="A75" s="383" t="s">
        <v>318</v>
      </c>
      <c r="B75" s="361">
        <v>139.686553552552</v>
      </c>
      <c r="C75" s="361">
        <v>115.10892</v>
      </c>
      <c r="D75" s="362">
        <v>-24.577633552550999</v>
      </c>
      <c r="E75" s="363">
        <v>0.82405154306200001</v>
      </c>
      <c r="F75" s="361">
        <v>116.885885911087</v>
      </c>
      <c r="G75" s="362">
        <v>97.404904925905996</v>
      </c>
      <c r="H75" s="364">
        <v>40.2926</v>
      </c>
      <c r="I75" s="361">
        <v>253.89526000000001</v>
      </c>
      <c r="J75" s="362">
        <v>156.490355074094</v>
      </c>
      <c r="K75" s="365">
        <v>2.1721635424239998</v>
      </c>
    </row>
    <row r="76" spans="1:11" ht="14.4" customHeight="1" thickBot="1" x14ac:dyDescent="0.35">
      <c r="A76" s="383" t="s">
        <v>319</v>
      </c>
      <c r="B76" s="361">
        <v>96.314397221739995</v>
      </c>
      <c r="C76" s="361">
        <v>93.052019999999999</v>
      </c>
      <c r="D76" s="362">
        <v>-3.26237722174</v>
      </c>
      <c r="E76" s="363">
        <v>0.966127834302</v>
      </c>
      <c r="F76" s="361">
        <v>113.47854459451599</v>
      </c>
      <c r="G76" s="362">
        <v>94.565453828762998</v>
      </c>
      <c r="H76" s="364">
        <v>0</v>
      </c>
      <c r="I76" s="361">
        <v>59.556519999999999</v>
      </c>
      <c r="J76" s="362">
        <v>-35.008933828762999</v>
      </c>
      <c r="K76" s="365">
        <v>0.52482625867999999</v>
      </c>
    </row>
    <row r="77" spans="1:11" ht="14.4" customHeight="1" thickBot="1" x14ac:dyDescent="0.35">
      <c r="A77" s="382" t="s">
        <v>320</v>
      </c>
      <c r="B77" s="366">
        <v>79.999999999997996</v>
      </c>
      <c r="C77" s="366">
        <v>38.974640000000001</v>
      </c>
      <c r="D77" s="367">
        <v>-41.025359999998003</v>
      </c>
      <c r="E77" s="373">
        <v>0.48718299999999998</v>
      </c>
      <c r="F77" s="366">
        <v>114.999996377779</v>
      </c>
      <c r="G77" s="367">
        <v>95.833330314815001</v>
      </c>
      <c r="H77" s="369">
        <v>0</v>
      </c>
      <c r="I77" s="366">
        <v>51.981679999999997</v>
      </c>
      <c r="J77" s="367">
        <v>-43.851650314814997</v>
      </c>
      <c r="K77" s="374">
        <v>0.45201462293299999</v>
      </c>
    </row>
    <row r="78" spans="1:11" ht="14.4" customHeight="1" thickBot="1" x14ac:dyDescent="0.35">
      <c r="A78" s="383" t="s">
        <v>321</v>
      </c>
      <c r="B78" s="361">
        <v>0</v>
      </c>
      <c r="C78" s="361">
        <v>4.4089999999999998</v>
      </c>
      <c r="D78" s="362">
        <v>4.4089999999999998</v>
      </c>
      <c r="E78" s="371" t="s">
        <v>249</v>
      </c>
      <c r="F78" s="361">
        <v>0</v>
      </c>
      <c r="G78" s="362">
        <v>0</v>
      </c>
      <c r="H78" s="364">
        <v>0</v>
      </c>
      <c r="I78" s="361">
        <v>0</v>
      </c>
      <c r="J78" s="362">
        <v>0</v>
      </c>
      <c r="K78" s="372" t="s">
        <v>249</v>
      </c>
    </row>
    <row r="79" spans="1:11" ht="14.4" customHeight="1" thickBot="1" x14ac:dyDescent="0.35">
      <c r="A79" s="383" t="s">
        <v>322</v>
      </c>
      <c r="B79" s="361">
        <v>29.999999999999002</v>
      </c>
      <c r="C79" s="361">
        <v>34.565640000000002</v>
      </c>
      <c r="D79" s="362">
        <v>4.5656400000000001</v>
      </c>
      <c r="E79" s="363">
        <v>1.152188</v>
      </c>
      <c r="F79" s="361">
        <v>39.999998740095997</v>
      </c>
      <c r="G79" s="362">
        <v>33.333332283414002</v>
      </c>
      <c r="H79" s="364">
        <v>0</v>
      </c>
      <c r="I79" s="361">
        <v>22.336680000000001</v>
      </c>
      <c r="J79" s="362">
        <v>-10.996652283414001</v>
      </c>
      <c r="K79" s="365">
        <v>0.558417017588</v>
      </c>
    </row>
    <row r="80" spans="1:11" ht="14.4" customHeight="1" thickBot="1" x14ac:dyDescent="0.35">
      <c r="A80" s="383" t="s">
        <v>323</v>
      </c>
      <c r="B80" s="361">
        <v>49.999999999998998</v>
      </c>
      <c r="C80" s="361">
        <v>0</v>
      </c>
      <c r="D80" s="362">
        <v>-49.999999999998998</v>
      </c>
      <c r="E80" s="363">
        <v>0</v>
      </c>
      <c r="F80" s="361">
        <v>74.999997637681005</v>
      </c>
      <c r="G80" s="362">
        <v>62.499998031400999</v>
      </c>
      <c r="H80" s="364">
        <v>0</v>
      </c>
      <c r="I80" s="361">
        <v>29.645</v>
      </c>
      <c r="J80" s="362">
        <v>-32.854998031401003</v>
      </c>
      <c r="K80" s="365">
        <v>0.395266679116</v>
      </c>
    </row>
    <row r="81" spans="1:11" ht="14.4" customHeight="1" thickBot="1" x14ac:dyDescent="0.35">
      <c r="A81" s="380" t="s">
        <v>34</v>
      </c>
      <c r="B81" s="361">
        <v>17309.079657865099</v>
      </c>
      <c r="C81" s="361">
        <v>17122.328819999999</v>
      </c>
      <c r="D81" s="362">
        <v>-186.75083786504501</v>
      </c>
      <c r="E81" s="363">
        <v>0.98921081642899999</v>
      </c>
      <c r="F81" s="361">
        <v>19075.999399152199</v>
      </c>
      <c r="G81" s="362">
        <v>15896.6661659602</v>
      </c>
      <c r="H81" s="364">
        <v>1437.83644</v>
      </c>
      <c r="I81" s="361">
        <v>14399.694450000001</v>
      </c>
      <c r="J81" s="362">
        <v>-1496.9717159601901</v>
      </c>
      <c r="K81" s="365">
        <v>0.754859242165</v>
      </c>
    </row>
    <row r="82" spans="1:11" ht="14.4" customHeight="1" thickBot="1" x14ac:dyDescent="0.35">
      <c r="A82" s="386" t="s">
        <v>324</v>
      </c>
      <c r="B82" s="366">
        <v>13142.9999999998</v>
      </c>
      <c r="C82" s="366">
        <v>12737.364</v>
      </c>
      <c r="D82" s="367">
        <v>-405.63599999975099</v>
      </c>
      <c r="E82" s="373">
        <v>0.96913672677399998</v>
      </c>
      <c r="F82" s="366">
        <v>14490.9995435686</v>
      </c>
      <c r="G82" s="367">
        <v>12075.8329529738</v>
      </c>
      <c r="H82" s="369">
        <v>1068.489</v>
      </c>
      <c r="I82" s="366">
        <v>10705.59</v>
      </c>
      <c r="J82" s="367">
        <v>-1370.2429529738499</v>
      </c>
      <c r="K82" s="374">
        <v>0.73877512505599996</v>
      </c>
    </row>
    <row r="83" spans="1:11" ht="14.4" customHeight="1" thickBot="1" x14ac:dyDescent="0.35">
      <c r="A83" s="382" t="s">
        <v>325</v>
      </c>
      <c r="B83" s="366">
        <v>11903.9999999998</v>
      </c>
      <c r="C83" s="366">
        <v>11379.76</v>
      </c>
      <c r="D83" s="367">
        <v>-524.23999999977605</v>
      </c>
      <c r="E83" s="373">
        <v>0.95596102150499995</v>
      </c>
      <c r="F83" s="366">
        <v>13099.999587381801</v>
      </c>
      <c r="G83" s="367">
        <v>10916.666322818101</v>
      </c>
      <c r="H83" s="369">
        <v>946.37900000000002</v>
      </c>
      <c r="I83" s="366">
        <v>9515.4570000000003</v>
      </c>
      <c r="J83" s="367">
        <v>-1401.20932281812</v>
      </c>
      <c r="K83" s="374">
        <v>0.72637078623700002</v>
      </c>
    </row>
    <row r="84" spans="1:11" ht="14.4" customHeight="1" thickBot="1" x14ac:dyDescent="0.35">
      <c r="A84" s="383" t="s">
        <v>326</v>
      </c>
      <c r="B84" s="361">
        <v>11903.9999999998</v>
      </c>
      <c r="C84" s="361">
        <v>11379.76</v>
      </c>
      <c r="D84" s="362">
        <v>-524.23999999977605</v>
      </c>
      <c r="E84" s="363">
        <v>0.95596102150499995</v>
      </c>
      <c r="F84" s="361">
        <v>13099.999587381801</v>
      </c>
      <c r="G84" s="362">
        <v>10916.666322818101</v>
      </c>
      <c r="H84" s="364">
        <v>946.37900000000002</v>
      </c>
      <c r="I84" s="361">
        <v>9515.4570000000003</v>
      </c>
      <c r="J84" s="362">
        <v>-1401.20932281812</v>
      </c>
      <c r="K84" s="365">
        <v>0.72637078623700002</v>
      </c>
    </row>
    <row r="85" spans="1:11" ht="14.4" customHeight="1" thickBot="1" x14ac:dyDescent="0.35">
      <c r="A85" s="382" t="s">
        <v>327</v>
      </c>
      <c r="B85" s="366">
        <v>1201.99999999998</v>
      </c>
      <c r="C85" s="366">
        <v>1303.2</v>
      </c>
      <c r="D85" s="367">
        <v>101.200000000023</v>
      </c>
      <c r="E85" s="373">
        <v>1.084193011647</v>
      </c>
      <c r="F85" s="366">
        <v>1349.9999574782701</v>
      </c>
      <c r="G85" s="367">
        <v>1124.9999645652299</v>
      </c>
      <c r="H85" s="369">
        <v>122.11</v>
      </c>
      <c r="I85" s="366">
        <v>1171.98</v>
      </c>
      <c r="J85" s="367">
        <v>46.980035434773001</v>
      </c>
      <c r="K85" s="374">
        <v>0.86813336067699998</v>
      </c>
    </row>
    <row r="86" spans="1:11" ht="14.4" customHeight="1" thickBot="1" x14ac:dyDescent="0.35">
      <c r="A86" s="383" t="s">
        <v>328</v>
      </c>
      <c r="B86" s="361">
        <v>1201.99999999998</v>
      </c>
      <c r="C86" s="361">
        <v>1303.2</v>
      </c>
      <c r="D86" s="362">
        <v>101.200000000023</v>
      </c>
      <c r="E86" s="363">
        <v>1.084193011647</v>
      </c>
      <c r="F86" s="361">
        <v>1349.9999574782701</v>
      </c>
      <c r="G86" s="362">
        <v>1124.9999645652299</v>
      </c>
      <c r="H86" s="364">
        <v>122.11</v>
      </c>
      <c r="I86" s="361">
        <v>1171.98</v>
      </c>
      <c r="J86" s="362">
        <v>46.980035434773001</v>
      </c>
      <c r="K86" s="365">
        <v>0.86813336067699998</v>
      </c>
    </row>
    <row r="87" spans="1:11" ht="14.4" customHeight="1" thickBot="1" x14ac:dyDescent="0.35">
      <c r="A87" s="382" t="s">
        <v>329</v>
      </c>
      <c r="B87" s="366">
        <v>0</v>
      </c>
      <c r="C87" s="366">
        <v>43.265999999999998</v>
      </c>
      <c r="D87" s="367">
        <v>43.265999999999998</v>
      </c>
      <c r="E87" s="368" t="s">
        <v>261</v>
      </c>
      <c r="F87" s="366">
        <v>0</v>
      </c>
      <c r="G87" s="367">
        <v>0</v>
      </c>
      <c r="H87" s="369">
        <v>0</v>
      </c>
      <c r="I87" s="366">
        <v>0</v>
      </c>
      <c r="J87" s="367">
        <v>0</v>
      </c>
      <c r="K87" s="370" t="s">
        <v>249</v>
      </c>
    </row>
    <row r="88" spans="1:11" ht="14.4" customHeight="1" thickBot="1" x14ac:dyDescent="0.35">
      <c r="A88" s="383" t="s">
        <v>330</v>
      </c>
      <c r="B88" s="361">
        <v>0</v>
      </c>
      <c r="C88" s="361">
        <v>43.265999999999998</v>
      </c>
      <c r="D88" s="362">
        <v>43.265999999999998</v>
      </c>
      <c r="E88" s="371" t="s">
        <v>261</v>
      </c>
      <c r="F88" s="361">
        <v>0</v>
      </c>
      <c r="G88" s="362">
        <v>0</v>
      </c>
      <c r="H88" s="364">
        <v>0</v>
      </c>
      <c r="I88" s="361">
        <v>0</v>
      </c>
      <c r="J88" s="362">
        <v>0</v>
      </c>
      <c r="K88" s="372" t="s">
        <v>249</v>
      </c>
    </row>
    <row r="89" spans="1:11" ht="14.4" customHeight="1" thickBot="1" x14ac:dyDescent="0.35">
      <c r="A89" s="382" t="s">
        <v>331</v>
      </c>
      <c r="B89" s="366">
        <v>36.999999999998998</v>
      </c>
      <c r="C89" s="366">
        <v>11.138</v>
      </c>
      <c r="D89" s="367">
        <v>-25.861999999999</v>
      </c>
      <c r="E89" s="373">
        <v>0.30102702702700002</v>
      </c>
      <c r="F89" s="366">
        <v>40.999998708599001</v>
      </c>
      <c r="G89" s="367">
        <v>34.166665590499001</v>
      </c>
      <c r="H89" s="369">
        <v>0</v>
      </c>
      <c r="I89" s="366">
        <v>18.152999999999999</v>
      </c>
      <c r="J89" s="367">
        <v>-16.013665590498999</v>
      </c>
      <c r="K89" s="374">
        <v>0.44275611150600003</v>
      </c>
    </row>
    <row r="90" spans="1:11" ht="14.4" customHeight="1" thickBot="1" x14ac:dyDescent="0.35">
      <c r="A90" s="383" t="s">
        <v>332</v>
      </c>
      <c r="B90" s="361">
        <v>36.999999999998998</v>
      </c>
      <c r="C90" s="361">
        <v>11.138</v>
      </c>
      <c r="D90" s="362">
        <v>-25.861999999999</v>
      </c>
      <c r="E90" s="363">
        <v>0.30102702702700002</v>
      </c>
      <c r="F90" s="361">
        <v>40.999998708599001</v>
      </c>
      <c r="G90" s="362">
        <v>34.166665590499001</v>
      </c>
      <c r="H90" s="364">
        <v>0</v>
      </c>
      <c r="I90" s="361">
        <v>18.152999999999999</v>
      </c>
      <c r="J90" s="362">
        <v>-16.013665590498999</v>
      </c>
      <c r="K90" s="365">
        <v>0.44275611150600003</v>
      </c>
    </row>
    <row r="91" spans="1:11" ht="14.4" customHeight="1" thickBot="1" x14ac:dyDescent="0.35">
      <c r="A91" s="381" t="s">
        <v>333</v>
      </c>
      <c r="B91" s="361">
        <v>4047.0796578652999</v>
      </c>
      <c r="C91" s="361">
        <v>4271.0008399999997</v>
      </c>
      <c r="D91" s="362">
        <v>223.92118213470101</v>
      </c>
      <c r="E91" s="363">
        <v>1.055329077029</v>
      </c>
      <c r="F91" s="361">
        <v>4453.9998597097901</v>
      </c>
      <c r="G91" s="362">
        <v>3711.6665497581598</v>
      </c>
      <c r="H91" s="364">
        <v>359.88335999999998</v>
      </c>
      <c r="I91" s="361">
        <v>3598.7681200000002</v>
      </c>
      <c r="J91" s="362">
        <v>-112.898429758161</v>
      </c>
      <c r="K91" s="365">
        <v>0.80798568328499998</v>
      </c>
    </row>
    <row r="92" spans="1:11" ht="14.4" customHeight="1" thickBot="1" x14ac:dyDescent="0.35">
      <c r="A92" s="382" t="s">
        <v>334</v>
      </c>
      <c r="B92" s="366">
        <v>1071.0796578653601</v>
      </c>
      <c r="C92" s="366">
        <v>1130.2608</v>
      </c>
      <c r="D92" s="367">
        <v>59.181142134639998</v>
      </c>
      <c r="E92" s="373">
        <v>1.055253726181</v>
      </c>
      <c r="F92" s="366">
        <v>1178.99996286436</v>
      </c>
      <c r="G92" s="367">
        <v>982.49996905363105</v>
      </c>
      <c r="H92" s="369">
        <v>95.261110000000002</v>
      </c>
      <c r="I92" s="366">
        <v>951.90884000000005</v>
      </c>
      <c r="J92" s="367">
        <v>-30.591129053631001</v>
      </c>
      <c r="K92" s="374">
        <v>0.80738665816999999</v>
      </c>
    </row>
    <row r="93" spans="1:11" ht="14.4" customHeight="1" thickBot="1" x14ac:dyDescent="0.35">
      <c r="A93" s="383" t="s">
        <v>335</v>
      </c>
      <c r="B93" s="361">
        <v>1071.0796578653601</v>
      </c>
      <c r="C93" s="361">
        <v>1130.2608</v>
      </c>
      <c r="D93" s="362">
        <v>59.181142134639998</v>
      </c>
      <c r="E93" s="363">
        <v>1.055253726181</v>
      </c>
      <c r="F93" s="361">
        <v>1178.99996286436</v>
      </c>
      <c r="G93" s="362">
        <v>982.49996905363105</v>
      </c>
      <c r="H93" s="364">
        <v>95.261110000000002</v>
      </c>
      <c r="I93" s="361">
        <v>951.90884000000005</v>
      </c>
      <c r="J93" s="362">
        <v>-30.591129053631001</v>
      </c>
      <c r="K93" s="365">
        <v>0.80738665816999999</v>
      </c>
    </row>
    <row r="94" spans="1:11" ht="14.4" customHeight="1" thickBot="1" x14ac:dyDescent="0.35">
      <c r="A94" s="382" t="s">
        <v>336</v>
      </c>
      <c r="B94" s="366">
        <v>2975.99999999994</v>
      </c>
      <c r="C94" s="366">
        <v>3140.7400400000001</v>
      </c>
      <c r="D94" s="367">
        <v>164.74004000006099</v>
      </c>
      <c r="E94" s="373">
        <v>1.0553561962360001</v>
      </c>
      <c r="F94" s="366">
        <v>3274.9998968454402</v>
      </c>
      <c r="G94" s="367">
        <v>2729.1665807045301</v>
      </c>
      <c r="H94" s="369">
        <v>264.62225000000001</v>
      </c>
      <c r="I94" s="366">
        <v>2646.8592800000001</v>
      </c>
      <c r="J94" s="367">
        <v>-82.307300704529993</v>
      </c>
      <c r="K94" s="374">
        <v>0.808201332326</v>
      </c>
    </row>
    <row r="95" spans="1:11" ht="14.4" customHeight="1" thickBot="1" x14ac:dyDescent="0.35">
      <c r="A95" s="383" t="s">
        <v>337</v>
      </c>
      <c r="B95" s="361">
        <v>2975.99999999994</v>
      </c>
      <c r="C95" s="361">
        <v>3140.7400400000001</v>
      </c>
      <c r="D95" s="362">
        <v>164.74004000006099</v>
      </c>
      <c r="E95" s="363">
        <v>1.0553561962360001</v>
      </c>
      <c r="F95" s="361">
        <v>3274.9998968454402</v>
      </c>
      <c r="G95" s="362">
        <v>2729.1665807045301</v>
      </c>
      <c r="H95" s="364">
        <v>264.62225000000001</v>
      </c>
      <c r="I95" s="361">
        <v>2646.8592800000001</v>
      </c>
      <c r="J95" s="362">
        <v>-82.307300704529993</v>
      </c>
      <c r="K95" s="365">
        <v>0.808201332326</v>
      </c>
    </row>
    <row r="96" spans="1:11" ht="14.4" customHeight="1" thickBot="1" x14ac:dyDescent="0.35">
      <c r="A96" s="381" t="s">
        <v>338</v>
      </c>
      <c r="B96" s="361">
        <v>118.999999999998</v>
      </c>
      <c r="C96" s="361">
        <v>113.96398000000001</v>
      </c>
      <c r="D96" s="362">
        <v>-5.0360199999970003</v>
      </c>
      <c r="E96" s="363">
        <v>0.95768050420100004</v>
      </c>
      <c r="F96" s="361">
        <v>130.999995873817</v>
      </c>
      <c r="G96" s="362">
        <v>109.16666322818099</v>
      </c>
      <c r="H96" s="364">
        <v>9.4640799999999992</v>
      </c>
      <c r="I96" s="361">
        <v>95.336330000000004</v>
      </c>
      <c r="J96" s="362">
        <v>-13.830333228181001</v>
      </c>
      <c r="K96" s="365">
        <v>0.72775826719699999</v>
      </c>
    </row>
    <row r="97" spans="1:11" ht="14.4" customHeight="1" thickBot="1" x14ac:dyDescent="0.35">
      <c r="A97" s="382" t="s">
        <v>339</v>
      </c>
      <c r="B97" s="366">
        <v>118.999999999998</v>
      </c>
      <c r="C97" s="366">
        <v>113.96398000000001</v>
      </c>
      <c r="D97" s="367">
        <v>-5.0360199999970003</v>
      </c>
      <c r="E97" s="373">
        <v>0.95768050420100004</v>
      </c>
      <c r="F97" s="366">
        <v>130.999995873817</v>
      </c>
      <c r="G97" s="367">
        <v>109.16666322818099</v>
      </c>
      <c r="H97" s="369">
        <v>9.4640799999999992</v>
      </c>
      <c r="I97" s="366">
        <v>95.336330000000004</v>
      </c>
      <c r="J97" s="367">
        <v>-13.830333228181001</v>
      </c>
      <c r="K97" s="374">
        <v>0.72775826719699999</v>
      </c>
    </row>
    <row r="98" spans="1:11" ht="14.4" customHeight="1" thickBot="1" x14ac:dyDescent="0.35">
      <c r="A98" s="383" t="s">
        <v>340</v>
      </c>
      <c r="B98" s="361">
        <v>118.999999999998</v>
      </c>
      <c r="C98" s="361">
        <v>113.96398000000001</v>
      </c>
      <c r="D98" s="362">
        <v>-5.0360199999970003</v>
      </c>
      <c r="E98" s="363">
        <v>0.95768050420100004</v>
      </c>
      <c r="F98" s="361">
        <v>130.999995873817</v>
      </c>
      <c r="G98" s="362">
        <v>109.16666322818099</v>
      </c>
      <c r="H98" s="364">
        <v>9.4640799999999992</v>
      </c>
      <c r="I98" s="361">
        <v>95.336330000000004</v>
      </c>
      <c r="J98" s="362">
        <v>-13.830333228181001</v>
      </c>
      <c r="K98" s="365">
        <v>0.72775826719699999</v>
      </c>
    </row>
    <row r="99" spans="1:11" ht="14.4" customHeight="1" thickBot="1" x14ac:dyDescent="0.35">
      <c r="A99" s="380" t="s">
        <v>341</v>
      </c>
      <c r="B99" s="361">
        <v>34.876325088338</v>
      </c>
      <c r="C99" s="361">
        <v>76.518749999999997</v>
      </c>
      <c r="D99" s="362">
        <v>41.642424911661003</v>
      </c>
      <c r="E99" s="363">
        <v>2.1940026595740001</v>
      </c>
      <c r="F99" s="361">
        <v>0</v>
      </c>
      <c r="G99" s="362">
        <v>0</v>
      </c>
      <c r="H99" s="364">
        <v>7</v>
      </c>
      <c r="I99" s="361">
        <v>75.556070000000005</v>
      </c>
      <c r="J99" s="362">
        <v>75.556070000000005</v>
      </c>
      <c r="K99" s="372" t="s">
        <v>249</v>
      </c>
    </row>
    <row r="100" spans="1:11" ht="14.4" customHeight="1" thickBot="1" x14ac:dyDescent="0.35">
      <c r="A100" s="381" t="s">
        <v>342</v>
      </c>
      <c r="B100" s="361">
        <v>34.876325088338</v>
      </c>
      <c r="C100" s="361">
        <v>76.518749999999997</v>
      </c>
      <c r="D100" s="362">
        <v>41.642424911661003</v>
      </c>
      <c r="E100" s="363">
        <v>2.1940026595740001</v>
      </c>
      <c r="F100" s="361">
        <v>0</v>
      </c>
      <c r="G100" s="362">
        <v>0</v>
      </c>
      <c r="H100" s="364">
        <v>7</v>
      </c>
      <c r="I100" s="361">
        <v>75.556070000000005</v>
      </c>
      <c r="J100" s="362">
        <v>75.556070000000005</v>
      </c>
      <c r="K100" s="372" t="s">
        <v>249</v>
      </c>
    </row>
    <row r="101" spans="1:11" ht="14.4" customHeight="1" thickBot="1" x14ac:dyDescent="0.35">
      <c r="A101" s="382" t="s">
        <v>343</v>
      </c>
      <c r="B101" s="366">
        <v>0</v>
      </c>
      <c r="C101" s="366">
        <v>21.818000000000001</v>
      </c>
      <c r="D101" s="367">
        <v>21.818000000000001</v>
      </c>
      <c r="E101" s="368" t="s">
        <v>249</v>
      </c>
      <c r="F101" s="366">
        <v>0</v>
      </c>
      <c r="G101" s="367">
        <v>0</v>
      </c>
      <c r="H101" s="369">
        <v>0</v>
      </c>
      <c r="I101" s="366">
        <v>10.372070000000001</v>
      </c>
      <c r="J101" s="367">
        <v>10.372070000000001</v>
      </c>
      <c r="K101" s="370" t="s">
        <v>249</v>
      </c>
    </row>
    <row r="102" spans="1:11" ht="14.4" customHeight="1" thickBot="1" x14ac:dyDescent="0.35">
      <c r="A102" s="383" t="s">
        <v>344</v>
      </c>
      <c r="B102" s="361">
        <v>0</v>
      </c>
      <c r="C102" s="361">
        <v>-3.2919999999999998</v>
      </c>
      <c r="D102" s="362">
        <v>-3.2919999999999998</v>
      </c>
      <c r="E102" s="371" t="s">
        <v>261</v>
      </c>
      <c r="F102" s="361">
        <v>0</v>
      </c>
      <c r="G102" s="362">
        <v>0</v>
      </c>
      <c r="H102" s="364">
        <v>0</v>
      </c>
      <c r="I102" s="361">
        <v>-1.3619300000000001</v>
      </c>
      <c r="J102" s="362">
        <v>-1.3619300000000001</v>
      </c>
      <c r="K102" s="372" t="s">
        <v>249</v>
      </c>
    </row>
    <row r="103" spans="1:11" ht="14.4" customHeight="1" thickBot="1" x14ac:dyDescent="0.35">
      <c r="A103" s="383" t="s">
        <v>345</v>
      </c>
      <c r="B103" s="361">
        <v>0</v>
      </c>
      <c r="C103" s="361">
        <v>0</v>
      </c>
      <c r="D103" s="362">
        <v>0</v>
      </c>
      <c r="E103" s="363">
        <v>1</v>
      </c>
      <c r="F103" s="361">
        <v>0</v>
      </c>
      <c r="G103" s="362">
        <v>0</v>
      </c>
      <c r="H103" s="364">
        <v>0</v>
      </c>
      <c r="I103" s="361">
        <v>11.534000000000001</v>
      </c>
      <c r="J103" s="362">
        <v>11.534000000000001</v>
      </c>
      <c r="K103" s="372" t="s">
        <v>261</v>
      </c>
    </row>
    <row r="104" spans="1:11" ht="14.4" customHeight="1" thickBot="1" x14ac:dyDescent="0.35">
      <c r="A104" s="383" t="s">
        <v>346</v>
      </c>
      <c r="B104" s="361">
        <v>0</v>
      </c>
      <c r="C104" s="361">
        <v>23.6</v>
      </c>
      <c r="D104" s="362">
        <v>23.6</v>
      </c>
      <c r="E104" s="371" t="s">
        <v>249</v>
      </c>
      <c r="F104" s="361">
        <v>0</v>
      </c>
      <c r="G104" s="362">
        <v>0</v>
      </c>
      <c r="H104" s="364">
        <v>0</v>
      </c>
      <c r="I104" s="361">
        <v>0</v>
      </c>
      <c r="J104" s="362">
        <v>0</v>
      </c>
      <c r="K104" s="372" t="s">
        <v>249</v>
      </c>
    </row>
    <row r="105" spans="1:11" ht="14.4" customHeight="1" thickBot="1" x14ac:dyDescent="0.35">
      <c r="A105" s="383" t="s">
        <v>347</v>
      </c>
      <c r="B105" s="361">
        <v>0</v>
      </c>
      <c r="C105" s="361">
        <v>1.51</v>
      </c>
      <c r="D105" s="362">
        <v>1.51</v>
      </c>
      <c r="E105" s="371" t="s">
        <v>249</v>
      </c>
      <c r="F105" s="361">
        <v>0</v>
      </c>
      <c r="G105" s="362">
        <v>0</v>
      </c>
      <c r="H105" s="364">
        <v>0</v>
      </c>
      <c r="I105" s="361">
        <v>0.2</v>
      </c>
      <c r="J105" s="362">
        <v>0.2</v>
      </c>
      <c r="K105" s="372" t="s">
        <v>249</v>
      </c>
    </row>
    <row r="106" spans="1:11" ht="14.4" customHeight="1" thickBot="1" x14ac:dyDescent="0.35">
      <c r="A106" s="382" t="s">
        <v>348</v>
      </c>
      <c r="B106" s="366">
        <v>34.876325088338</v>
      </c>
      <c r="C106" s="366">
        <v>39</v>
      </c>
      <c r="D106" s="367">
        <v>4.1236749116610003</v>
      </c>
      <c r="E106" s="373">
        <v>1.1182370820659999</v>
      </c>
      <c r="F106" s="366">
        <v>0</v>
      </c>
      <c r="G106" s="367">
        <v>0</v>
      </c>
      <c r="H106" s="369">
        <v>5</v>
      </c>
      <c r="I106" s="366">
        <v>41.4</v>
      </c>
      <c r="J106" s="367">
        <v>41.4</v>
      </c>
      <c r="K106" s="370" t="s">
        <v>249</v>
      </c>
    </row>
    <row r="107" spans="1:11" ht="14.4" customHeight="1" thickBot="1" x14ac:dyDescent="0.35">
      <c r="A107" s="383" t="s">
        <v>349</v>
      </c>
      <c r="B107" s="361">
        <v>34.876325088338</v>
      </c>
      <c r="C107" s="361">
        <v>39</v>
      </c>
      <c r="D107" s="362">
        <v>4.1236749116610003</v>
      </c>
      <c r="E107" s="363">
        <v>1.1182370820659999</v>
      </c>
      <c r="F107" s="361">
        <v>0</v>
      </c>
      <c r="G107" s="362">
        <v>0</v>
      </c>
      <c r="H107" s="364">
        <v>5</v>
      </c>
      <c r="I107" s="361">
        <v>41.4</v>
      </c>
      <c r="J107" s="362">
        <v>41.4</v>
      </c>
      <c r="K107" s="372" t="s">
        <v>249</v>
      </c>
    </row>
    <row r="108" spans="1:11" ht="14.4" customHeight="1" thickBot="1" x14ac:dyDescent="0.35">
      <c r="A108" s="382" t="s">
        <v>350</v>
      </c>
      <c r="B108" s="366">
        <v>0</v>
      </c>
      <c r="C108" s="366">
        <v>0.4</v>
      </c>
      <c r="D108" s="367">
        <v>0.4</v>
      </c>
      <c r="E108" s="368" t="s">
        <v>249</v>
      </c>
      <c r="F108" s="366">
        <v>0</v>
      </c>
      <c r="G108" s="367">
        <v>0</v>
      </c>
      <c r="H108" s="369">
        <v>0</v>
      </c>
      <c r="I108" s="366">
        <v>0</v>
      </c>
      <c r="J108" s="367">
        <v>0</v>
      </c>
      <c r="K108" s="374">
        <v>0</v>
      </c>
    </row>
    <row r="109" spans="1:11" ht="14.4" customHeight="1" thickBot="1" x14ac:dyDescent="0.35">
      <c r="A109" s="383" t="s">
        <v>351</v>
      </c>
      <c r="B109" s="361">
        <v>0</v>
      </c>
      <c r="C109" s="361">
        <v>0.4</v>
      </c>
      <c r="D109" s="362">
        <v>0.4</v>
      </c>
      <c r="E109" s="371" t="s">
        <v>249</v>
      </c>
      <c r="F109" s="361">
        <v>0</v>
      </c>
      <c r="G109" s="362">
        <v>0</v>
      </c>
      <c r="H109" s="364">
        <v>0</v>
      </c>
      <c r="I109" s="361">
        <v>0</v>
      </c>
      <c r="J109" s="362">
        <v>0</v>
      </c>
      <c r="K109" s="365">
        <v>0</v>
      </c>
    </row>
    <row r="110" spans="1:11" ht="14.4" customHeight="1" thickBot="1" x14ac:dyDescent="0.35">
      <c r="A110" s="385" t="s">
        <v>352</v>
      </c>
      <c r="B110" s="361">
        <v>0</v>
      </c>
      <c r="C110" s="361">
        <v>5.9630000000000001</v>
      </c>
      <c r="D110" s="362">
        <v>5.9630000000000001</v>
      </c>
      <c r="E110" s="371" t="s">
        <v>249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249</v>
      </c>
    </row>
    <row r="111" spans="1:11" ht="14.4" customHeight="1" thickBot="1" x14ac:dyDescent="0.35">
      <c r="A111" s="383" t="s">
        <v>353</v>
      </c>
      <c r="B111" s="361">
        <v>0</v>
      </c>
      <c r="C111" s="361">
        <v>5.9630000000000001</v>
      </c>
      <c r="D111" s="362">
        <v>5.9630000000000001</v>
      </c>
      <c r="E111" s="371" t="s">
        <v>249</v>
      </c>
      <c r="F111" s="361">
        <v>0</v>
      </c>
      <c r="G111" s="362">
        <v>0</v>
      </c>
      <c r="H111" s="364">
        <v>0</v>
      </c>
      <c r="I111" s="361">
        <v>0</v>
      </c>
      <c r="J111" s="362">
        <v>0</v>
      </c>
      <c r="K111" s="372" t="s">
        <v>249</v>
      </c>
    </row>
    <row r="112" spans="1:11" ht="14.4" customHeight="1" thickBot="1" x14ac:dyDescent="0.35">
      <c r="A112" s="382" t="s">
        <v>354</v>
      </c>
      <c r="B112" s="366">
        <v>0</v>
      </c>
      <c r="C112" s="366">
        <v>1.33775</v>
      </c>
      <c r="D112" s="367">
        <v>1.33775</v>
      </c>
      <c r="E112" s="368" t="s">
        <v>261</v>
      </c>
      <c r="F112" s="366">
        <v>0</v>
      </c>
      <c r="G112" s="367">
        <v>0</v>
      </c>
      <c r="H112" s="369">
        <v>0</v>
      </c>
      <c r="I112" s="366">
        <v>0</v>
      </c>
      <c r="J112" s="367">
        <v>0</v>
      </c>
      <c r="K112" s="370" t="s">
        <v>249</v>
      </c>
    </row>
    <row r="113" spans="1:11" ht="14.4" customHeight="1" thickBot="1" x14ac:dyDescent="0.35">
      <c r="A113" s="383" t="s">
        <v>355</v>
      </c>
      <c r="B113" s="361">
        <v>0</v>
      </c>
      <c r="C113" s="361">
        <v>1.33775</v>
      </c>
      <c r="D113" s="362">
        <v>1.33775</v>
      </c>
      <c r="E113" s="371" t="s">
        <v>261</v>
      </c>
      <c r="F113" s="361">
        <v>0</v>
      </c>
      <c r="G113" s="362">
        <v>0</v>
      </c>
      <c r="H113" s="364">
        <v>0</v>
      </c>
      <c r="I113" s="361">
        <v>0</v>
      </c>
      <c r="J113" s="362">
        <v>0</v>
      </c>
      <c r="K113" s="372" t="s">
        <v>249</v>
      </c>
    </row>
    <row r="114" spans="1:11" ht="14.4" customHeight="1" thickBot="1" x14ac:dyDescent="0.35">
      <c r="A114" s="385" t="s">
        <v>356</v>
      </c>
      <c r="B114" s="361">
        <v>0</v>
      </c>
      <c r="C114" s="361">
        <v>2</v>
      </c>
      <c r="D114" s="362">
        <v>2</v>
      </c>
      <c r="E114" s="371" t="s">
        <v>249</v>
      </c>
      <c r="F114" s="361">
        <v>0</v>
      </c>
      <c r="G114" s="362">
        <v>0</v>
      </c>
      <c r="H114" s="364">
        <v>0</v>
      </c>
      <c r="I114" s="361">
        <v>2.9</v>
      </c>
      <c r="J114" s="362">
        <v>2.9</v>
      </c>
      <c r="K114" s="372" t="s">
        <v>249</v>
      </c>
    </row>
    <row r="115" spans="1:11" ht="14.4" customHeight="1" thickBot="1" x14ac:dyDescent="0.35">
      <c r="A115" s="383" t="s">
        <v>357</v>
      </c>
      <c r="B115" s="361">
        <v>0</v>
      </c>
      <c r="C115" s="361">
        <v>2</v>
      </c>
      <c r="D115" s="362">
        <v>2</v>
      </c>
      <c r="E115" s="371" t="s">
        <v>249</v>
      </c>
      <c r="F115" s="361">
        <v>0</v>
      </c>
      <c r="G115" s="362">
        <v>0</v>
      </c>
      <c r="H115" s="364">
        <v>0</v>
      </c>
      <c r="I115" s="361">
        <v>2.9</v>
      </c>
      <c r="J115" s="362">
        <v>2.9</v>
      </c>
      <c r="K115" s="372" t="s">
        <v>249</v>
      </c>
    </row>
    <row r="116" spans="1:11" ht="14.4" customHeight="1" thickBot="1" x14ac:dyDescent="0.35">
      <c r="A116" s="385" t="s">
        <v>358</v>
      </c>
      <c r="B116" s="361">
        <v>0</v>
      </c>
      <c r="C116" s="361">
        <v>6</v>
      </c>
      <c r="D116" s="362">
        <v>6</v>
      </c>
      <c r="E116" s="371" t="s">
        <v>249</v>
      </c>
      <c r="F116" s="361">
        <v>0</v>
      </c>
      <c r="G116" s="362">
        <v>0</v>
      </c>
      <c r="H116" s="364">
        <v>2</v>
      </c>
      <c r="I116" s="361">
        <v>3.25</v>
      </c>
      <c r="J116" s="362">
        <v>3.25</v>
      </c>
      <c r="K116" s="372" t="s">
        <v>249</v>
      </c>
    </row>
    <row r="117" spans="1:11" ht="14.4" customHeight="1" thickBot="1" x14ac:dyDescent="0.35">
      <c r="A117" s="383" t="s">
        <v>359</v>
      </c>
      <c r="B117" s="361">
        <v>0</v>
      </c>
      <c r="C117" s="361">
        <v>6</v>
      </c>
      <c r="D117" s="362">
        <v>6</v>
      </c>
      <c r="E117" s="371" t="s">
        <v>249</v>
      </c>
      <c r="F117" s="361">
        <v>0</v>
      </c>
      <c r="G117" s="362">
        <v>0</v>
      </c>
      <c r="H117" s="364">
        <v>2</v>
      </c>
      <c r="I117" s="361">
        <v>3.25</v>
      </c>
      <c r="J117" s="362">
        <v>3.25</v>
      </c>
      <c r="K117" s="372" t="s">
        <v>249</v>
      </c>
    </row>
    <row r="118" spans="1:11" ht="14.4" customHeight="1" thickBot="1" x14ac:dyDescent="0.35">
      <c r="A118" s="385" t="s">
        <v>360</v>
      </c>
      <c r="B118" s="361">
        <v>0</v>
      </c>
      <c r="C118" s="361">
        <v>0</v>
      </c>
      <c r="D118" s="362">
        <v>0</v>
      </c>
      <c r="E118" s="363">
        <v>1</v>
      </c>
      <c r="F118" s="361">
        <v>0</v>
      </c>
      <c r="G118" s="362">
        <v>0</v>
      </c>
      <c r="H118" s="364">
        <v>0</v>
      </c>
      <c r="I118" s="361">
        <v>17.634</v>
      </c>
      <c r="J118" s="362">
        <v>17.634</v>
      </c>
      <c r="K118" s="372" t="s">
        <v>261</v>
      </c>
    </row>
    <row r="119" spans="1:11" ht="14.4" customHeight="1" thickBot="1" x14ac:dyDescent="0.35">
      <c r="A119" s="383" t="s">
        <v>361</v>
      </c>
      <c r="B119" s="361">
        <v>0</v>
      </c>
      <c r="C119" s="361">
        <v>0</v>
      </c>
      <c r="D119" s="362">
        <v>0</v>
      </c>
      <c r="E119" s="363">
        <v>1</v>
      </c>
      <c r="F119" s="361">
        <v>0</v>
      </c>
      <c r="G119" s="362">
        <v>0</v>
      </c>
      <c r="H119" s="364">
        <v>0</v>
      </c>
      <c r="I119" s="361">
        <v>17.634</v>
      </c>
      <c r="J119" s="362">
        <v>17.634</v>
      </c>
      <c r="K119" s="372" t="s">
        <v>261</v>
      </c>
    </row>
    <row r="120" spans="1:11" ht="14.4" customHeight="1" thickBot="1" x14ac:dyDescent="0.35">
      <c r="A120" s="380" t="s">
        <v>362</v>
      </c>
      <c r="B120" s="361">
        <v>1663.9999205404099</v>
      </c>
      <c r="C120" s="361">
        <v>1724.6339499999999</v>
      </c>
      <c r="D120" s="362">
        <v>60.634029459588</v>
      </c>
      <c r="E120" s="363">
        <v>1.0364387213670001</v>
      </c>
      <c r="F120" s="361">
        <v>1748.99994683206</v>
      </c>
      <c r="G120" s="362">
        <v>1457.4999556933799</v>
      </c>
      <c r="H120" s="364">
        <v>157.642</v>
      </c>
      <c r="I120" s="361">
        <v>1490.9735599999999</v>
      </c>
      <c r="J120" s="362">
        <v>33.473604306618</v>
      </c>
      <c r="K120" s="365">
        <v>0.85247204421</v>
      </c>
    </row>
    <row r="121" spans="1:11" ht="14.4" customHeight="1" thickBot="1" x14ac:dyDescent="0.35">
      <c r="A121" s="381" t="s">
        <v>363</v>
      </c>
      <c r="B121" s="361">
        <v>1663.9999205404099</v>
      </c>
      <c r="C121" s="361">
        <v>1715.617</v>
      </c>
      <c r="D121" s="362">
        <v>51.617079459587998</v>
      </c>
      <c r="E121" s="363">
        <v>1.0310198809640001</v>
      </c>
      <c r="F121" s="361">
        <v>1687.99994683206</v>
      </c>
      <c r="G121" s="362">
        <v>1406.66662236005</v>
      </c>
      <c r="H121" s="364">
        <v>141.54300000000001</v>
      </c>
      <c r="I121" s="361">
        <v>1411.11</v>
      </c>
      <c r="J121" s="362">
        <v>4.4433776399509997</v>
      </c>
      <c r="K121" s="365">
        <v>0.83596566614099999</v>
      </c>
    </row>
    <row r="122" spans="1:11" ht="14.4" customHeight="1" thickBot="1" x14ac:dyDescent="0.35">
      <c r="A122" s="382" t="s">
        <v>364</v>
      </c>
      <c r="B122" s="366">
        <v>1663.9999205404099</v>
      </c>
      <c r="C122" s="366">
        <v>1715.617</v>
      </c>
      <c r="D122" s="367">
        <v>51.617079459587998</v>
      </c>
      <c r="E122" s="373">
        <v>1.0310198809640001</v>
      </c>
      <c r="F122" s="366">
        <v>1687.99994683206</v>
      </c>
      <c r="G122" s="367">
        <v>1406.66662236005</v>
      </c>
      <c r="H122" s="369">
        <v>141.54300000000001</v>
      </c>
      <c r="I122" s="366">
        <v>1411.11</v>
      </c>
      <c r="J122" s="367">
        <v>4.4433776399509997</v>
      </c>
      <c r="K122" s="374">
        <v>0.83596566614099999</v>
      </c>
    </row>
    <row r="123" spans="1:11" ht="14.4" customHeight="1" thickBot="1" x14ac:dyDescent="0.35">
      <c r="A123" s="383" t="s">
        <v>365</v>
      </c>
      <c r="B123" s="361">
        <v>1.999920540443</v>
      </c>
      <c r="C123" s="361">
        <v>1.728</v>
      </c>
      <c r="D123" s="362">
        <v>-0.27192054044300001</v>
      </c>
      <c r="E123" s="363">
        <v>0.86403432789199996</v>
      </c>
      <c r="F123" s="361">
        <v>1.999999937004</v>
      </c>
      <c r="G123" s="362">
        <v>1.6666666141699999</v>
      </c>
      <c r="H123" s="364">
        <v>0.14399999999999999</v>
      </c>
      <c r="I123" s="361">
        <v>1.44</v>
      </c>
      <c r="J123" s="362">
        <v>-0.22666661417</v>
      </c>
      <c r="K123" s="365">
        <v>0.72000002267800001</v>
      </c>
    </row>
    <row r="124" spans="1:11" ht="14.4" customHeight="1" thickBot="1" x14ac:dyDescent="0.35">
      <c r="A124" s="383" t="s">
        <v>366</v>
      </c>
      <c r="B124" s="361">
        <v>1661.99999999997</v>
      </c>
      <c r="C124" s="361">
        <v>1713.577</v>
      </c>
      <c r="D124" s="362">
        <v>51.577000000030999</v>
      </c>
      <c r="E124" s="363">
        <v>1.0310330926589999</v>
      </c>
      <c r="F124" s="361">
        <v>1685.99994689505</v>
      </c>
      <c r="G124" s="362">
        <v>1404.99995574588</v>
      </c>
      <c r="H124" s="364">
        <v>141.37299999999999</v>
      </c>
      <c r="I124" s="361">
        <v>1409.41</v>
      </c>
      <c r="J124" s="362">
        <v>4.410044254122</v>
      </c>
      <c r="K124" s="365">
        <v>0.83594901802599997</v>
      </c>
    </row>
    <row r="125" spans="1:11" ht="14.4" customHeight="1" thickBot="1" x14ac:dyDescent="0.35">
      <c r="A125" s="383" t="s">
        <v>367</v>
      </c>
      <c r="B125" s="361">
        <v>0</v>
      </c>
      <c r="C125" s="361">
        <v>0.312</v>
      </c>
      <c r="D125" s="362">
        <v>0.312</v>
      </c>
      <c r="E125" s="371" t="s">
        <v>249</v>
      </c>
      <c r="F125" s="361">
        <v>0</v>
      </c>
      <c r="G125" s="362">
        <v>0</v>
      </c>
      <c r="H125" s="364">
        <v>2.5999999999999999E-2</v>
      </c>
      <c r="I125" s="361">
        <v>0.26</v>
      </c>
      <c r="J125" s="362">
        <v>0.26</v>
      </c>
      <c r="K125" s="372" t="s">
        <v>249</v>
      </c>
    </row>
    <row r="126" spans="1:11" ht="14.4" customHeight="1" thickBot="1" x14ac:dyDescent="0.35">
      <c r="A126" s="381" t="s">
        <v>368</v>
      </c>
      <c r="B126" s="361">
        <v>0</v>
      </c>
      <c r="C126" s="361">
        <v>9.0169499999999996</v>
      </c>
      <c r="D126" s="362">
        <v>9.0169499999999996</v>
      </c>
      <c r="E126" s="371" t="s">
        <v>249</v>
      </c>
      <c r="F126" s="361">
        <v>61</v>
      </c>
      <c r="G126" s="362">
        <v>50.833333333333002</v>
      </c>
      <c r="H126" s="364">
        <v>16.099</v>
      </c>
      <c r="I126" s="361">
        <v>79.863560000000007</v>
      </c>
      <c r="J126" s="362">
        <v>29.030226666666</v>
      </c>
      <c r="K126" s="365">
        <v>1.3092386885239999</v>
      </c>
    </row>
    <row r="127" spans="1:11" ht="14.4" customHeight="1" thickBot="1" x14ac:dyDescent="0.35">
      <c r="A127" s="382" t="s">
        <v>369</v>
      </c>
      <c r="B127" s="366">
        <v>0</v>
      </c>
      <c r="C127" s="366">
        <v>0</v>
      </c>
      <c r="D127" s="367">
        <v>0</v>
      </c>
      <c r="E127" s="368" t="s">
        <v>249</v>
      </c>
      <c r="F127" s="366">
        <v>61</v>
      </c>
      <c r="G127" s="367">
        <v>50.833333333333002</v>
      </c>
      <c r="H127" s="369">
        <v>0</v>
      </c>
      <c r="I127" s="366">
        <v>61.526060000000001</v>
      </c>
      <c r="J127" s="367">
        <v>10.692726666665999</v>
      </c>
      <c r="K127" s="374">
        <v>1.008623934426</v>
      </c>
    </row>
    <row r="128" spans="1:11" ht="14.4" customHeight="1" thickBot="1" x14ac:dyDescent="0.35">
      <c r="A128" s="383" t="s">
        <v>370</v>
      </c>
      <c r="B128" s="361">
        <v>0</v>
      </c>
      <c r="C128" s="361">
        <v>0</v>
      </c>
      <c r="D128" s="362">
        <v>0</v>
      </c>
      <c r="E128" s="371" t="s">
        <v>249</v>
      </c>
      <c r="F128" s="361">
        <v>61</v>
      </c>
      <c r="G128" s="362">
        <v>50.833333333333002</v>
      </c>
      <c r="H128" s="364">
        <v>0</v>
      </c>
      <c r="I128" s="361">
        <v>61.526060000000001</v>
      </c>
      <c r="J128" s="362">
        <v>10.692726666665999</v>
      </c>
      <c r="K128" s="365">
        <v>1.008623934426</v>
      </c>
    </row>
    <row r="129" spans="1:11" ht="14.4" customHeight="1" thickBot="1" x14ac:dyDescent="0.35">
      <c r="A129" s="382" t="s">
        <v>371</v>
      </c>
      <c r="B129" s="366">
        <v>0</v>
      </c>
      <c r="C129" s="366">
        <v>0</v>
      </c>
      <c r="D129" s="367">
        <v>0</v>
      </c>
      <c r="E129" s="373">
        <v>1</v>
      </c>
      <c r="F129" s="366">
        <v>0</v>
      </c>
      <c r="G129" s="367">
        <v>0</v>
      </c>
      <c r="H129" s="369">
        <v>16.099</v>
      </c>
      <c r="I129" s="366">
        <v>18.337499999999999</v>
      </c>
      <c r="J129" s="367">
        <v>18.337499999999999</v>
      </c>
      <c r="K129" s="370" t="s">
        <v>261</v>
      </c>
    </row>
    <row r="130" spans="1:11" ht="14.4" customHeight="1" thickBot="1" x14ac:dyDescent="0.35">
      <c r="A130" s="383" t="s">
        <v>372</v>
      </c>
      <c r="B130" s="361">
        <v>0</v>
      </c>
      <c r="C130" s="361">
        <v>0</v>
      </c>
      <c r="D130" s="362">
        <v>0</v>
      </c>
      <c r="E130" s="363">
        <v>1</v>
      </c>
      <c r="F130" s="361">
        <v>0</v>
      </c>
      <c r="G130" s="362">
        <v>0</v>
      </c>
      <c r="H130" s="364">
        <v>16.099</v>
      </c>
      <c r="I130" s="361">
        <v>18.337499999999999</v>
      </c>
      <c r="J130" s="362">
        <v>18.337499999999999</v>
      </c>
      <c r="K130" s="372" t="s">
        <v>261</v>
      </c>
    </row>
    <row r="131" spans="1:11" ht="14.4" customHeight="1" thickBot="1" x14ac:dyDescent="0.35">
      <c r="A131" s="382" t="s">
        <v>373</v>
      </c>
      <c r="B131" s="366">
        <v>0</v>
      </c>
      <c r="C131" s="366">
        <v>9.0169499999999996</v>
      </c>
      <c r="D131" s="367">
        <v>9.0169499999999996</v>
      </c>
      <c r="E131" s="368" t="s">
        <v>261</v>
      </c>
      <c r="F131" s="366">
        <v>0</v>
      </c>
      <c r="G131" s="367">
        <v>0</v>
      </c>
      <c r="H131" s="369">
        <v>0</v>
      </c>
      <c r="I131" s="366">
        <v>0</v>
      </c>
      <c r="J131" s="367">
        <v>0</v>
      </c>
      <c r="K131" s="370" t="s">
        <v>249</v>
      </c>
    </row>
    <row r="132" spans="1:11" ht="14.4" customHeight="1" thickBot="1" x14ac:dyDescent="0.35">
      <c r="A132" s="383" t="s">
        <v>374</v>
      </c>
      <c r="B132" s="361">
        <v>0</v>
      </c>
      <c r="C132" s="361">
        <v>9.0169499999999996</v>
      </c>
      <c r="D132" s="362">
        <v>9.0169499999999996</v>
      </c>
      <c r="E132" s="371" t="s">
        <v>261</v>
      </c>
      <c r="F132" s="361">
        <v>0</v>
      </c>
      <c r="G132" s="362">
        <v>0</v>
      </c>
      <c r="H132" s="364">
        <v>0</v>
      </c>
      <c r="I132" s="361">
        <v>0</v>
      </c>
      <c r="J132" s="362">
        <v>0</v>
      </c>
      <c r="K132" s="372" t="s">
        <v>249</v>
      </c>
    </row>
    <row r="133" spans="1:11" ht="14.4" customHeight="1" thickBot="1" x14ac:dyDescent="0.35">
      <c r="A133" s="380" t="s">
        <v>375</v>
      </c>
      <c r="B133" s="361">
        <v>0</v>
      </c>
      <c r="C133" s="361">
        <v>0.23225000000000001</v>
      </c>
      <c r="D133" s="362">
        <v>0.23225000000000001</v>
      </c>
      <c r="E133" s="371" t="s">
        <v>249</v>
      </c>
      <c r="F133" s="361">
        <v>0</v>
      </c>
      <c r="G133" s="362">
        <v>0</v>
      </c>
      <c r="H133" s="364">
        <v>0</v>
      </c>
      <c r="I133" s="361">
        <v>0.17041999999999999</v>
      </c>
      <c r="J133" s="362">
        <v>0.17041999999999999</v>
      </c>
      <c r="K133" s="372" t="s">
        <v>261</v>
      </c>
    </row>
    <row r="134" spans="1:11" ht="14.4" customHeight="1" thickBot="1" x14ac:dyDescent="0.35">
      <c r="A134" s="381" t="s">
        <v>376</v>
      </c>
      <c r="B134" s="361">
        <v>0</v>
      </c>
      <c r="C134" s="361">
        <v>0.23225000000000001</v>
      </c>
      <c r="D134" s="362">
        <v>0.23225000000000001</v>
      </c>
      <c r="E134" s="371" t="s">
        <v>249</v>
      </c>
      <c r="F134" s="361">
        <v>0</v>
      </c>
      <c r="G134" s="362">
        <v>0</v>
      </c>
      <c r="H134" s="364">
        <v>0</v>
      </c>
      <c r="I134" s="361">
        <v>0.17041999999999999</v>
      </c>
      <c r="J134" s="362">
        <v>0.17041999999999999</v>
      </c>
      <c r="K134" s="372" t="s">
        <v>261</v>
      </c>
    </row>
    <row r="135" spans="1:11" ht="14.4" customHeight="1" thickBot="1" x14ac:dyDescent="0.35">
      <c r="A135" s="382" t="s">
        <v>377</v>
      </c>
      <c r="B135" s="366">
        <v>0</v>
      </c>
      <c r="C135" s="366">
        <v>0.23225000000000001</v>
      </c>
      <c r="D135" s="367">
        <v>0.23225000000000001</v>
      </c>
      <c r="E135" s="368" t="s">
        <v>249</v>
      </c>
      <c r="F135" s="366">
        <v>0</v>
      </c>
      <c r="G135" s="367">
        <v>0</v>
      </c>
      <c r="H135" s="369">
        <v>0</v>
      </c>
      <c r="I135" s="366">
        <v>0.17041999999999999</v>
      </c>
      <c r="J135" s="367">
        <v>0.17041999999999999</v>
      </c>
      <c r="K135" s="370" t="s">
        <v>261</v>
      </c>
    </row>
    <row r="136" spans="1:11" ht="14.4" customHeight="1" thickBot="1" x14ac:dyDescent="0.35">
      <c r="A136" s="383" t="s">
        <v>378</v>
      </c>
      <c r="B136" s="361">
        <v>0</v>
      </c>
      <c r="C136" s="361">
        <v>0.23225000000000001</v>
      </c>
      <c r="D136" s="362">
        <v>0.23225000000000001</v>
      </c>
      <c r="E136" s="371" t="s">
        <v>249</v>
      </c>
      <c r="F136" s="361">
        <v>0</v>
      </c>
      <c r="G136" s="362">
        <v>0</v>
      </c>
      <c r="H136" s="364">
        <v>0</v>
      </c>
      <c r="I136" s="361">
        <v>0.17041999999999999</v>
      </c>
      <c r="J136" s="362">
        <v>0.17041999999999999</v>
      </c>
      <c r="K136" s="372" t="s">
        <v>261</v>
      </c>
    </row>
    <row r="137" spans="1:11" ht="14.4" customHeight="1" thickBot="1" x14ac:dyDescent="0.35">
      <c r="A137" s="379" t="s">
        <v>379</v>
      </c>
      <c r="B137" s="361">
        <v>21713.570643185602</v>
      </c>
      <c r="C137" s="361">
        <v>23264.147499999999</v>
      </c>
      <c r="D137" s="362">
        <v>1550.5768568143999</v>
      </c>
      <c r="E137" s="363">
        <v>1.0714104963340001</v>
      </c>
      <c r="F137" s="361">
        <v>23275.8821712391</v>
      </c>
      <c r="G137" s="362">
        <v>19396.5684760326</v>
      </c>
      <c r="H137" s="364">
        <v>2056.8452499999999</v>
      </c>
      <c r="I137" s="361">
        <v>20354.745889999998</v>
      </c>
      <c r="J137" s="362">
        <v>958.17741396741303</v>
      </c>
      <c r="K137" s="365">
        <v>0.87449943852800005</v>
      </c>
    </row>
    <row r="138" spans="1:11" ht="14.4" customHeight="1" thickBot="1" x14ac:dyDescent="0.35">
      <c r="A138" s="380" t="s">
        <v>380</v>
      </c>
      <c r="B138" s="361">
        <v>21608.098796025901</v>
      </c>
      <c r="C138" s="361">
        <v>23163.267589999999</v>
      </c>
      <c r="D138" s="362">
        <v>1555.16879397408</v>
      </c>
      <c r="E138" s="363">
        <v>1.071971569949</v>
      </c>
      <c r="F138" s="361">
        <v>23214.3826175465</v>
      </c>
      <c r="G138" s="362">
        <v>19345.318847955401</v>
      </c>
      <c r="H138" s="364">
        <v>2051.7368200000001</v>
      </c>
      <c r="I138" s="361">
        <v>20331.171780000001</v>
      </c>
      <c r="J138" s="362">
        <v>985.85293204456298</v>
      </c>
      <c r="K138" s="365">
        <v>0.87580066698100001</v>
      </c>
    </row>
    <row r="139" spans="1:11" ht="14.4" customHeight="1" thickBot="1" x14ac:dyDescent="0.35">
      <c r="A139" s="381" t="s">
        <v>381</v>
      </c>
      <c r="B139" s="361">
        <v>20103.0239707742</v>
      </c>
      <c r="C139" s="361">
        <v>21406.2336</v>
      </c>
      <c r="D139" s="362">
        <v>1303.20962922581</v>
      </c>
      <c r="E139" s="363">
        <v>1.0648265470460001</v>
      </c>
      <c r="F139" s="361">
        <v>21464.9378616416</v>
      </c>
      <c r="G139" s="362">
        <v>17887.448218034599</v>
      </c>
      <c r="H139" s="364">
        <v>1900.0930000000001</v>
      </c>
      <c r="I139" s="361">
        <v>18681.145339999999</v>
      </c>
      <c r="J139" s="362">
        <v>793.69712196536796</v>
      </c>
      <c r="K139" s="365">
        <v>0.87030977962300005</v>
      </c>
    </row>
    <row r="140" spans="1:11" ht="14.4" customHeight="1" thickBot="1" x14ac:dyDescent="0.35">
      <c r="A140" s="382" t="s">
        <v>382</v>
      </c>
      <c r="B140" s="366">
        <v>1007.04727849767</v>
      </c>
      <c r="C140" s="366">
        <v>988.81303000000003</v>
      </c>
      <c r="D140" s="367">
        <v>-18.234248497673999</v>
      </c>
      <c r="E140" s="373">
        <v>0.98189335407800005</v>
      </c>
      <c r="F140" s="366">
        <v>880.93786163617995</v>
      </c>
      <c r="G140" s="367">
        <v>734.11488469681694</v>
      </c>
      <c r="H140" s="369">
        <v>78.764300000000006</v>
      </c>
      <c r="I140" s="366">
        <v>803.86621000000002</v>
      </c>
      <c r="J140" s="367">
        <v>69.751325303182995</v>
      </c>
      <c r="K140" s="374">
        <v>0.91251181837799999</v>
      </c>
    </row>
    <row r="141" spans="1:11" ht="14.4" customHeight="1" thickBot="1" x14ac:dyDescent="0.35">
      <c r="A141" s="383" t="s">
        <v>383</v>
      </c>
      <c r="B141" s="361">
        <v>149.59395146692299</v>
      </c>
      <c r="C141" s="361">
        <v>102.9</v>
      </c>
      <c r="D141" s="362">
        <v>-46.693951466922002</v>
      </c>
      <c r="E141" s="363">
        <v>0.68786203580299998</v>
      </c>
      <c r="F141" s="361">
        <v>103</v>
      </c>
      <c r="G141" s="362">
        <v>85.833333333333002</v>
      </c>
      <c r="H141" s="364">
        <v>1.9696100000000001</v>
      </c>
      <c r="I141" s="361">
        <v>9.4615100000000005</v>
      </c>
      <c r="J141" s="362">
        <v>-76.371823333332998</v>
      </c>
      <c r="K141" s="365">
        <v>9.1859320388000001E-2</v>
      </c>
    </row>
    <row r="142" spans="1:11" ht="14.4" customHeight="1" thickBot="1" x14ac:dyDescent="0.35">
      <c r="A142" s="383" t="s">
        <v>384</v>
      </c>
      <c r="B142" s="361">
        <v>243.49522280917</v>
      </c>
      <c r="C142" s="361">
        <v>210.32809</v>
      </c>
      <c r="D142" s="362">
        <v>-33.167132809168997</v>
      </c>
      <c r="E142" s="363">
        <v>0.86378733665999996</v>
      </c>
      <c r="F142" s="361">
        <v>168</v>
      </c>
      <c r="G142" s="362">
        <v>140</v>
      </c>
      <c r="H142" s="364">
        <v>18.662230000000001</v>
      </c>
      <c r="I142" s="361">
        <v>235.80322000000001</v>
      </c>
      <c r="J142" s="362">
        <v>95.803219999999996</v>
      </c>
      <c r="K142" s="365">
        <v>1.4035905952379999</v>
      </c>
    </row>
    <row r="143" spans="1:11" ht="14.4" customHeight="1" thickBot="1" x14ac:dyDescent="0.35">
      <c r="A143" s="383" t="s">
        <v>385</v>
      </c>
      <c r="B143" s="361">
        <v>5.1874686730680004</v>
      </c>
      <c r="C143" s="361">
        <v>0</v>
      </c>
      <c r="D143" s="362">
        <v>-5.1874686730680004</v>
      </c>
      <c r="E143" s="363">
        <v>0</v>
      </c>
      <c r="F143" s="361">
        <v>0</v>
      </c>
      <c r="G143" s="362">
        <v>0</v>
      </c>
      <c r="H143" s="364">
        <v>0</v>
      </c>
      <c r="I143" s="361">
        <v>0</v>
      </c>
      <c r="J143" s="362">
        <v>0</v>
      </c>
      <c r="K143" s="365">
        <v>0</v>
      </c>
    </row>
    <row r="144" spans="1:11" ht="14.4" customHeight="1" thickBot="1" x14ac:dyDescent="0.35">
      <c r="A144" s="383" t="s">
        <v>386</v>
      </c>
      <c r="B144" s="361">
        <v>34.753447247171003</v>
      </c>
      <c r="C144" s="361">
        <v>58.447180000000003</v>
      </c>
      <c r="D144" s="362">
        <v>23.693732752828002</v>
      </c>
      <c r="E144" s="363">
        <v>1.6817664038989999</v>
      </c>
      <c r="F144" s="361">
        <v>58</v>
      </c>
      <c r="G144" s="362">
        <v>48.333333333333002</v>
      </c>
      <c r="H144" s="364">
        <v>0</v>
      </c>
      <c r="I144" s="361">
        <v>32.502899999999997</v>
      </c>
      <c r="J144" s="362">
        <v>-15.830433333333</v>
      </c>
      <c r="K144" s="365">
        <v>0.56039482758600001</v>
      </c>
    </row>
    <row r="145" spans="1:11" ht="14.4" customHeight="1" thickBot="1" x14ac:dyDescent="0.35">
      <c r="A145" s="383" t="s">
        <v>387</v>
      </c>
      <c r="B145" s="361">
        <v>574.017188301342</v>
      </c>
      <c r="C145" s="361">
        <v>617.13775999999996</v>
      </c>
      <c r="D145" s="362">
        <v>43.120571698657997</v>
      </c>
      <c r="E145" s="363">
        <v>1.075120697737</v>
      </c>
      <c r="F145" s="361">
        <v>551.93786163617995</v>
      </c>
      <c r="G145" s="362">
        <v>459.94821803014997</v>
      </c>
      <c r="H145" s="364">
        <v>58.132460000000002</v>
      </c>
      <c r="I145" s="361">
        <v>526.09857999999997</v>
      </c>
      <c r="J145" s="362">
        <v>66.150361969849996</v>
      </c>
      <c r="K145" s="365">
        <v>0.95318443717599999</v>
      </c>
    </row>
    <row r="146" spans="1:11" ht="14.4" customHeight="1" thickBot="1" x14ac:dyDescent="0.35">
      <c r="A146" s="382" t="s">
        <v>388</v>
      </c>
      <c r="B146" s="366">
        <v>0</v>
      </c>
      <c r="C146" s="366">
        <v>26.450869999999998</v>
      </c>
      <c r="D146" s="367">
        <v>26.450869999999998</v>
      </c>
      <c r="E146" s="368" t="s">
        <v>249</v>
      </c>
      <c r="F146" s="366">
        <v>25.000000000006001</v>
      </c>
      <c r="G146" s="367">
        <v>20.833333333338</v>
      </c>
      <c r="H146" s="369">
        <v>2.4820799999999998</v>
      </c>
      <c r="I146" s="366">
        <v>78.234189999999998</v>
      </c>
      <c r="J146" s="367">
        <v>57.400856666660999</v>
      </c>
      <c r="K146" s="374">
        <v>3.129367599999</v>
      </c>
    </row>
    <row r="147" spans="1:11" ht="14.4" customHeight="1" thickBot="1" x14ac:dyDescent="0.35">
      <c r="A147" s="383" t="s">
        <v>389</v>
      </c>
      <c r="B147" s="361">
        <v>0</v>
      </c>
      <c r="C147" s="361">
        <v>26.450869999999998</v>
      </c>
      <c r="D147" s="362">
        <v>26.450869999999998</v>
      </c>
      <c r="E147" s="371" t="s">
        <v>249</v>
      </c>
      <c r="F147" s="361">
        <v>25.000000000006001</v>
      </c>
      <c r="G147" s="362">
        <v>20.833333333338</v>
      </c>
      <c r="H147" s="364">
        <v>2.4820799999999998</v>
      </c>
      <c r="I147" s="361">
        <v>78.234189999999998</v>
      </c>
      <c r="J147" s="362">
        <v>57.400856666660999</v>
      </c>
      <c r="K147" s="365">
        <v>3.129367599999</v>
      </c>
    </row>
    <row r="148" spans="1:11" ht="14.4" customHeight="1" thickBot="1" x14ac:dyDescent="0.35">
      <c r="A148" s="382" t="s">
        <v>390</v>
      </c>
      <c r="B148" s="366">
        <v>3489.9766922765102</v>
      </c>
      <c r="C148" s="366">
        <v>822.91917000000001</v>
      </c>
      <c r="D148" s="367">
        <v>-2667.0575222765101</v>
      </c>
      <c r="E148" s="373">
        <v>0.23579503319299999</v>
      </c>
      <c r="F148" s="366">
        <v>1327.0000000003499</v>
      </c>
      <c r="G148" s="367">
        <v>1105.83333333362</v>
      </c>
      <c r="H148" s="369">
        <v>0</v>
      </c>
      <c r="I148" s="366">
        <v>-134.73699999999999</v>
      </c>
      <c r="J148" s="367">
        <v>-1240.5703333336201</v>
      </c>
      <c r="K148" s="374">
        <v>-0.10153504144599999</v>
      </c>
    </row>
    <row r="149" spans="1:11" ht="14.4" customHeight="1" thickBot="1" x14ac:dyDescent="0.35">
      <c r="A149" s="383" t="s">
        <v>391</v>
      </c>
      <c r="B149" s="361">
        <v>3489.9766922765102</v>
      </c>
      <c r="C149" s="361">
        <v>794.59875</v>
      </c>
      <c r="D149" s="362">
        <v>-2695.3779422765101</v>
      </c>
      <c r="E149" s="363">
        <v>0.22768024547499999</v>
      </c>
      <c r="F149" s="361">
        <v>1282.0000000003299</v>
      </c>
      <c r="G149" s="362">
        <v>1068.33333333361</v>
      </c>
      <c r="H149" s="364">
        <v>0</v>
      </c>
      <c r="I149" s="361">
        <v>-122.754</v>
      </c>
      <c r="J149" s="362">
        <v>-1191.0873333336101</v>
      </c>
      <c r="K149" s="365">
        <v>-9.5751950077000006E-2</v>
      </c>
    </row>
    <row r="150" spans="1:11" ht="14.4" customHeight="1" thickBot="1" x14ac:dyDescent="0.35">
      <c r="A150" s="383" t="s">
        <v>392</v>
      </c>
      <c r="B150" s="361">
        <v>0</v>
      </c>
      <c r="C150" s="361">
        <v>28.320419999999999</v>
      </c>
      <c r="D150" s="362">
        <v>28.320419999999999</v>
      </c>
      <c r="E150" s="371" t="s">
        <v>249</v>
      </c>
      <c r="F150" s="361">
        <v>45.000000000010999</v>
      </c>
      <c r="G150" s="362">
        <v>37.500000000009003</v>
      </c>
      <c r="H150" s="364">
        <v>0</v>
      </c>
      <c r="I150" s="361">
        <v>-11.983000000000001</v>
      </c>
      <c r="J150" s="362">
        <v>-49.483000000009</v>
      </c>
      <c r="K150" s="365">
        <v>-0.26628888888800001</v>
      </c>
    </row>
    <row r="151" spans="1:11" ht="14.4" customHeight="1" thickBot="1" x14ac:dyDescent="0.35">
      <c r="A151" s="382" t="s">
        <v>393</v>
      </c>
      <c r="B151" s="366">
        <v>15606</v>
      </c>
      <c r="C151" s="366">
        <v>18747.842479999999</v>
      </c>
      <c r="D151" s="367">
        <v>3141.8424799999998</v>
      </c>
      <c r="E151" s="373">
        <v>1.2013227271560001</v>
      </c>
      <c r="F151" s="366">
        <v>19232.000000004999</v>
      </c>
      <c r="G151" s="367">
        <v>16026.666666670901</v>
      </c>
      <c r="H151" s="369">
        <v>1723.7357099999999</v>
      </c>
      <c r="I151" s="366">
        <v>17087.96558</v>
      </c>
      <c r="J151" s="367">
        <v>1061.2989133291501</v>
      </c>
      <c r="K151" s="374">
        <v>0.88851734504900004</v>
      </c>
    </row>
    <row r="152" spans="1:11" ht="14.4" customHeight="1" thickBot="1" x14ac:dyDescent="0.35">
      <c r="A152" s="383" t="s">
        <v>394</v>
      </c>
      <c r="B152" s="361">
        <v>11965</v>
      </c>
      <c r="C152" s="361">
        <v>10773.172560000001</v>
      </c>
      <c r="D152" s="362">
        <v>-1191.82744</v>
      </c>
      <c r="E152" s="363">
        <v>0.90039051901300005</v>
      </c>
      <c r="F152" s="361">
        <v>12011.0000000031</v>
      </c>
      <c r="G152" s="362">
        <v>10009.1666666693</v>
      </c>
      <c r="H152" s="364">
        <v>1059.58869</v>
      </c>
      <c r="I152" s="361">
        <v>9886.63004</v>
      </c>
      <c r="J152" s="362">
        <v>-122.53662666928</v>
      </c>
      <c r="K152" s="365">
        <v>0.82313129964099996</v>
      </c>
    </row>
    <row r="153" spans="1:11" ht="14.4" customHeight="1" thickBot="1" x14ac:dyDescent="0.35">
      <c r="A153" s="383" t="s">
        <v>395</v>
      </c>
      <c r="B153" s="361">
        <v>3641</v>
      </c>
      <c r="C153" s="361">
        <v>7974.6699200000003</v>
      </c>
      <c r="D153" s="362">
        <v>4333.6699200000003</v>
      </c>
      <c r="E153" s="363">
        <v>2.1902416698699998</v>
      </c>
      <c r="F153" s="361">
        <v>7221.0000000018899</v>
      </c>
      <c r="G153" s="362">
        <v>6017.5000000015698</v>
      </c>
      <c r="H153" s="364">
        <v>664.14702</v>
      </c>
      <c r="I153" s="361">
        <v>7201.33554</v>
      </c>
      <c r="J153" s="362">
        <v>1183.83553999843</v>
      </c>
      <c r="K153" s="365">
        <v>0.99727676775999996</v>
      </c>
    </row>
    <row r="154" spans="1:11" ht="14.4" customHeight="1" thickBot="1" x14ac:dyDescent="0.35">
      <c r="A154" s="382" t="s">
        <v>396</v>
      </c>
      <c r="B154" s="366">
        <v>0</v>
      </c>
      <c r="C154" s="366">
        <v>820.20804999999996</v>
      </c>
      <c r="D154" s="367">
        <v>820.20804999999996</v>
      </c>
      <c r="E154" s="368" t="s">
        <v>249</v>
      </c>
      <c r="F154" s="366">
        <v>0</v>
      </c>
      <c r="G154" s="367">
        <v>0</v>
      </c>
      <c r="H154" s="369">
        <v>95.110910000000004</v>
      </c>
      <c r="I154" s="366">
        <v>845.81636000000003</v>
      </c>
      <c r="J154" s="367">
        <v>845.81636000000003</v>
      </c>
      <c r="K154" s="370" t="s">
        <v>249</v>
      </c>
    </row>
    <row r="155" spans="1:11" ht="14.4" customHeight="1" thickBot="1" x14ac:dyDescent="0.35">
      <c r="A155" s="383" t="s">
        <v>397</v>
      </c>
      <c r="B155" s="361">
        <v>0</v>
      </c>
      <c r="C155" s="361">
        <v>85.117689999999996</v>
      </c>
      <c r="D155" s="362">
        <v>85.117689999999996</v>
      </c>
      <c r="E155" s="371" t="s">
        <v>249</v>
      </c>
      <c r="F155" s="361">
        <v>0</v>
      </c>
      <c r="G155" s="362">
        <v>0</v>
      </c>
      <c r="H155" s="364">
        <v>0</v>
      </c>
      <c r="I155" s="361">
        <v>271.03861999999998</v>
      </c>
      <c r="J155" s="362">
        <v>271.03861999999998</v>
      </c>
      <c r="K155" s="372" t="s">
        <v>249</v>
      </c>
    </row>
    <row r="156" spans="1:11" ht="14.4" customHeight="1" thickBot="1" x14ac:dyDescent="0.35">
      <c r="A156" s="383" t="s">
        <v>398</v>
      </c>
      <c r="B156" s="361">
        <v>0</v>
      </c>
      <c r="C156" s="361">
        <v>735.09036000000003</v>
      </c>
      <c r="D156" s="362">
        <v>735.09036000000003</v>
      </c>
      <c r="E156" s="371" t="s">
        <v>249</v>
      </c>
      <c r="F156" s="361">
        <v>0</v>
      </c>
      <c r="G156" s="362">
        <v>0</v>
      </c>
      <c r="H156" s="364">
        <v>95.110910000000004</v>
      </c>
      <c r="I156" s="361">
        <v>574.77773999999999</v>
      </c>
      <c r="J156" s="362">
        <v>574.77773999999999</v>
      </c>
      <c r="K156" s="372" t="s">
        <v>249</v>
      </c>
    </row>
    <row r="157" spans="1:11" ht="14.4" customHeight="1" thickBot="1" x14ac:dyDescent="0.35">
      <c r="A157" s="386" t="s">
        <v>399</v>
      </c>
      <c r="B157" s="366">
        <v>1505.0748252517301</v>
      </c>
      <c r="C157" s="366">
        <v>1757.0339899999999</v>
      </c>
      <c r="D157" s="367">
        <v>251.95916474826601</v>
      </c>
      <c r="E157" s="373">
        <v>1.1674064043329999</v>
      </c>
      <c r="F157" s="366">
        <v>1749.4447559049599</v>
      </c>
      <c r="G157" s="367">
        <v>1457.8706299208</v>
      </c>
      <c r="H157" s="369">
        <v>151.64382000000001</v>
      </c>
      <c r="I157" s="366">
        <v>1650.0264400000001</v>
      </c>
      <c r="J157" s="367">
        <v>192.15581007919599</v>
      </c>
      <c r="K157" s="374">
        <v>0.94317150308999997</v>
      </c>
    </row>
    <row r="158" spans="1:11" ht="14.4" customHeight="1" thickBot="1" x14ac:dyDescent="0.35">
      <c r="A158" s="382" t="s">
        <v>400</v>
      </c>
      <c r="B158" s="366">
        <v>1505.0748252517301</v>
      </c>
      <c r="C158" s="366">
        <v>1757.0339899999999</v>
      </c>
      <c r="D158" s="367">
        <v>251.95916474826601</v>
      </c>
      <c r="E158" s="373">
        <v>1.1674064043329999</v>
      </c>
      <c r="F158" s="366">
        <v>1749.4447559049599</v>
      </c>
      <c r="G158" s="367">
        <v>1457.8706299208</v>
      </c>
      <c r="H158" s="369">
        <v>151.64382000000001</v>
      </c>
      <c r="I158" s="366">
        <v>1650.0264400000001</v>
      </c>
      <c r="J158" s="367">
        <v>192.15581007919599</v>
      </c>
      <c r="K158" s="374">
        <v>0.94317150308999997</v>
      </c>
    </row>
    <row r="159" spans="1:11" ht="14.4" customHeight="1" thickBot="1" x14ac:dyDescent="0.35">
      <c r="A159" s="383" t="s">
        <v>401</v>
      </c>
      <c r="B159" s="361">
        <v>1505.0748252517301</v>
      </c>
      <c r="C159" s="361">
        <v>1757.0339899999999</v>
      </c>
      <c r="D159" s="362">
        <v>251.95916474826601</v>
      </c>
      <c r="E159" s="363">
        <v>1.1674064043329999</v>
      </c>
      <c r="F159" s="361">
        <v>1749.4447559049599</v>
      </c>
      <c r="G159" s="362">
        <v>1457.8706299208</v>
      </c>
      <c r="H159" s="364">
        <v>151.64382000000001</v>
      </c>
      <c r="I159" s="361">
        <v>1650.0264400000001</v>
      </c>
      <c r="J159" s="362">
        <v>192.15581007919599</v>
      </c>
      <c r="K159" s="365">
        <v>0.94317150308999997</v>
      </c>
    </row>
    <row r="160" spans="1:11" ht="14.4" customHeight="1" thickBot="1" x14ac:dyDescent="0.35">
      <c r="A160" s="380" t="s">
        <v>402</v>
      </c>
      <c r="B160" s="361">
        <v>105.47184715968601</v>
      </c>
      <c r="C160" s="361">
        <v>100.87991</v>
      </c>
      <c r="D160" s="362">
        <v>-4.591937159685</v>
      </c>
      <c r="E160" s="363">
        <v>0.95646291135100003</v>
      </c>
      <c r="F160" s="361">
        <v>61.499553692581998</v>
      </c>
      <c r="G160" s="362">
        <v>51.249628077151002</v>
      </c>
      <c r="H160" s="364">
        <v>5.1025499999999999</v>
      </c>
      <c r="I160" s="361">
        <v>23.56823</v>
      </c>
      <c r="J160" s="362">
        <v>-27.681398077151002</v>
      </c>
      <c r="K160" s="365">
        <v>0.38322603311499998</v>
      </c>
    </row>
    <row r="161" spans="1:11" ht="14.4" customHeight="1" thickBot="1" x14ac:dyDescent="0.35">
      <c r="A161" s="381" t="s">
        <v>403</v>
      </c>
      <c r="B161" s="361">
        <v>0</v>
      </c>
      <c r="C161" s="361">
        <v>0.05</v>
      </c>
      <c r="D161" s="362">
        <v>0.05</v>
      </c>
      <c r="E161" s="371" t="s">
        <v>261</v>
      </c>
      <c r="F161" s="361">
        <v>0</v>
      </c>
      <c r="G161" s="362">
        <v>0</v>
      </c>
      <c r="H161" s="364">
        <v>0</v>
      </c>
      <c r="I161" s="361">
        <v>0</v>
      </c>
      <c r="J161" s="362">
        <v>0</v>
      </c>
      <c r="K161" s="372" t="s">
        <v>249</v>
      </c>
    </row>
    <row r="162" spans="1:11" ht="14.4" customHeight="1" thickBot="1" x14ac:dyDescent="0.35">
      <c r="A162" s="382" t="s">
        <v>404</v>
      </c>
      <c r="B162" s="366">
        <v>0</v>
      </c>
      <c r="C162" s="366">
        <v>0.05</v>
      </c>
      <c r="D162" s="367">
        <v>0.05</v>
      </c>
      <c r="E162" s="368" t="s">
        <v>261</v>
      </c>
      <c r="F162" s="366">
        <v>0</v>
      </c>
      <c r="G162" s="367">
        <v>0</v>
      </c>
      <c r="H162" s="369">
        <v>0</v>
      </c>
      <c r="I162" s="366">
        <v>0</v>
      </c>
      <c r="J162" s="367">
        <v>0</v>
      </c>
      <c r="K162" s="370" t="s">
        <v>249</v>
      </c>
    </row>
    <row r="163" spans="1:11" ht="14.4" customHeight="1" thickBot="1" x14ac:dyDescent="0.35">
      <c r="A163" s="383" t="s">
        <v>405</v>
      </c>
      <c r="B163" s="361">
        <v>0</v>
      </c>
      <c r="C163" s="361">
        <v>0.05</v>
      </c>
      <c r="D163" s="362">
        <v>0.05</v>
      </c>
      <c r="E163" s="371" t="s">
        <v>261</v>
      </c>
      <c r="F163" s="361">
        <v>0</v>
      </c>
      <c r="G163" s="362">
        <v>0</v>
      </c>
      <c r="H163" s="364">
        <v>0</v>
      </c>
      <c r="I163" s="361">
        <v>0</v>
      </c>
      <c r="J163" s="362">
        <v>0</v>
      </c>
      <c r="K163" s="372" t="s">
        <v>249</v>
      </c>
    </row>
    <row r="164" spans="1:11" ht="14.4" customHeight="1" thickBot="1" x14ac:dyDescent="0.35">
      <c r="A164" s="381" t="s">
        <v>406</v>
      </c>
      <c r="B164" s="361">
        <v>0</v>
      </c>
      <c r="C164" s="361">
        <v>11.42895</v>
      </c>
      <c r="D164" s="362">
        <v>11.42895</v>
      </c>
      <c r="E164" s="371" t="s">
        <v>249</v>
      </c>
      <c r="F164" s="361">
        <v>0</v>
      </c>
      <c r="G164" s="362">
        <v>0</v>
      </c>
      <c r="H164" s="364">
        <v>0</v>
      </c>
      <c r="I164" s="361">
        <v>0</v>
      </c>
      <c r="J164" s="362">
        <v>0</v>
      </c>
      <c r="K164" s="372" t="s">
        <v>249</v>
      </c>
    </row>
    <row r="165" spans="1:11" ht="14.4" customHeight="1" thickBot="1" x14ac:dyDescent="0.35">
      <c r="A165" s="382" t="s">
        <v>407</v>
      </c>
      <c r="B165" s="366">
        <v>0</v>
      </c>
      <c r="C165" s="366">
        <v>11.42895</v>
      </c>
      <c r="D165" s="367">
        <v>11.42895</v>
      </c>
      <c r="E165" s="368" t="s">
        <v>261</v>
      </c>
      <c r="F165" s="366">
        <v>0</v>
      </c>
      <c r="G165" s="367">
        <v>0</v>
      </c>
      <c r="H165" s="369">
        <v>0</v>
      </c>
      <c r="I165" s="366">
        <v>0</v>
      </c>
      <c r="J165" s="367">
        <v>0</v>
      </c>
      <c r="K165" s="370" t="s">
        <v>249</v>
      </c>
    </row>
    <row r="166" spans="1:11" ht="14.4" customHeight="1" thickBot="1" x14ac:dyDescent="0.35">
      <c r="A166" s="383" t="s">
        <v>408</v>
      </c>
      <c r="B166" s="361">
        <v>0</v>
      </c>
      <c r="C166" s="361">
        <v>11.42895</v>
      </c>
      <c r="D166" s="362">
        <v>11.42895</v>
      </c>
      <c r="E166" s="371" t="s">
        <v>261</v>
      </c>
      <c r="F166" s="361">
        <v>0</v>
      </c>
      <c r="G166" s="362">
        <v>0</v>
      </c>
      <c r="H166" s="364">
        <v>0</v>
      </c>
      <c r="I166" s="361">
        <v>0</v>
      </c>
      <c r="J166" s="362">
        <v>0</v>
      </c>
      <c r="K166" s="372" t="s">
        <v>249</v>
      </c>
    </row>
    <row r="167" spans="1:11" ht="14.4" customHeight="1" thickBot="1" x14ac:dyDescent="0.35">
      <c r="A167" s="386" t="s">
        <v>409</v>
      </c>
      <c r="B167" s="366">
        <v>105.47184715968601</v>
      </c>
      <c r="C167" s="366">
        <v>89.400959999999998</v>
      </c>
      <c r="D167" s="367">
        <v>-16.070887159685</v>
      </c>
      <c r="E167" s="373">
        <v>0.84762865548900002</v>
      </c>
      <c r="F167" s="366">
        <v>61.499553692581998</v>
      </c>
      <c r="G167" s="367">
        <v>51.249628077151002</v>
      </c>
      <c r="H167" s="369">
        <v>5.1025499999999999</v>
      </c>
      <c r="I167" s="366">
        <v>23.56823</v>
      </c>
      <c r="J167" s="367">
        <v>-27.681398077151002</v>
      </c>
      <c r="K167" s="374">
        <v>0.38322603311499998</v>
      </c>
    </row>
    <row r="168" spans="1:11" ht="14.4" customHeight="1" thickBot="1" x14ac:dyDescent="0.35">
      <c r="A168" s="382" t="s">
        <v>410</v>
      </c>
      <c r="B168" s="366">
        <v>0</v>
      </c>
      <c r="C168" s="366">
        <v>21.28351</v>
      </c>
      <c r="D168" s="367">
        <v>21.28351</v>
      </c>
      <c r="E168" s="368" t="s">
        <v>249</v>
      </c>
      <c r="F168" s="366">
        <v>0</v>
      </c>
      <c r="G168" s="367">
        <v>0</v>
      </c>
      <c r="H168" s="369">
        <v>3.2390000000000002E-2</v>
      </c>
      <c r="I168" s="366">
        <v>0.26079000000000002</v>
      </c>
      <c r="J168" s="367">
        <v>0.26079000000000002</v>
      </c>
      <c r="K168" s="370" t="s">
        <v>249</v>
      </c>
    </row>
    <row r="169" spans="1:11" ht="14.4" customHeight="1" thickBot="1" x14ac:dyDescent="0.35">
      <c r="A169" s="383" t="s">
        <v>411</v>
      </c>
      <c r="B169" s="361">
        <v>0</v>
      </c>
      <c r="C169" s="361">
        <v>0.20071</v>
      </c>
      <c r="D169" s="362">
        <v>0.20071</v>
      </c>
      <c r="E169" s="371" t="s">
        <v>249</v>
      </c>
      <c r="F169" s="361">
        <v>0</v>
      </c>
      <c r="G169" s="362">
        <v>0</v>
      </c>
      <c r="H169" s="364">
        <v>3.2390000000000002E-2</v>
      </c>
      <c r="I169" s="361">
        <v>0.26079000000000002</v>
      </c>
      <c r="J169" s="362">
        <v>0.26079000000000002</v>
      </c>
      <c r="K169" s="372" t="s">
        <v>249</v>
      </c>
    </row>
    <row r="170" spans="1:11" ht="14.4" customHeight="1" thickBot="1" x14ac:dyDescent="0.35">
      <c r="A170" s="383" t="s">
        <v>412</v>
      </c>
      <c r="B170" s="361">
        <v>0</v>
      </c>
      <c r="C170" s="361">
        <v>14.719799999999999</v>
      </c>
      <c r="D170" s="362">
        <v>14.719799999999999</v>
      </c>
      <c r="E170" s="371" t="s">
        <v>261</v>
      </c>
      <c r="F170" s="361">
        <v>0</v>
      </c>
      <c r="G170" s="362">
        <v>0</v>
      </c>
      <c r="H170" s="364">
        <v>0</v>
      </c>
      <c r="I170" s="361">
        <v>0</v>
      </c>
      <c r="J170" s="362">
        <v>0</v>
      </c>
      <c r="K170" s="372" t="s">
        <v>249</v>
      </c>
    </row>
    <row r="171" spans="1:11" ht="14.4" customHeight="1" thickBot="1" x14ac:dyDescent="0.35">
      <c r="A171" s="383" t="s">
        <v>413</v>
      </c>
      <c r="B171" s="361">
        <v>0</v>
      </c>
      <c r="C171" s="361">
        <v>6.3630000000000004</v>
      </c>
      <c r="D171" s="362">
        <v>6.3630000000000004</v>
      </c>
      <c r="E171" s="371" t="s">
        <v>249</v>
      </c>
      <c r="F171" s="361">
        <v>0</v>
      </c>
      <c r="G171" s="362">
        <v>0</v>
      </c>
      <c r="H171" s="364">
        <v>0</v>
      </c>
      <c r="I171" s="361">
        <v>0</v>
      </c>
      <c r="J171" s="362">
        <v>0</v>
      </c>
      <c r="K171" s="365">
        <v>0</v>
      </c>
    </row>
    <row r="172" spans="1:11" ht="14.4" customHeight="1" thickBot="1" x14ac:dyDescent="0.35">
      <c r="A172" s="382" t="s">
        <v>414</v>
      </c>
      <c r="B172" s="366">
        <v>105.47184715968601</v>
      </c>
      <c r="C172" s="366">
        <v>68.117450000000005</v>
      </c>
      <c r="D172" s="367">
        <v>-37.354397159685</v>
      </c>
      <c r="E172" s="373">
        <v>0.64583537535699997</v>
      </c>
      <c r="F172" s="366">
        <v>61.499553692581998</v>
      </c>
      <c r="G172" s="367">
        <v>51.249628077151002</v>
      </c>
      <c r="H172" s="369">
        <v>5.0701599999999996</v>
      </c>
      <c r="I172" s="366">
        <v>23.30744</v>
      </c>
      <c r="J172" s="367">
        <v>-27.942188077150998</v>
      </c>
      <c r="K172" s="374">
        <v>0.37898551453700002</v>
      </c>
    </row>
    <row r="173" spans="1:11" ht="14.4" customHeight="1" thickBot="1" x14ac:dyDescent="0.35">
      <c r="A173" s="383" t="s">
        <v>415</v>
      </c>
      <c r="B173" s="361">
        <v>80.845345025952</v>
      </c>
      <c r="C173" s="361">
        <v>22.42088</v>
      </c>
      <c r="D173" s="362">
        <v>-58.424465025952003</v>
      </c>
      <c r="E173" s="363">
        <v>0.27733050051000002</v>
      </c>
      <c r="F173" s="361">
        <v>19</v>
      </c>
      <c r="G173" s="362">
        <v>15.833333333333</v>
      </c>
      <c r="H173" s="364">
        <v>0</v>
      </c>
      <c r="I173" s="361">
        <v>1.75</v>
      </c>
      <c r="J173" s="362">
        <v>-14.083333333333</v>
      </c>
      <c r="K173" s="365">
        <v>9.2105263157000003E-2</v>
      </c>
    </row>
    <row r="174" spans="1:11" ht="14.4" customHeight="1" thickBot="1" x14ac:dyDescent="0.35">
      <c r="A174" s="383" t="s">
        <v>416</v>
      </c>
      <c r="B174" s="361">
        <v>18.193902871321999</v>
      </c>
      <c r="C174" s="361">
        <v>2.3490000000000002</v>
      </c>
      <c r="D174" s="362">
        <v>-15.844902871322001</v>
      </c>
      <c r="E174" s="363">
        <v>0.12910918655600001</v>
      </c>
      <c r="F174" s="361">
        <v>5.4995536925820003</v>
      </c>
      <c r="G174" s="362">
        <v>4.5829614104849998</v>
      </c>
      <c r="H174" s="364">
        <v>0.442</v>
      </c>
      <c r="I174" s="361">
        <v>2.302</v>
      </c>
      <c r="J174" s="362">
        <v>-2.2809614104849998</v>
      </c>
      <c r="K174" s="365">
        <v>0.41857942092700001</v>
      </c>
    </row>
    <row r="175" spans="1:11" ht="14.4" customHeight="1" thickBot="1" x14ac:dyDescent="0.35">
      <c r="A175" s="383" t="s">
        <v>417</v>
      </c>
      <c r="B175" s="361">
        <v>6.4325992624110002</v>
      </c>
      <c r="C175" s="361">
        <v>43.347569999999997</v>
      </c>
      <c r="D175" s="362">
        <v>36.914970737588</v>
      </c>
      <c r="E175" s="363">
        <v>6.7387331670570001</v>
      </c>
      <c r="F175" s="361">
        <v>37</v>
      </c>
      <c r="G175" s="362">
        <v>30.833333333333002</v>
      </c>
      <c r="H175" s="364">
        <v>4.6281600000000003</v>
      </c>
      <c r="I175" s="361">
        <v>19.25544</v>
      </c>
      <c r="J175" s="362">
        <v>-11.577893333333</v>
      </c>
      <c r="K175" s="365">
        <v>0.52041729729700004</v>
      </c>
    </row>
    <row r="176" spans="1:11" ht="14.4" customHeight="1" thickBot="1" x14ac:dyDescent="0.35">
      <c r="A176" s="380" t="s">
        <v>418</v>
      </c>
      <c r="B176" s="361">
        <v>0</v>
      </c>
      <c r="C176" s="361">
        <v>0</v>
      </c>
      <c r="D176" s="362">
        <v>0</v>
      </c>
      <c r="E176" s="363">
        <v>1</v>
      </c>
      <c r="F176" s="361">
        <v>0</v>
      </c>
      <c r="G176" s="362">
        <v>0</v>
      </c>
      <c r="H176" s="364">
        <v>5.8799999999999998E-3</v>
      </c>
      <c r="I176" s="361">
        <v>5.8799999999999998E-3</v>
      </c>
      <c r="J176" s="362">
        <v>5.8799999999999998E-3</v>
      </c>
      <c r="K176" s="372" t="s">
        <v>261</v>
      </c>
    </row>
    <row r="177" spans="1:11" ht="14.4" customHeight="1" thickBot="1" x14ac:dyDescent="0.35">
      <c r="A177" s="386" t="s">
        <v>419</v>
      </c>
      <c r="B177" s="366">
        <v>0</v>
      </c>
      <c r="C177" s="366">
        <v>0</v>
      </c>
      <c r="D177" s="367">
        <v>0</v>
      </c>
      <c r="E177" s="373">
        <v>1</v>
      </c>
      <c r="F177" s="366">
        <v>0</v>
      </c>
      <c r="G177" s="367">
        <v>0</v>
      </c>
      <c r="H177" s="369">
        <v>5.8799999999999998E-3</v>
      </c>
      <c r="I177" s="366">
        <v>5.8799999999999998E-3</v>
      </c>
      <c r="J177" s="367">
        <v>5.8799999999999998E-3</v>
      </c>
      <c r="K177" s="370" t="s">
        <v>261</v>
      </c>
    </row>
    <row r="178" spans="1:11" ht="14.4" customHeight="1" thickBot="1" x14ac:dyDescent="0.35">
      <c r="A178" s="382" t="s">
        <v>420</v>
      </c>
      <c r="B178" s="366">
        <v>0</v>
      </c>
      <c r="C178" s="366">
        <v>0</v>
      </c>
      <c r="D178" s="367">
        <v>0</v>
      </c>
      <c r="E178" s="373">
        <v>1</v>
      </c>
      <c r="F178" s="366">
        <v>0</v>
      </c>
      <c r="G178" s="367">
        <v>0</v>
      </c>
      <c r="H178" s="369">
        <v>5.8799999999999998E-3</v>
      </c>
      <c r="I178" s="366">
        <v>5.8799999999999998E-3</v>
      </c>
      <c r="J178" s="367">
        <v>5.8799999999999998E-3</v>
      </c>
      <c r="K178" s="370" t="s">
        <v>261</v>
      </c>
    </row>
    <row r="179" spans="1:11" ht="14.4" customHeight="1" thickBot="1" x14ac:dyDescent="0.35">
      <c r="A179" s="383" t="s">
        <v>421</v>
      </c>
      <c r="B179" s="361">
        <v>0</v>
      </c>
      <c r="C179" s="361">
        <v>0</v>
      </c>
      <c r="D179" s="362">
        <v>0</v>
      </c>
      <c r="E179" s="363">
        <v>1</v>
      </c>
      <c r="F179" s="361">
        <v>0</v>
      </c>
      <c r="G179" s="362">
        <v>0</v>
      </c>
      <c r="H179" s="364">
        <v>5.8799999999999998E-3</v>
      </c>
      <c r="I179" s="361">
        <v>5.8799999999999998E-3</v>
      </c>
      <c r="J179" s="362">
        <v>5.8799999999999998E-3</v>
      </c>
      <c r="K179" s="372" t="s">
        <v>261</v>
      </c>
    </row>
    <row r="180" spans="1:11" ht="14.4" customHeight="1" thickBot="1" x14ac:dyDescent="0.35">
      <c r="A180" s="379" t="s">
        <v>422</v>
      </c>
      <c r="B180" s="361">
        <v>2523.0019846895402</v>
      </c>
      <c r="C180" s="361">
        <v>2535.97208</v>
      </c>
      <c r="D180" s="362">
        <v>12.970095310463</v>
      </c>
      <c r="E180" s="363">
        <v>1.005140739242</v>
      </c>
      <c r="F180" s="361">
        <v>2787.9839981546502</v>
      </c>
      <c r="G180" s="362">
        <v>2323.3199984622102</v>
      </c>
      <c r="H180" s="364">
        <v>221.14198999999999</v>
      </c>
      <c r="I180" s="361">
        <v>2161.42605</v>
      </c>
      <c r="J180" s="362">
        <v>-161.89394846220301</v>
      </c>
      <c r="K180" s="365">
        <v>0.77526486932100003</v>
      </c>
    </row>
    <row r="181" spans="1:11" ht="14.4" customHeight="1" thickBot="1" x14ac:dyDescent="0.35">
      <c r="A181" s="384" t="s">
        <v>423</v>
      </c>
      <c r="B181" s="366">
        <v>2523.0019846895402</v>
      </c>
      <c r="C181" s="366">
        <v>2535.97208</v>
      </c>
      <c r="D181" s="367">
        <v>12.970095310463</v>
      </c>
      <c r="E181" s="373">
        <v>1.005140739242</v>
      </c>
      <c r="F181" s="366">
        <v>2787.9839981546502</v>
      </c>
      <c r="G181" s="367">
        <v>2323.3199984622102</v>
      </c>
      <c r="H181" s="369">
        <v>221.14198999999999</v>
      </c>
      <c r="I181" s="366">
        <v>2161.42605</v>
      </c>
      <c r="J181" s="367">
        <v>-161.89394846220301</v>
      </c>
      <c r="K181" s="374">
        <v>0.77526486932100003</v>
      </c>
    </row>
    <row r="182" spans="1:11" ht="14.4" customHeight="1" thickBot="1" x14ac:dyDescent="0.35">
      <c r="A182" s="386" t="s">
        <v>40</v>
      </c>
      <c r="B182" s="366">
        <v>2523.0019846895402</v>
      </c>
      <c r="C182" s="366">
        <v>2535.97208</v>
      </c>
      <c r="D182" s="367">
        <v>12.970095310463</v>
      </c>
      <c r="E182" s="373">
        <v>1.005140739242</v>
      </c>
      <c r="F182" s="366">
        <v>2787.9839981546502</v>
      </c>
      <c r="G182" s="367">
        <v>2323.3199984622102</v>
      </c>
      <c r="H182" s="369">
        <v>221.14198999999999</v>
      </c>
      <c r="I182" s="366">
        <v>2161.42605</v>
      </c>
      <c r="J182" s="367">
        <v>-161.89394846220301</v>
      </c>
      <c r="K182" s="374">
        <v>0.77526486932100003</v>
      </c>
    </row>
    <row r="183" spans="1:11" ht="14.4" customHeight="1" thickBot="1" x14ac:dyDescent="0.35">
      <c r="A183" s="382" t="s">
        <v>424</v>
      </c>
      <c r="B183" s="366">
        <v>14.001984689537</v>
      </c>
      <c r="C183" s="366">
        <v>6.61972</v>
      </c>
      <c r="D183" s="367">
        <v>-7.3822646895370001</v>
      </c>
      <c r="E183" s="373">
        <v>0.47277012129099999</v>
      </c>
      <c r="F183" s="366">
        <v>7.7407824041959996</v>
      </c>
      <c r="G183" s="367">
        <v>6.4506520034969999</v>
      </c>
      <c r="H183" s="369">
        <v>1.2700800000000001</v>
      </c>
      <c r="I183" s="366">
        <v>7.5797800000000004</v>
      </c>
      <c r="J183" s="367">
        <v>1.129127996502</v>
      </c>
      <c r="K183" s="374">
        <v>0.97920075829599995</v>
      </c>
    </row>
    <row r="184" spans="1:11" ht="14.4" customHeight="1" thickBot="1" x14ac:dyDescent="0.35">
      <c r="A184" s="383" t="s">
        <v>425</v>
      </c>
      <c r="B184" s="361">
        <v>14.001984689537</v>
      </c>
      <c r="C184" s="361">
        <v>6.61972</v>
      </c>
      <c r="D184" s="362">
        <v>-7.3822646895370001</v>
      </c>
      <c r="E184" s="363">
        <v>0.47277012129099999</v>
      </c>
      <c r="F184" s="361">
        <v>0</v>
      </c>
      <c r="G184" s="362">
        <v>0</v>
      </c>
      <c r="H184" s="364">
        <v>0</v>
      </c>
      <c r="I184" s="361">
        <v>5.7731597280508101E-15</v>
      </c>
      <c r="J184" s="362">
        <v>5.7731597280508101E-15</v>
      </c>
      <c r="K184" s="372" t="s">
        <v>249</v>
      </c>
    </row>
    <row r="185" spans="1:11" ht="14.4" customHeight="1" thickBot="1" x14ac:dyDescent="0.35">
      <c r="A185" s="383" t="s">
        <v>426</v>
      </c>
      <c r="B185" s="361">
        <v>0</v>
      </c>
      <c r="C185" s="361">
        <v>0</v>
      </c>
      <c r="D185" s="362">
        <v>0</v>
      </c>
      <c r="E185" s="363">
        <v>1</v>
      </c>
      <c r="F185" s="361">
        <v>2.4363767074039999</v>
      </c>
      <c r="G185" s="362">
        <v>2.0303139228370002</v>
      </c>
      <c r="H185" s="364">
        <v>0</v>
      </c>
      <c r="I185" s="361">
        <v>0.26800000000000002</v>
      </c>
      <c r="J185" s="362">
        <v>-1.7623139228369999</v>
      </c>
      <c r="K185" s="365">
        <v>0.10999940985499999</v>
      </c>
    </row>
    <row r="186" spans="1:11" ht="14.4" customHeight="1" thickBot="1" x14ac:dyDescent="0.35">
      <c r="A186" s="383" t="s">
        <v>427</v>
      </c>
      <c r="B186" s="361">
        <v>0</v>
      </c>
      <c r="C186" s="361">
        <v>0</v>
      </c>
      <c r="D186" s="362">
        <v>0</v>
      </c>
      <c r="E186" s="363">
        <v>1</v>
      </c>
      <c r="F186" s="361">
        <v>5.3044056967920001</v>
      </c>
      <c r="G186" s="362">
        <v>4.4203380806599997</v>
      </c>
      <c r="H186" s="364">
        <v>1.2700800000000001</v>
      </c>
      <c r="I186" s="361">
        <v>7.3117799999999997</v>
      </c>
      <c r="J186" s="362">
        <v>2.891441919339</v>
      </c>
      <c r="K186" s="365">
        <v>1.3784352890689999</v>
      </c>
    </row>
    <row r="187" spans="1:11" ht="14.4" customHeight="1" thickBot="1" x14ac:dyDescent="0.35">
      <c r="A187" s="382" t="s">
        <v>428</v>
      </c>
      <c r="B187" s="366">
        <v>118</v>
      </c>
      <c r="C187" s="366">
        <v>70.005070000000003</v>
      </c>
      <c r="D187" s="367">
        <v>-47.994929999999997</v>
      </c>
      <c r="E187" s="373">
        <v>0.59326330508400005</v>
      </c>
      <c r="F187" s="366">
        <v>68.970436841630999</v>
      </c>
      <c r="G187" s="367">
        <v>57.475364034691999</v>
      </c>
      <c r="H187" s="369">
        <v>6.7058999999999997</v>
      </c>
      <c r="I187" s="366">
        <v>60.268270000000001</v>
      </c>
      <c r="J187" s="367">
        <v>2.7929059653069999</v>
      </c>
      <c r="K187" s="374">
        <v>0.87382758120500004</v>
      </c>
    </row>
    <row r="188" spans="1:11" ht="14.4" customHeight="1" thickBot="1" x14ac:dyDescent="0.35">
      <c r="A188" s="383" t="s">
        <v>429</v>
      </c>
      <c r="B188" s="361">
        <v>118</v>
      </c>
      <c r="C188" s="361">
        <v>70.005070000000003</v>
      </c>
      <c r="D188" s="362">
        <v>-47.994929999999997</v>
      </c>
      <c r="E188" s="363">
        <v>0.59326330508400005</v>
      </c>
      <c r="F188" s="361">
        <v>68.970436841630999</v>
      </c>
      <c r="G188" s="362">
        <v>57.475364034691999</v>
      </c>
      <c r="H188" s="364">
        <v>6.7058999999999997</v>
      </c>
      <c r="I188" s="361">
        <v>60.268270000000001</v>
      </c>
      <c r="J188" s="362">
        <v>2.7929059653069999</v>
      </c>
      <c r="K188" s="365">
        <v>0.87382758120500004</v>
      </c>
    </row>
    <row r="189" spans="1:11" ht="14.4" customHeight="1" thickBot="1" x14ac:dyDescent="0.35">
      <c r="A189" s="382" t="s">
        <v>430</v>
      </c>
      <c r="B189" s="366">
        <v>0</v>
      </c>
      <c r="C189" s="366">
        <v>1.76</v>
      </c>
      <c r="D189" s="367">
        <v>1.76</v>
      </c>
      <c r="E189" s="368" t="s">
        <v>261</v>
      </c>
      <c r="F189" s="366">
        <v>0</v>
      </c>
      <c r="G189" s="367">
        <v>0</v>
      </c>
      <c r="H189" s="369">
        <v>0</v>
      </c>
      <c r="I189" s="366">
        <v>2.68</v>
      </c>
      <c r="J189" s="367">
        <v>2.68</v>
      </c>
      <c r="K189" s="370" t="s">
        <v>249</v>
      </c>
    </row>
    <row r="190" spans="1:11" ht="14.4" customHeight="1" thickBot="1" x14ac:dyDescent="0.35">
      <c r="A190" s="383" t="s">
        <v>431</v>
      </c>
      <c r="B190" s="361">
        <v>0</v>
      </c>
      <c r="C190" s="361">
        <v>1.76</v>
      </c>
      <c r="D190" s="362">
        <v>1.76</v>
      </c>
      <c r="E190" s="371" t="s">
        <v>261</v>
      </c>
      <c r="F190" s="361">
        <v>0</v>
      </c>
      <c r="G190" s="362">
        <v>0</v>
      </c>
      <c r="H190" s="364">
        <v>0</v>
      </c>
      <c r="I190" s="361">
        <v>2.68</v>
      </c>
      <c r="J190" s="362">
        <v>2.68</v>
      </c>
      <c r="K190" s="372" t="s">
        <v>249</v>
      </c>
    </row>
    <row r="191" spans="1:11" ht="14.4" customHeight="1" thickBot="1" x14ac:dyDescent="0.35">
      <c r="A191" s="382" t="s">
        <v>432</v>
      </c>
      <c r="B191" s="366">
        <v>569</v>
      </c>
      <c r="C191" s="366">
        <v>499.34</v>
      </c>
      <c r="D191" s="367">
        <v>-69.66</v>
      </c>
      <c r="E191" s="373">
        <v>0.87757469244200004</v>
      </c>
      <c r="F191" s="366">
        <v>813</v>
      </c>
      <c r="G191" s="367">
        <v>677.5</v>
      </c>
      <c r="H191" s="369">
        <v>56.02084</v>
      </c>
      <c r="I191" s="366">
        <v>572.97180000000105</v>
      </c>
      <c r="J191" s="367">
        <v>-104.528199999999</v>
      </c>
      <c r="K191" s="374">
        <v>0.70476236162299999</v>
      </c>
    </row>
    <row r="192" spans="1:11" ht="14.4" customHeight="1" thickBot="1" x14ac:dyDescent="0.35">
      <c r="A192" s="383" t="s">
        <v>433</v>
      </c>
      <c r="B192" s="361">
        <v>569</v>
      </c>
      <c r="C192" s="361">
        <v>499.34</v>
      </c>
      <c r="D192" s="362">
        <v>-69.66</v>
      </c>
      <c r="E192" s="363">
        <v>0.87757469244200004</v>
      </c>
      <c r="F192" s="361">
        <v>813</v>
      </c>
      <c r="G192" s="362">
        <v>677.5</v>
      </c>
      <c r="H192" s="364">
        <v>56.02084</v>
      </c>
      <c r="I192" s="361">
        <v>572.97180000000105</v>
      </c>
      <c r="J192" s="362">
        <v>-104.528199999999</v>
      </c>
      <c r="K192" s="365">
        <v>0.70476236162299999</v>
      </c>
    </row>
    <row r="193" spans="1:11" ht="14.4" customHeight="1" thickBot="1" x14ac:dyDescent="0.35">
      <c r="A193" s="382" t="s">
        <v>434</v>
      </c>
      <c r="B193" s="366">
        <v>0</v>
      </c>
      <c r="C193" s="366">
        <v>0.221</v>
      </c>
      <c r="D193" s="367">
        <v>0.221</v>
      </c>
      <c r="E193" s="368" t="s">
        <v>261</v>
      </c>
      <c r="F193" s="366">
        <v>0</v>
      </c>
      <c r="G193" s="367">
        <v>0</v>
      </c>
      <c r="H193" s="369">
        <v>0</v>
      </c>
      <c r="I193" s="366">
        <v>0.84899999999999998</v>
      </c>
      <c r="J193" s="367">
        <v>0.84899999999999998</v>
      </c>
      <c r="K193" s="370" t="s">
        <v>261</v>
      </c>
    </row>
    <row r="194" spans="1:11" ht="14.4" customHeight="1" thickBot="1" x14ac:dyDescent="0.35">
      <c r="A194" s="383" t="s">
        <v>435</v>
      </c>
      <c r="B194" s="361">
        <v>0</v>
      </c>
      <c r="C194" s="361">
        <v>0.221</v>
      </c>
      <c r="D194" s="362">
        <v>0.221</v>
      </c>
      <c r="E194" s="371" t="s">
        <v>261</v>
      </c>
      <c r="F194" s="361">
        <v>0</v>
      </c>
      <c r="G194" s="362">
        <v>0</v>
      </c>
      <c r="H194" s="364">
        <v>0</v>
      </c>
      <c r="I194" s="361">
        <v>0.84899999999999998</v>
      </c>
      <c r="J194" s="362">
        <v>0.84899999999999998</v>
      </c>
      <c r="K194" s="372" t="s">
        <v>261</v>
      </c>
    </row>
    <row r="195" spans="1:11" ht="14.4" customHeight="1" thickBot="1" x14ac:dyDescent="0.35">
      <c r="A195" s="382" t="s">
        <v>436</v>
      </c>
      <c r="B195" s="366">
        <v>1822</v>
      </c>
      <c r="C195" s="366">
        <v>1958.02629</v>
      </c>
      <c r="D195" s="367">
        <v>136.02629000000101</v>
      </c>
      <c r="E195" s="373">
        <v>1.0746576783749999</v>
      </c>
      <c r="F195" s="366">
        <v>1898.2727789088201</v>
      </c>
      <c r="G195" s="367">
        <v>1581.8939824240199</v>
      </c>
      <c r="H195" s="369">
        <v>157.14517000000001</v>
      </c>
      <c r="I195" s="366">
        <v>1517.0771999999999</v>
      </c>
      <c r="J195" s="367">
        <v>-64.816782424012999</v>
      </c>
      <c r="K195" s="374">
        <v>0.79918819721500001</v>
      </c>
    </row>
    <row r="196" spans="1:11" ht="14.4" customHeight="1" thickBot="1" x14ac:dyDescent="0.35">
      <c r="A196" s="383" t="s">
        <v>437</v>
      </c>
      <c r="B196" s="361">
        <v>1822</v>
      </c>
      <c r="C196" s="361">
        <v>1958.02629</v>
      </c>
      <c r="D196" s="362">
        <v>136.02629000000101</v>
      </c>
      <c r="E196" s="363">
        <v>1.0746576783749999</v>
      </c>
      <c r="F196" s="361">
        <v>1898.2727789088201</v>
      </c>
      <c r="G196" s="362">
        <v>1581.8939824240199</v>
      </c>
      <c r="H196" s="364">
        <v>157.14517000000001</v>
      </c>
      <c r="I196" s="361">
        <v>1517.0771999999999</v>
      </c>
      <c r="J196" s="362">
        <v>-64.816782424012999</v>
      </c>
      <c r="K196" s="365">
        <v>0.79918819721500001</v>
      </c>
    </row>
    <row r="197" spans="1:11" ht="14.4" customHeight="1" thickBot="1" x14ac:dyDescent="0.35">
      <c r="A197" s="387"/>
      <c r="B197" s="361">
        <v>-1848.92135349707</v>
      </c>
      <c r="C197" s="361">
        <v>13.915379999994</v>
      </c>
      <c r="D197" s="362">
        <v>1862.8367334970701</v>
      </c>
      <c r="E197" s="363">
        <v>-7.5262152029999998E-3</v>
      </c>
      <c r="F197" s="361">
        <v>-2435.2460828667399</v>
      </c>
      <c r="G197" s="362">
        <v>-2029.3717357222799</v>
      </c>
      <c r="H197" s="364">
        <v>3.0569000000000002</v>
      </c>
      <c r="I197" s="361">
        <v>533.69881999999302</v>
      </c>
      <c r="J197" s="362">
        <v>2563.07055572227</v>
      </c>
      <c r="K197" s="365">
        <v>-0.21915601209800001</v>
      </c>
    </row>
    <row r="198" spans="1:11" ht="14.4" customHeight="1" thickBot="1" x14ac:dyDescent="0.35">
      <c r="A198" s="388" t="s">
        <v>52</v>
      </c>
      <c r="B198" s="375">
        <v>-1848.92135349707</v>
      </c>
      <c r="C198" s="375">
        <v>13.915379999994</v>
      </c>
      <c r="D198" s="376">
        <v>1862.8367334970701</v>
      </c>
      <c r="E198" s="377">
        <v>-0.91827216993100003</v>
      </c>
      <c r="F198" s="375">
        <v>-2435.2460828667399</v>
      </c>
      <c r="G198" s="376">
        <v>-2029.3717357222799</v>
      </c>
      <c r="H198" s="375">
        <v>3.0569000000000002</v>
      </c>
      <c r="I198" s="375">
        <v>533.69881999999404</v>
      </c>
      <c r="J198" s="376">
        <v>2563.07055572227</v>
      </c>
      <c r="K198" s="378">
        <v>-0.21915601209800001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248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210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438</v>
      </c>
      <c r="B5" s="390" t="s">
        <v>439</v>
      </c>
      <c r="C5" s="391" t="s">
        <v>440</v>
      </c>
      <c r="D5" s="391" t="s">
        <v>440</v>
      </c>
      <c r="E5" s="391"/>
      <c r="F5" s="391" t="s">
        <v>440</v>
      </c>
      <c r="G5" s="391" t="s">
        <v>440</v>
      </c>
      <c r="H5" s="391" t="s">
        <v>440</v>
      </c>
      <c r="I5" s="392" t="s">
        <v>440</v>
      </c>
      <c r="J5" s="393" t="s">
        <v>55</v>
      </c>
    </row>
    <row r="6" spans="1:10" ht="14.4" customHeight="1" x14ac:dyDescent="0.3">
      <c r="A6" s="389" t="s">
        <v>438</v>
      </c>
      <c r="B6" s="390" t="s">
        <v>257</v>
      </c>
      <c r="C6" s="391">
        <v>36.00611</v>
      </c>
      <c r="D6" s="391">
        <v>12.5322</v>
      </c>
      <c r="E6" s="391"/>
      <c r="F6" s="391">
        <v>9.81325</v>
      </c>
      <c r="G6" s="391">
        <v>23.913097007387499</v>
      </c>
      <c r="H6" s="391">
        <v>-14.099847007387499</v>
      </c>
      <c r="I6" s="392">
        <v>0.41037135411479247</v>
      </c>
      <c r="J6" s="393" t="s">
        <v>1</v>
      </c>
    </row>
    <row r="7" spans="1:10" ht="14.4" customHeight="1" x14ac:dyDescent="0.3">
      <c r="A7" s="389" t="s">
        <v>438</v>
      </c>
      <c r="B7" s="390" t="s">
        <v>258</v>
      </c>
      <c r="C7" s="391">
        <v>7.2099999999999997E-2</v>
      </c>
      <c r="D7" s="391">
        <v>0</v>
      </c>
      <c r="E7" s="391"/>
      <c r="F7" s="391" t="s">
        <v>440</v>
      </c>
      <c r="G7" s="391" t="s">
        <v>440</v>
      </c>
      <c r="H7" s="391" t="s">
        <v>440</v>
      </c>
      <c r="I7" s="392" t="s">
        <v>440</v>
      </c>
      <c r="J7" s="393" t="s">
        <v>1</v>
      </c>
    </row>
    <row r="8" spans="1:10" ht="14.4" customHeight="1" x14ac:dyDescent="0.3">
      <c r="A8" s="389" t="s">
        <v>438</v>
      </c>
      <c r="B8" s="390" t="s">
        <v>259</v>
      </c>
      <c r="C8" s="391">
        <v>0.39415</v>
      </c>
      <c r="D8" s="391">
        <v>0</v>
      </c>
      <c r="E8" s="391"/>
      <c r="F8" s="391" t="s">
        <v>440</v>
      </c>
      <c r="G8" s="391" t="s">
        <v>440</v>
      </c>
      <c r="H8" s="391" t="s">
        <v>440</v>
      </c>
      <c r="I8" s="392" t="s">
        <v>440</v>
      </c>
      <c r="J8" s="393" t="s">
        <v>1</v>
      </c>
    </row>
    <row r="9" spans="1:10" ht="14.4" customHeight="1" x14ac:dyDescent="0.3">
      <c r="A9" s="389" t="s">
        <v>438</v>
      </c>
      <c r="B9" s="390" t="s">
        <v>260</v>
      </c>
      <c r="C9" s="391">
        <v>0.43802000000000002</v>
      </c>
      <c r="D9" s="391">
        <v>0</v>
      </c>
      <c r="E9" s="391"/>
      <c r="F9" s="391">
        <v>1.3552</v>
      </c>
      <c r="G9" s="391">
        <v>0</v>
      </c>
      <c r="H9" s="391">
        <v>1.3552</v>
      </c>
      <c r="I9" s="392" t="s">
        <v>440</v>
      </c>
      <c r="J9" s="393" t="s">
        <v>1</v>
      </c>
    </row>
    <row r="10" spans="1:10" ht="14.4" customHeight="1" x14ac:dyDescent="0.3">
      <c r="A10" s="389" t="s">
        <v>438</v>
      </c>
      <c r="B10" s="390" t="s">
        <v>441</v>
      </c>
      <c r="C10" s="391">
        <v>36.910380000000004</v>
      </c>
      <c r="D10" s="391">
        <v>12.5322</v>
      </c>
      <c r="E10" s="391"/>
      <c r="F10" s="391">
        <v>11.16845</v>
      </c>
      <c r="G10" s="391">
        <v>23.913097007387499</v>
      </c>
      <c r="H10" s="391">
        <v>-12.744647007387499</v>
      </c>
      <c r="I10" s="392">
        <v>0.46704322725532871</v>
      </c>
      <c r="J10" s="393" t="s">
        <v>442</v>
      </c>
    </row>
    <row r="12" spans="1:10" ht="14.4" customHeight="1" x14ac:dyDescent="0.3">
      <c r="A12" s="389" t="s">
        <v>438</v>
      </c>
      <c r="B12" s="390" t="s">
        <v>439</v>
      </c>
      <c r="C12" s="391" t="s">
        <v>440</v>
      </c>
      <c r="D12" s="391" t="s">
        <v>440</v>
      </c>
      <c r="E12" s="391"/>
      <c r="F12" s="391" t="s">
        <v>440</v>
      </c>
      <c r="G12" s="391" t="s">
        <v>440</v>
      </c>
      <c r="H12" s="391" t="s">
        <v>440</v>
      </c>
      <c r="I12" s="392" t="s">
        <v>440</v>
      </c>
      <c r="J12" s="393" t="s">
        <v>55</v>
      </c>
    </row>
    <row r="13" spans="1:10" ht="14.4" customHeight="1" x14ac:dyDescent="0.3">
      <c r="A13" s="389" t="s">
        <v>443</v>
      </c>
      <c r="B13" s="390" t="s">
        <v>444</v>
      </c>
      <c r="C13" s="391" t="s">
        <v>440</v>
      </c>
      <c r="D13" s="391" t="s">
        <v>440</v>
      </c>
      <c r="E13" s="391"/>
      <c r="F13" s="391" t="s">
        <v>440</v>
      </c>
      <c r="G13" s="391" t="s">
        <v>440</v>
      </c>
      <c r="H13" s="391" t="s">
        <v>440</v>
      </c>
      <c r="I13" s="392" t="s">
        <v>440</v>
      </c>
      <c r="J13" s="393" t="s">
        <v>0</v>
      </c>
    </row>
    <row r="14" spans="1:10" ht="14.4" customHeight="1" x14ac:dyDescent="0.3">
      <c r="A14" s="389" t="s">
        <v>443</v>
      </c>
      <c r="B14" s="390" t="s">
        <v>257</v>
      </c>
      <c r="C14" s="391">
        <v>36.00611</v>
      </c>
      <c r="D14" s="391">
        <v>12.5322</v>
      </c>
      <c r="E14" s="391"/>
      <c r="F14" s="391">
        <v>9.81325</v>
      </c>
      <c r="G14" s="391">
        <v>23.913097007387499</v>
      </c>
      <c r="H14" s="391">
        <v>-14.099847007387499</v>
      </c>
      <c r="I14" s="392">
        <v>0.41037135411479247</v>
      </c>
      <c r="J14" s="393" t="s">
        <v>1</v>
      </c>
    </row>
    <row r="15" spans="1:10" ht="14.4" customHeight="1" x14ac:dyDescent="0.3">
      <c r="A15" s="389" t="s">
        <v>443</v>
      </c>
      <c r="B15" s="390" t="s">
        <v>258</v>
      </c>
      <c r="C15" s="391">
        <v>7.2099999999999997E-2</v>
      </c>
      <c r="D15" s="391">
        <v>0</v>
      </c>
      <c r="E15" s="391"/>
      <c r="F15" s="391" t="s">
        <v>440</v>
      </c>
      <c r="G15" s="391" t="s">
        <v>440</v>
      </c>
      <c r="H15" s="391" t="s">
        <v>440</v>
      </c>
      <c r="I15" s="392" t="s">
        <v>440</v>
      </c>
      <c r="J15" s="393" t="s">
        <v>1</v>
      </c>
    </row>
    <row r="16" spans="1:10" ht="14.4" customHeight="1" x14ac:dyDescent="0.3">
      <c r="A16" s="389" t="s">
        <v>443</v>
      </c>
      <c r="B16" s="390" t="s">
        <v>259</v>
      </c>
      <c r="C16" s="391">
        <v>0.39415</v>
      </c>
      <c r="D16" s="391">
        <v>0</v>
      </c>
      <c r="E16" s="391"/>
      <c r="F16" s="391" t="s">
        <v>440</v>
      </c>
      <c r="G16" s="391" t="s">
        <v>440</v>
      </c>
      <c r="H16" s="391" t="s">
        <v>440</v>
      </c>
      <c r="I16" s="392" t="s">
        <v>440</v>
      </c>
      <c r="J16" s="393" t="s">
        <v>1</v>
      </c>
    </row>
    <row r="17" spans="1:10" ht="14.4" customHeight="1" x14ac:dyDescent="0.3">
      <c r="A17" s="389" t="s">
        <v>443</v>
      </c>
      <c r="B17" s="390" t="s">
        <v>260</v>
      </c>
      <c r="C17" s="391">
        <v>0.43802000000000002</v>
      </c>
      <c r="D17" s="391">
        <v>0</v>
      </c>
      <c r="E17" s="391"/>
      <c r="F17" s="391">
        <v>1.3552</v>
      </c>
      <c r="G17" s="391">
        <v>0</v>
      </c>
      <c r="H17" s="391">
        <v>1.3552</v>
      </c>
      <c r="I17" s="392" t="s">
        <v>440</v>
      </c>
      <c r="J17" s="393" t="s">
        <v>1</v>
      </c>
    </row>
    <row r="18" spans="1:10" ht="14.4" customHeight="1" x14ac:dyDescent="0.3">
      <c r="A18" s="389" t="s">
        <v>443</v>
      </c>
      <c r="B18" s="390" t="s">
        <v>445</v>
      </c>
      <c r="C18" s="391">
        <v>36.910380000000004</v>
      </c>
      <c r="D18" s="391">
        <v>12.5322</v>
      </c>
      <c r="E18" s="391"/>
      <c r="F18" s="391">
        <v>11.16845</v>
      </c>
      <c r="G18" s="391">
        <v>23.913097007387499</v>
      </c>
      <c r="H18" s="391">
        <v>-12.744647007387499</v>
      </c>
      <c r="I18" s="392">
        <v>0.46704322725532871</v>
      </c>
      <c r="J18" s="393" t="s">
        <v>446</v>
      </c>
    </row>
    <row r="19" spans="1:10" ht="14.4" customHeight="1" x14ac:dyDescent="0.3">
      <c r="A19" s="389" t="s">
        <v>440</v>
      </c>
      <c r="B19" s="390" t="s">
        <v>440</v>
      </c>
      <c r="C19" s="391" t="s">
        <v>440</v>
      </c>
      <c r="D19" s="391" t="s">
        <v>440</v>
      </c>
      <c r="E19" s="391"/>
      <c r="F19" s="391" t="s">
        <v>440</v>
      </c>
      <c r="G19" s="391" t="s">
        <v>440</v>
      </c>
      <c r="H19" s="391" t="s">
        <v>440</v>
      </c>
      <c r="I19" s="392" t="s">
        <v>440</v>
      </c>
      <c r="J19" s="393" t="s">
        <v>447</v>
      </c>
    </row>
    <row r="20" spans="1:10" ht="14.4" customHeight="1" x14ac:dyDescent="0.3">
      <c r="A20" s="389" t="s">
        <v>438</v>
      </c>
      <c r="B20" s="390" t="s">
        <v>441</v>
      </c>
      <c r="C20" s="391">
        <v>36.910380000000004</v>
      </c>
      <c r="D20" s="391">
        <v>12.5322</v>
      </c>
      <c r="E20" s="391"/>
      <c r="F20" s="391">
        <v>11.16845</v>
      </c>
      <c r="G20" s="391">
        <v>23.913097007387499</v>
      </c>
      <c r="H20" s="391">
        <v>-12.744647007387499</v>
      </c>
      <c r="I20" s="392">
        <v>0.46704322725532871</v>
      </c>
      <c r="J20" s="393" t="s">
        <v>442</v>
      </c>
    </row>
  </sheetData>
  <mergeCells count="3">
    <mergeCell ref="F3:I3"/>
    <mergeCell ref="C4:D4"/>
    <mergeCell ref="A1:I1"/>
  </mergeCells>
  <conditionalFormatting sqref="F11 F21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0">
    <cfRule type="expression" dxfId="28" priority="5">
      <formula>$H12&gt;0</formula>
    </cfRule>
  </conditionalFormatting>
  <conditionalFormatting sqref="A12:A20">
    <cfRule type="expression" dxfId="27" priority="2">
      <formula>AND($J12&lt;&gt;"mezeraKL",$J12&lt;&gt;"")</formula>
    </cfRule>
  </conditionalFormatting>
  <conditionalFormatting sqref="I12:I20">
    <cfRule type="expression" dxfId="26" priority="6">
      <formula>$I12&gt;1</formula>
    </cfRule>
  </conditionalFormatting>
  <conditionalFormatting sqref="B12:B20">
    <cfRule type="expression" dxfId="25" priority="1">
      <formula>OR($J12="NS",$J12="SumaNS",$J12="Účet")</formula>
    </cfRule>
  </conditionalFormatting>
  <conditionalFormatting sqref="A12:D20 F12:I20">
    <cfRule type="expression" dxfId="24" priority="8">
      <formula>AND($J12&lt;&gt;"",$J12&lt;&gt;"mezeraKL")</formula>
    </cfRule>
  </conditionalFormatting>
  <conditionalFormatting sqref="B12:D20 F12:I20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248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280.3784022891623</v>
      </c>
      <c r="M3" s="74">
        <f>SUBTOTAL(9,M5:M1048576)</f>
        <v>35</v>
      </c>
      <c r="N3" s="75">
        <f>SUBTOTAL(9,N5:N1048576)</f>
        <v>9813.2440801206812</v>
      </c>
    </row>
    <row r="4" spans="1:14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x14ac:dyDescent="0.3">
      <c r="A5" s="399" t="s">
        <v>438</v>
      </c>
      <c r="B5" s="400" t="s">
        <v>439</v>
      </c>
      <c r="C5" s="401" t="s">
        <v>443</v>
      </c>
      <c r="D5" s="402" t="s">
        <v>468</v>
      </c>
      <c r="E5" s="401" t="s">
        <v>448</v>
      </c>
      <c r="F5" s="402" t="s">
        <v>469</v>
      </c>
      <c r="G5" s="401" t="s">
        <v>449</v>
      </c>
      <c r="H5" s="401" t="s">
        <v>450</v>
      </c>
      <c r="I5" s="401" t="s">
        <v>451</v>
      </c>
      <c r="J5" s="401" t="s">
        <v>452</v>
      </c>
      <c r="K5" s="401" t="s">
        <v>453</v>
      </c>
      <c r="L5" s="403">
        <v>49.654916314641781</v>
      </c>
      <c r="M5" s="403">
        <v>2</v>
      </c>
      <c r="N5" s="404">
        <v>99.309832629283562</v>
      </c>
    </row>
    <row r="6" spans="1:14" ht="14.4" customHeight="1" x14ac:dyDescent="0.3">
      <c r="A6" s="405" t="s">
        <v>438</v>
      </c>
      <c r="B6" s="406" t="s">
        <v>439</v>
      </c>
      <c r="C6" s="407" t="s">
        <v>443</v>
      </c>
      <c r="D6" s="408" t="s">
        <v>468</v>
      </c>
      <c r="E6" s="407" t="s">
        <v>448</v>
      </c>
      <c r="F6" s="408" t="s">
        <v>469</v>
      </c>
      <c r="G6" s="407" t="s">
        <v>449</v>
      </c>
      <c r="H6" s="407" t="s">
        <v>454</v>
      </c>
      <c r="I6" s="407" t="s">
        <v>455</v>
      </c>
      <c r="J6" s="407" t="s">
        <v>456</v>
      </c>
      <c r="K6" s="407" t="s">
        <v>457</v>
      </c>
      <c r="L6" s="409">
        <v>74.869764899675033</v>
      </c>
      <c r="M6" s="409">
        <v>2</v>
      </c>
      <c r="N6" s="410">
        <v>149.73952979935007</v>
      </c>
    </row>
    <row r="7" spans="1:14" ht="14.4" customHeight="1" x14ac:dyDescent="0.3">
      <c r="A7" s="405" t="s">
        <v>438</v>
      </c>
      <c r="B7" s="406" t="s">
        <v>439</v>
      </c>
      <c r="C7" s="407" t="s">
        <v>443</v>
      </c>
      <c r="D7" s="408" t="s">
        <v>468</v>
      </c>
      <c r="E7" s="407" t="s">
        <v>448</v>
      </c>
      <c r="F7" s="408" t="s">
        <v>469</v>
      </c>
      <c r="G7" s="407" t="s">
        <v>449</v>
      </c>
      <c r="H7" s="407" t="s">
        <v>458</v>
      </c>
      <c r="I7" s="407" t="s">
        <v>134</v>
      </c>
      <c r="J7" s="407" t="s">
        <v>459</v>
      </c>
      <c r="K7" s="407"/>
      <c r="L7" s="409">
        <v>168.13812896398815</v>
      </c>
      <c r="M7" s="409">
        <v>2</v>
      </c>
      <c r="N7" s="410">
        <v>336.2762579279763</v>
      </c>
    </row>
    <row r="8" spans="1:14" ht="14.4" customHeight="1" x14ac:dyDescent="0.3">
      <c r="A8" s="405" t="s">
        <v>438</v>
      </c>
      <c r="B8" s="406" t="s">
        <v>439</v>
      </c>
      <c r="C8" s="407" t="s">
        <v>443</v>
      </c>
      <c r="D8" s="408" t="s">
        <v>468</v>
      </c>
      <c r="E8" s="407" t="s">
        <v>448</v>
      </c>
      <c r="F8" s="408" t="s">
        <v>469</v>
      </c>
      <c r="G8" s="407" t="s">
        <v>449</v>
      </c>
      <c r="H8" s="407" t="s">
        <v>460</v>
      </c>
      <c r="I8" s="407" t="s">
        <v>134</v>
      </c>
      <c r="J8" s="407" t="s">
        <v>461</v>
      </c>
      <c r="K8" s="407" t="s">
        <v>462</v>
      </c>
      <c r="L8" s="409">
        <v>344.84994291656835</v>
      </c>
      <c r="M8" s="409">
        <v>26</v>
      </c>
      <c r="N8" s="410">
        <v>8966.0985158307776</v>
      </c>
    </row>
    <row r="9" spans="1:14" ht="14.4" customHeight="1" x14ac:dyDescent="0.3">
      <c r="A9" s="405" t="s">
        <v>438</v>
      </c>
      <c r="B9" s="406" t="s">
        <v>439</v>
      </c>
      <c r="C9" s="407" t="s">
        <v>443</v>
      </c>
      <c r="D9" s="408" t="s">
        <v>468</v>
      </c>
      <c r="E9" s="407" t="s">
        <v>448</v>
      </c>
      <c r="F9" s="408" t="s">
        <v>469</v>
      </c>
      <c r="G9" s="407" t="s">
        <v>449</v>
      </c>
      <c r="H9" s="407" t="s">
        <v>463</v>
      </c>
      <c r="I9" s="407" t="s">
        <v>134</v>
      </c>
      <c r="J9" s="407" t="s">
        <v>464</v>
      </c>
      <c r="K9" s="407"/>
      <c r="L9" s="409">
        <v>37.059943933292274</v>
      </c>
      <c r="M9" s="409">
        <v>1</v>
      </c>
      <c r="N9" s="410">
        <v>37.059943933292274</v>
      </c>
    </row>
    <row r="10" spans="1:14" ht="14.4" customHeight="1" thickBot="1" x14ac:dyDescent="0.35">
      <c r="A10" s="411" t="s">
        <v>438</v>
      </c>
      <c r="B10" s="412" t="s">
        <v>439</v>
      </c>
      <c r="C10" s="413" t="s">
        <v>443</v>
      </c>
      <c r="D10" s="414" t="s">
        <v>468</v>
      </c>
      <c r="E10" s="413" t="s">
        <v>448</v>
      </c>
      <c r="F10" s="414" t="s">
        <v>469</v>
      </c>
      <c r="G10" s="413" t="s">
        <v>449</v>
      </c>
      <c r="H10" s="413" t="s">
        <v>465</v>
      </c>
      <c r="I10" s="413" t="s">
        <v>465</v>
      </c>
      <c r="J10" s="413" t="s">
        <v>466</v>
      </c>
      <c r="K10" s="413" t="s">
        <v>467</v>
      </c>
      <c r="L10" s="415">
        <v>112.38000000000002</v>
      </c>
      <c r="M10" s="415">
        <v>2</v>
      </c>
      <c r="N10" s="416">
        <v>224.76000000000005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211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248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32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16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213</v>
      </c>
      <c r="C4" s="335"/>
      <c r="D4" s="335"/>
      <c r="E4" s="336"/>
      <c r="F4" s="331" t="s">
        <v>218</v>
      </c>
      <c r="G4" s="332"/>
      <c r="H4" s="332"/>
      <c r="I4" s="333"/>
      <c r="J4" s="334" t="s">
        <v>219</v>
      </c>
      <c r="K4" s="335"/>
      <c r="L4" s="335"/>
      <c r="M4" s="336"/>
      <c r="N4" s="331" t="s">
        <v>220</v>
      </c>
      <c r="O4" s="332"/>
      <c r="P4" s="332"/>
      <c r="Q4" s="333"/>
    </row>
    <row r="5" spans="1:17" ht="14.4" customHeight="1" thickBot="1" x14ac:dyDescent="0.35">
      <c r="A5" s="417" t="s">
        <v>212</v>
      </c>
      <c r="B5" s="418" t="s">
        <v>214</v>
      </c>
      <c r="C5" s="418" t="s">
        <v>215</v>
      </c>
      <c r="D5" s="418" t="s">
        <v>216</v>
      </c>
      <c r="E5" s="419" t="s">
        <v>217</v>
      </c>
      <c r="F5" s="420" t="s">
        <v>214</v>
      </c>
      <c r="G5" s="421" t="s">
        <v>215</v>
      </c>
      <c r="H5" s="421" t="s">
        <v>216</v>
      </c>
      <c r="I5" s="422" t="s">
        <v>217</v>
      </c>
      <c r="J5" s="418" t="s">
        <v>214</v>
      </c>
      <c r="K5" s="418" t="s">
        <v>215</v>
      </c>
      <c r="L5" s="418" t="s">
        <v>216</v>
      </c>
      <c r="M5" s="419" t="s">
        <v>217</v>
      </c>
      <c r="N5" s="420" t="s">
        <v>214</v>
      </c>
      <c r="O5" s="421" t="s">
        <v>215</v>
      </c>
      <c r="P5" s="421" t="s">
        <v>216</v>
      </c>
      <c r="Q5" s="422" t="s">
        <v>217</v>
      </c>
    </row>
    <row r="6" spans="1:17" ht="14.4" customHeight="1" x14ac:dyDescent="0.3">
      <c r="A6" s="428" t="s">
        <v>470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471</v>
      </c>
      <c r="B7" s="433">
        <v>32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16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2015-11-24T08:40:41Z</dcterms:modified>
</cp:coreProperties>
</file>