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Detail'!$A$5:$P$5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M23" i="419" l="1"/>
  <c r="U23" i="419"/>
  <c r="J23" i="419"/>
  <c r="R23" i="419"/>
  <c r="Z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N23" i="419"/>
  <c r="V23" i="419"/>
  <c r="AD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H18" i="419"/>
  <c r="L18" i="419"/>
  <c r="P18" i="419"/>
  <c r="T18" i="419"/>
  <c r="X18" i="419"/>
  <c r="AB18" i="419"/>
  <c r="AF18" i="419"/>
  <c r="AI18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0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H6" i="419"/>
  <c r="W6" i="419"/>
  <c r="O6" i="419"/>
  <c r="Z6" i="419"/>
  <c r="N6" i="419"/>
  <c r="AI6" i="419"/>
  <c r="AF6" i="419"/>
  <c r="AB6" i="419"/>
  <c r="X6" i="419"/>
  <c r="T6" i="419"/>
  <c r="P6" i="419"/>
  <c r="L6" i="419"/>
  <c r="H6" i="419"/>
  <c r="AA6" i="419"/>
  <c r="S6" i="419"/>
  <c r="V6" i="419"/>
  <c r="J6" i="419"/>
  <c r="AE6" i="419"/>
  <c r="K6" i="419"/>
  <c r="AD6" i="419"/>
  <c r="R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C13" i="414"/>
  <c r="D4" i="414"/>
  <c r="D13" i="414"/>
  <c r="C16" i="414"/>
  <c r="D16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<sst xmlns="http://schemas.openxmlformats.org/spreadsheetml/2006/main" count="2896" uniqueCount="757">
  <si>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</si>
  <si>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</si>
  <si>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</si>
  <si>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</si>
  <si>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</si>
  <si>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</si>
  <si>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</si>
  <si>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</si>
  <si>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</si>
  <si>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</si>
  <si>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</si>
  <si>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</si>
  <si>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</si>
  <si>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</si>
  <si>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</si>
  <si>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</si>
  <si>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</si>
  <si>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</si>
  <si>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</si>
  <si>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</si>
  <si>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</si>
  <si>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</si>
  <si>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</si>
  <si>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</si>
  <si>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</si>
  <si>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</si>
  <si>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</si>
  <si>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</si>
  <si>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</si>
  <si>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</si>
  <si>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</si>
  <si>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</si>
  <si>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</si>
  <si>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</si>
  <si>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</si>
  <si>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</si>
  <si>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</si>
  <si>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</si>
  <si>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</si>
  <si>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</si>
  <si>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</si>
  <si>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</si>
  <si>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</si>
  <si>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</si>
  <si>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</si>
  <si>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</si>
  <si>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</si>
  <si>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</si>
  <si>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</si>
  <si>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</si>
  <si>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</si>
  <si>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</si>
  <si>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</si>
  <si>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</si>
  <si>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</si>
  <si>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</si>
  <si>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</si>
  <si>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</si>
  <si>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</si>
  <si>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</si>
  <si>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</si>
  <si>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</si>
  <si>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</si>
  <si>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</si>
  <si>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</si>
  <si>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</si>
  <si>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</si>
  <si>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</si>
  <si>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</si>
  <si>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</si>
  <si>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</si>
  <si>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</si>
  <si>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</si>
  <si>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</si>
  <si>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</si>
  <si>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</si>
  <si>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</si>
  <si>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</si>
  <si>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</si>
  <si>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</si>
  <si>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</si>
  <si>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</si>
  <si>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</si>
  <si>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</si>
  <si>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</si>
  <si>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</si>
  <si>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</si>
  <si>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</si>
  <si>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</si>
  <si>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</si>
  <si>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</si>
  <si>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</si>
  <si>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</si>
  <si>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</si>
  <si>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</si>
  <si>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</si>
  <si>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</si>
  <si>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</si>
  <si>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</si>
  <si>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</si>
  <si>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</si>
  <si>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</si>
  <si>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</si>
  <si>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</si>
  <si>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</si>
  <si>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</si>
  <si>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</si>
  <si>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</si>
  <si>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</si>
  <si>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</si>
  <si>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</si>
  <si>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</si>
  <si>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</si>
  <si>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</si>
  <si>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</si>
  <si>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</si>
  <si>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</si>
  <si>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</si>
  <si>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</si>
  <si>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</si>
  <si>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</si>
  <si>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</si>
  <si>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</si>
  <si>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</si>
  <si>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</si>
  <si>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</si>
  <si>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</si>
  <si>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</si>
  <si>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</si>
  <si>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</si>
  <si>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</si>
  <si>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</si>
  <si>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</si>
  <si>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</si>
  <si>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</si>
  <si>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</si>
  <si>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</si>
  <si>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</si>
  <si>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</si>
  <si>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</si>
  <si>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</si>
  <si>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</si>
  <si>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</si>
  <si>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</si>
  <si>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</si>
  <si>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</si>
  <si>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</si>
  <si>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</si>
  <si>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</si>
  <si>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</si>
  <si>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</si>
  <si>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</si>
  <si>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</si>
  <si>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</si>
  <si>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</si>
  <si>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</si>
  <si>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</si>
  <si>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</si>
  <si>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</si>
  <si>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</si>
  <si>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</si>
  <si>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</si>
  <si>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</si>
  <si>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</si>
  <si>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</si>
  <si>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</si>
  <si>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</si>
  <si>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</si>
  <si>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</si>
  <si>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</si>
  <si>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</si>
  <si>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</si>
  <si>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</si>
  <si>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</si>
  <si>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</si>
  <si>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</si>
  <si>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</si>
  <si>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</si>
  <si>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</si>
  <si>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</si>
  <si>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</si>
  <si>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</si>
  <si>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</si>
  <si>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</si>
  <si>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</si>
  <si>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</si>
  <si>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</si>
  <si>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</si>
  <si>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</si>
  <si>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</si>
  <si>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</si>
  <si>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</si>
  <si>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</si>
  <si>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</si>
  <si>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</si>
  <si>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</si>
  <si>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</si>
  <si>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</si>
  <si>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</si>
  <si>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</si>
  <si>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</si>
  <si>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</si>
  <si>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</si>
  <si>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</si>
  <si>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</si>
  <si>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</si>
  <si>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</si>
  <si>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</si>
  <si>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</si>
  <si>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</si>
  <si>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</si>
  <si>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</si>
  <si>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</si>
  <si>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</si>
  <si>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</si>
  <si>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</si>
  <si>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</si>
  <si>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</si>
  <si>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</si>
  <si>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</si>
  <si>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</si>
  <si>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</si>
  <si>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</si>
  <si>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</si>
  <si>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</si>
  <si>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</si>
  <si>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</si>
  <si>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</si>
  <si>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</si>
  <si>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</si>
  <si>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</si>
  <si>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</si>
  <si>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</si>
  <si>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</si>
  <si>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</si>
  <si>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</si>
  <si>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</si>
  <si>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</si>
  <si>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</si>
  <si>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</si>
  <si>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</si>
  <si>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</si>
  <si>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</si>
  <si>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</si>
  <si>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</si>
  <si>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</si>
  <si>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</si>
  <si>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</si>
  <si>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</si>
  <si>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</si>
  <si>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</si>
  <si>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</si>
  <si>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</si>
  <si>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</si>
  <si>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</si>
  <si>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</si>
  <si>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</si>
  <si>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</si>
  <si>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</si>
  <si>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</si>
  <si>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</si>
  <si>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</si>
  <si>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</si>
  <si>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</si>
  <si>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</si>
  <si>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</si>
  <si>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</si>
  <si>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</si>
  <si>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</si>
  <si>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</si>
  <si>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</si>
  <si>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</si>
  <si>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</si>
  <si>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</si>
  <si>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</si>
  <si>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</si>
  <si>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--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</si>
  <si>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</si>
  <si>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</si>
  <si>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</si>
  <si>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</si>
  <si>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</si>
  <si>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</si>
  <si>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</si>
  <si>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</si>
  <si>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</si>
  <si>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</si>
  <si>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</si>
  <si>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</si>
  <si>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</si>
  <si>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</si>
  <si>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</si>
  <si>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</si>
  <si>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</si>
  <si>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</si>
  <si>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</si>
  <si>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</si>
  <si>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</si>
  <si>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</si>
  <si>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</si>
  <si>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</si>
  <si>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</si>
  <si>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</si>
  <si>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</si>
  <si>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</si>
  <si>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</si>
  <si>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</si>
  <si>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</si>
  <si>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</si>
  <si>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</si>
  <si>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</si>
  <si>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</si>
  <si>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</si>
  <si>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</si>
  <si>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</si>
  <si>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</si>
  <si>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</si>
  <si>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</si>
  <si>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</si>
  <si>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</si>
  <si>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51874003     znalecké posudky, odměny z klinických hodnocení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</si>
  <si>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</si>
  <si>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</si>
  <si>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</si>
  <si>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</si>
  <si>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</si>
  <si>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</si>
  <si>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</si>
  <si>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</si>
  <si>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</si>
  <si>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</si>
  <si>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</si>
  <si>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</si>
  <si>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</si>
  <si>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</si>
  <si>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</si>
  <si>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</si>
  <si>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</si>
  <si>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</si>
  <si>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</si>
  <si>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</si>
  <si>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</si>
  <si>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</si>
  <si>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</si>
  <si>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</si>
  <si>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</si>
  <si>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</si>
  <si>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</si>
  <si>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</si>
  <si>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</si>
  <si>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</si>
  <si>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</si>
  <si>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</si>
  <si>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</si>
  <si>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</si>
  <si>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</si>
  <si>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</si>
  <si>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</si>
  <si>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</si>
  <si>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</si>
  <si>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</si>
  <si>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</si>
  <si>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</si>
  <si>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</si>
  <si>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</si>
  <si>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</si>
  <si>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55806     DDHM ostatní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</si>
  <si>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</si>
  <si>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</si>
  <si>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</si>
  <si>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</si>
  <si>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</si>
  <si>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</si>
  <si>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</si>
  <si>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</si>
  <si>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</si>
  <si>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</si>
  <si>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</si>
  <si>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</si>
  <si>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</si>
  <si>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</si>
  <si>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</si>
  <si>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</si>
  <si>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</si>
  <si>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</si>
  <si>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</si>
  <si>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</si>
  <si>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</si>
  <si>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</si>
  <si>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</si>
  <si>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</si>
  <si>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</si>
  <si>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</si>
  <si>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</si>
  <si>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60325424     nájem DM - použití vybavení FNOL (pitevny)</t>
  </si>
  <si>
    <t>64     Jiné provozní výnosy</t>
  </si>
  <si>
    <t>641     Smluvní pokuty a úroky z prodlení</t>
  </si>
  <si>
    <t>64100     Smluvní pokuty a úroky z prodlení</t>
  </si>
  <si>
    <t>64100052     úrok z prodlení - soudní rozh.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</si>
  <si>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</si>
  <si>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</si>
  <si>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</si>
  <si>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</si>
  <si>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</si>
  <si>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</si>
  <si>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</si>
  <si>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</si>
  <si>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</si>
  <si>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</si>
  <si>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</si>
  <si>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</si>
  <si>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</si>
  <si>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</si>
  <si>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</si>
  <si>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</si>
  <si>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</si>
  <si>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</si>
  <si>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</si>
  <si>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</si>
  <si>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</si>
  <si>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</si>
  <si>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</si>
  <si>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</si>
  <si>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</si>
  <si>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</si>
  <si>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38</t>
  </si>
  <si>
    <t>Ústav soudního lékařství a medicínského práva</t>
  </si>
  <si>
    <t/>
  </si>
  <si>
    <t>Ústav soudního lékařství a medicínského práva Celkem</t>
  </si>
  <si>
    <t>SumaKL</t>
  </si>
  <si>
    <t>3841</t>
  </si>
  <si>
    <t>soudní lékařství - laboratoř</t>
  </si>
  <si>
    <t>soudní lékařství - laboratoř Celkem</t>
  </si>
  <si>
    <t>SumaNS</t>
  </si>
  <si>
    <t>mezeraNS</t>
  </si>
  <si>
    <t>50113001</t>
  </si>
  <si>
    <t>O</t>
  </si>
  <si>
    <t>162315</t>
  </si>
  <si>
    <t>62315</t>
  </si>
  <si>
    <t>BETADINE - zelená</t>
  </si>
  <si>
    <t>LIQ 1X30ML</t>
  </si>
  <si>
    <t>900321</t>
  </si>
  <si>
    <t>KL PRIPRAVEK</t>
  </si>
  <si>
    <t>920136</t>
  </si>
  <si>
    <t>KL ETHANOLUM BENZINO DEN. 4 kg</t>
  </si>
  <si>
    <t>UN 1170</t>
  </si>
  <si>
    <t>395712</t>
  </si>
  <si>
    <t>HBF Calcium panthotenát mast 30g</t>
  </si>
  <si>
    <t>SOUD, soudní lékařství - laboratoř</t>
  </si>
  <si>
    <t>Lékárna - léčiva</t>
  </si>
  <si>
    <t>38 - Ústav soudního lékařství a medicínského práva</t>
  </si>
  <si>
    <t>3841 - soudní lékařství - laboratoř</t>
  </si>
  <si>
    <t>ZA090</t>
  </si>
  <si>
    <t>Vata buničitá přířezy 37 x 57 cm 2730152</t>
  </si>
  <si>
    <t>ZA446</t>
  </si>
  <si>
    <t>Vata buničitá přířezy 20 x 30 cm 1230200129</t>
  </si>
  <si>
    <t>ZA751</t>
  </si>
  <si>
    <t>Papír filtrační archy 50 x 50 cm bal. 12,5 kg 624890805050</t>
  </si>
  <si>
    <t>ZA817</t>
  </si>
  <si>
    <t>Zkumavka PS 10 ml sterilní 400914</t>
  </si>
  <si>
    <t>ZB756</t>
  </si>
  <si>
    <t>Zkumavka 3 ml K3 edta fialová 454086</t>
  </si>
  <si>
    <t>ZE159</t>
  </si>
  <si>
    <t>Nádoba na kontaminovaný odpad 2 l 15-0003</t>
  </si>
  <si>
    <t>ZE173</t>
  </si>
  <si>
    <t>Nádoba na histologický mat. 200 ml Z1333000041002</t>
  </si>
  <si>
    <t>ZF192</t>
  </si>
  <si>
    <t>Nádoba na kontaminovaný odpad 4 l 15-0004</t>
  </si>
  <si>
    <t>ZH614</t>
  </si>
  <si>
    <t>Zátka butyl šedá 20 mm á 100 ks 635220100290</t>
  </si>
  <si>
    <t>ZH615</t>
  </si>
  <si>
    <t>Uzávěr Al krimplovací 20 mm á 1000 ks 635220010408</t>
  </si>
  <si>
    <t>ZC019</t>
  </si>
  <si>
    <t>Fólie plastická silikag. 20 x 20 cm bal. á 25 ks TLC 1.057350.001</t>
  </si>
  <si>
    <t>ZF174</t>
  </si>
  <si>
    <t>Nádoba na histologický mat. 400 ml 333000041012</t>
  </si>
  <si>
    <t>ZB973</t>
  </si>
  <si>
    <t>Fólie hliniková 20 x 20 cm bal. á 25 ks HPTLC 1.055480.001</t>
  </si>
  <si>
    <t>ZB935</t>
  </si>
  <si>
    <t>Kolonka accubond evidex 400 mg/ 6 ml 5982-2364 (188-2946)</t>
  </si>
  <si>
    <t>ZC813</t>
  </si>
  <si>
    <t>Nůž amputační 220 mm 350 mm 112 08 0770</t>
  </si>
  <si>
    <t>ZB936</t>
  </si>
  <si>
    <t>Variant-bond elut lrc-cartify 130MG á 50 ks 12113050</t>
  </si>
  <si>
    <t>ZF086</t>
  </si>
  <si>
    <t>Škrabka okrouhlá rovná ollier 16,0 mm 22,6 cm 397124140060</t>
  </si>
  <si>
    <t>ZF709</t>
  </si>
  <si>
    <t>Žiletka mikrotomová á 50 ks JP-BN35</t>
  </si>
  <si>
    <t>ZB426</t>
  </si>
  <si>
    <t>Mikrozkumavka eppendorf 1,5 ml BSA 0220</t>
  </si>
  <si>
    <t>ZC036</t>
  </si>
  <si>
    <t>Baňka erlenmeyera širokohrdlá 250 ml 632417106250</t>
  </si>
  <si>
    <t>ZI560</t>
  </si>
  <si>
    <t>Špička žlutá dlouhá manžeta gilson 1 - 200 ul FLME28063</t>
  </si>
  <si>
    <t>ZC039</t>
  </si>
  <si>
    <t>Kádinka 250 ml vysoká sklo 632417012250</t>
  </si>
  <si>
    <t>ZC080</t>
  </si>
  <si>
    <t>Sklo krycí 24 x 24 mm, á 1000 ks BD2424</t>
  </si>
  <si>
    <t>ZC079</t>
  </si>
  <si>
    <t>Sklo mikroskopické SuperFrost plus 9646, bal. á 72 ks 2530</t>
  </si>
  <si>
    <t>ZB605</t>
  </si>
  <si>
    <t>Špička modrá krátká manžeta 1108</t>
  </si>
  <si>
    <t>ZD437</t>
  </si>
  <si>
    <t>Nálevka dělící 250 ml s teflonovým kohoutem 636014920204</t>
  </si>
  <si>
    <t>ZG467</t>
  </si>
  <si>
    <t>Baňka widmarkova 100 ml 632445101100</t>
  </si>
  <si>
    <t>ZC606</t>
  </si>
  <si>
    <t>Uzávěr PP pro šroub. vial.ND9 otvor 6 mm bal.100 ks septa Silkon bílý / PTFE červený 2542.0124</t>
  </si>
  <si>
    <t>ZL142</t>
  </si>
  <si>
    <t>Střička s PE lahví šroub.uzáv. a PE tryskou širokohrdlá 250 ml modrá 2105.4101</t>
  </si>
  <si>
    <t>ZM004</t>
  </si>
  <si>
    <t>Baňka odměrná s NZ a skl.dutou zátkou objem 500 ml 636013023408</t>
  </si>
  <si>
    <t>ZM046</t>
  </si>
  <si>
    <t>Baňka odměrná se zábrusem a PE zátkou objem 1000 ml přesnost +/- 0,4 ml 636013020209</t>
  </si>
  <si>
    <t>ZL143</t>
  </si>
  <si>
    <t>Střička s PE lahví šroub.uzáv. a PE tryskou širokohrdlá 250 ml červená 2105.4103</t>
  </si>
  <si>
    <t>ZC037</t>
  </si>
  <si>
    <t>Kádinka 1000 ml vysoká sklo 632417012940</t>
  </si>
  <si>
    <t>ZC042</t>
  </si>
  <si>
    <t>Kádinka 600 ml vysoká sklo 632417012600</t>
  </si>
  <si>
    <t>ZE009</t>
  </si>
  <si>
    <t>Kádinka 600 ml nízká sklo 632417010600</t>
  </si>
  <si>
    <t>ZC043</t>
  </si>
  <si>
    <t>Kádinka 400 ml vysoká s výlevkou sklo 632417012400</t>
  </si>
  <si>
    <t>ZN129</t>
  </si>
  <si>
    <t>Láhev reagenční objem 50 ml s uzávěrem bal á 10 ks OT20B2070/M/50;cen nabídka č. 2602015215 cena bez DPH 58,5 Kč</t>
  </si>
  <si>
    <t>ZC068</t>
  </si>
  <si>
    <t>Kádinka 800 ml vysoká 153800</t>
  </si>
  <si>
    <t>ZE071</t>
  </si>
  <si>
    <t>Kádinka 1000 ml nízká sklo 632417010940</t>
  </si>
  <si>
    <t>ZM003</t>
  </si>
  <si>
    <t>Baňka odměrná s NZ a skl.dutou zátkou objem 100 ml 636013023405</t>
  </si>
  <si>
    <t>ZB556</t>
  </si>
  <si>
    <t>Jehla injekční 1,2 x 40 mm růžová 4665120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</si>
  <si>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</si>
  <si>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</si>
  <si>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</si>
  <si>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</si>
  <si>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ZL289</t>
  </si>
  <si>
    <t>Rukavice operační latexové s pudrem ansell medigrip plus vel. 9,0 bal. á 100 párů 302928 (303508EU)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</si>
  <si>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</si>
  <si>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</si>
  <si>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</si>
  <si>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</si>
  <si>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</si>
  <si>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</si>
  <si>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DG145</t>
  </si>
  <si>
    <t>kyselina CHLOROVOD.35% P.A.</t>
  </si>
  <si>
    <t>DG211</t>
  </si>
  <si>
    <t>HEPTAPHAN, DIAG.PROUZKY 50 ks</t>
  </si>
  <si>
    <t>DF571</t>
  </si>
  <si>
    <t>Formaldehyd 36-38% p.a., 5 L</t>
  </si>
  <si>
    <t>DG184</t>
  </si>
  <si>
    <t>SIRAN SODNY BEZV.,P.A.</t>
  </si>
  <si>
    <t>DG393</t>
  </si>
  <si>
    <t>Ethanol 96%</t>
  </si>
  <si>
    <t>DB310</t>
  </si>
  <si>
    <t>Ethanolum benzino den. 4kg</t>
  </si>
  <si>
    <t>DC236</t>
  </si>
  <si>
    <t>DIETHYLETER P.A. NESTAB.</t>
  </si>
  <si>
    <t>DA964</t>
  </si>
  <si>
    <t>Paraffinum solidum pecky</t>
  </si>
  <si>
    <t>DG179</t>
  </si>
  <si>
    <t>SIRAN AMONNY P.A.</t>
  </si>
  <si>
    <t>DB257</t>
  </si>
  <si>
    <t>CHLOROFORM P.A. - stab. methanolem</t>
  </si>
  <si>
    <t>DG229</t>
  </si>
  <si>
    <t>METHANOL P.A.</t>
  </si>
  <si>
    <t>DF908</t>
  </si>
  <si>
    <t>MTD(methadone) test na záchyt drog v moči</t>
  </si>
  <si>
    <t>DC342</t>
  </si>
  <si>
    <t>ACETON P.A.</t>
  </si>
  <si>
    <t>DG226</t>
  </si>
  <si>
    <t>ETHYLESTER KYS.OCTOVE P.A.</t>
  </si>
  <si>
    <t>DB557</t>
  </si>
  <si>
    <t>STANDARDNI ROZTOK ETHANOLU</t>
  </si>
  <si>
    <t>DF907</t>
  </si>
  <si>
    <t>BUP (buprenorfin)  test na záchyt drog v moči</t>
  </si>
  <si>
    <t>DA368</t>
  </si>
  <si>
    <t>Fencyklidin PCP - rychlý test na záchyt drog</t>
  </si>
  <si>
    <t>DD079</t>
  </si>
  <si>
    <t>AMONIAK VODNY ROZTOK 25%</t>
  </si>
  <si>
    <t>DC332</t>
  </si>
  <si>
    <t>JODID DRASELNY P.A.</t>
  </si>
  <si>
    <t>DA886</t>
  </si>
  <si>
    <t>METHANOL LC-MS CHROMASOLV</t>
  </si>
  <si>
    <t>DA885</t>
  </si>
  <si>
    <t>ACETONITRILE LC-MS CHROMASOLV 4x2,5l</t>
  </si>
  <si>
    <t>DG784</t>
  </si>
  <si>
    <t>DRI Primary control Set</t>
  </si>
  <si>
    <t>DG766</t>
  </si>
  <si>
    <t>DRI Cannabinoids</t>
  </si>
  <si>
    <t>DG773</t>
  </si>
  <si>
    <t>DRI Multi-Drug Calibrator 1</t>
  </si>
  <si>
    <t>DG774</t>
  </si>
  <si>
    <t>DRI Multi-Drug Calibrator 2</t>
  </si>
  <si>
    <t>DG776</t>
  </si>
  <si>
    <t>DRI Multi-Drug Calibrator 4</t>
  </si>
  <si>
    <t>DG775</t>
  </si>
  <si>
    <t>DRI Multi-Drug Calibrator 3</t>
  </si>
  <si>
    <t>DG152</t>
  </si>
  <si>
    <t>DITHIONIČITAN SODNY P.A.</t>
  </si>
  <si>
    <t>DG791</t>
  </si>
  <si>
    <t>PAR TDM Level 1</t>
  </si>
  <si>
    <t>DG792</t>
  </si>
  <si>
    <t>PAR TDM Level 2</t>
  </si>
  <si>
    <t>DG793</t>
  </si>
  <si>
    <t>PAR TDM Level 3</t>
  </si>
  <si>
    <t>DD081</t>
  </si>
  <si>
    <t>HEXAN P.A.</t>
  </si>
  <si>
    <t>DH208</t>
  </si>
  <si>
    <t>DIETHYLETER P.A. NESTAB. 5000ml</t>
  </si>
  <si>
    <t>DD052</t>
  </si>
  <si>
    <t>kyselina CITRONOVA MONOHYDRAT P.A.</t>
  </si>
  <si>
    <t>DG228</t>
  </si>
  <si>
    <t>TOLUEN P.A.</t>
  </si>
  <si>
    <t>DH211</t>
  </si>
  <si>
    <t>Irbesartan</t>
  </si>
  <si>
    <t>DC347</t>
  </si>
  <si>
    <t>PARAFIN UPRAVENY 56-58, 1 kg</t>
  </si>
  <si>
    <t>DH138</t>
  </si>
  <si>
    <t>Hemathoxylin  (100 g)</t>
  </si>
  <si>
    <t>DH228</t>
  </si>
  <si>
    <t>Chlorali hydras</t>
  </si>
  <si>
    <t>DE023</t>
  </si>
  <si>
    <t>BIS/TRIMETHYLSILYL/TRIFLUOROACETAMID pro plyn.ch.</t>
  </si>
  <si>
    <t>DG768</t>
  </si>
  <si>
    <t>DRI Opiates</t>
  </si>
  <si>
    <t>DG764</t>
  </si>
  <si>
    <t>DRI Amphetamine</t>
  </si>
  <si>
    <t>DG795</t>
  </si>
  <si>
    <t>Promývací roztok 4,5% (4 x 20 ml/balení)</t>
  </si>
  <si>
    <t>DH141</t>
  </si>
  <si>
    <t>OXYCODONE SOLUTION 1mg/ml</t>
  </si>
  <si>
    <t>DB641</t>
  </si>
  <si>
    <t>Squalene 98%, liquid 10ml</t>
  </si>
  <si>
    <t>DG772</t>
  </si>
  <si>
    <t>DRI Low Urine Calibrator</t>
  </si>
  <si>
    <t>DD862</t>
  </si>
  <si>
    <t>Cyklohexan p.a.</t>
  </si>
  <si>
    <t>DH145</t>
  </si>
  <si>
    <t>(+)-11-Nor-?9-THC-9-carboxylic acid glucuronide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</si>
  <si>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</si>
  <si>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</si>
  <si>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</si>
  <si>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</si>
  <si>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</si>
  <si>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</si>
  <si>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</si>
  <si>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</si>
  <si>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</si>
  <si>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</si>
  <si>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</si>
  <si>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</si>
  <si>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</si>
  <si>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</si>
  <si>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808 - Pracoviště soudního lékařství</t>
  </si>
  <si>
    <t>814 - Laboratoř toxikologická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</si>
  <si>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</si>
  <si>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</si>
  <si>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</si>
  <si>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</si>
  <si>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</si>
  <si>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</si>
  <si>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</si>
  <si>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</si>
  <si>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</si>
  <si>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</si>
  <si>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</si>
  <si>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</si>
  <si>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</si>
  <si>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</si>
  <si>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</si>
  <si>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</si>
  <si>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</si>
  <si>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</si>
  <si>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</si>
  <si>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</si>
  <si>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</si>
  <si>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</si>
  <si>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</si>
  <si>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</si>
  <si>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</si>
  <si>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</si>
  <si>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</si>
  <si>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</si>
  <si>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</si>
  <si>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</si>
  <si>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</si>
  <si>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</si>
  <si>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</si>
  <si>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</si>
  <si>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</si>
  <si>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</si>
  <si>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</si>
  <si>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</si>
  <si>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</si>
  <si>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</si>
  <si>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</si>
  <si>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</si>
  <si>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</si>
  <si>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</si>
  <si>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</si>
  <si>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</si>
  <si>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</si>
  <si>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</si>
  <si>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</si>
  <si>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</si>
  <si>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</si>
  <si>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</si>
  <si>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</si>
  <si>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</si>
  <si>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</si>
  <si>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</si>
  <si>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</si>
  <si>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</si>
  <si>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</si>
  <si>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</si>
  <si>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</si>
  <si>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</si>
  <si>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</si>
  <si>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</si>
  <si>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</si>
  <si>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</si>
  <si>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</si>
  <si>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</si>
  <si>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</si>
  <si>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</si>
  <si>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</si>
  <si>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</si>
  <si>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</si>
  <si>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</si>
  <si>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</si>
  <si>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</si>
  <si>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</si>
  <si>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</si>
  <si>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</si>
  <si>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</si>
  <si>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</si>
  <si>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</si>
  <si>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</si>
  <si>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</si>
  <si>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</si>
  <si>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</si>
  <si>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</si>
  <si>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</si>
  <si>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</si>
  <si>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</si>
  <si>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16</t>
  </si>
  <si>
    <t>17</t>
  </si>
  <si>
    <t>18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</si>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</sst>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9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27" xfId="0" applyNumberFormat="1" applyFont="1" applyFill="1" applyBorder="1"/>
    <xf numFmtId="0" fontId="32" fillId="0" borderId="27" xfId="0" applyFont="1" applyFill="1" applyBorder="1"/>
    <xf numFmtId="0" fontId="39" fillId="0" borderId="1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16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1.047644978214028</c:v>
                </c:pt>
                <c:pt idx="1">
                  <c:v>1.0658748352705771</c:v>
                </c:pt>
                <c:pt idx="2">
                  <c:v>1.0826523573515681</c:v>
                </c:pt>
                <c:pt idx="3">
                  <c:v>1.0758027449378962</c:v>
                </c:pt>
                <c:pt idx="4">
                  <c:v>0.97077067424159091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291056"/>
        <c:axId val="5852906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0.85365746018856969</c:v>
                </c:pt>
                <c:pt idx="1">
                  <c:v>0.85365746018856969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3546072"/>
        <c:axId val="2053549208"/>
      </c:scatterChart>
      <c:catAx>
        <c:axId val="58529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85290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290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5291056"/>
        <c:crosses val="autoZero"/>
        <c:crossBetween val="between"/>
      </c:valAx>
      <c:valAx>
        <c:axId val="20535460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053549208"/>
        <c:crosses val="max"/>
        <c:crossBetween val="midCat"/>
      </c:valAx>
      <c:valAx>
        <c:axId val="20535492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535460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3" t="s">
        <v>248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250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132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7" t="s">
        <v>211</v>
      </c>
      <c r="C13" s="42" t="s">
        <v>221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654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658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663</v>
      </c>
      <c r="C20" s="42" t="s">
        <v>224</v>
      </c>
    </row>
    <row r="21" spans="1:3" ht="14.4" customHeight="1" x14ac:dyDescent="0.3">
      <c r="A21" s="120" t="str">
        <f t="shared" si="4"/>
        <v>ZV Vykáz.-A Detail</v>
      </c>
      <c r="B21" s="66" t="s">
        <v>721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756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248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210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8" t="s">
        <v>425</v>
      </c>
      <c r="B5" s="389" t="s">
        <v>426</v>
      </c>
      <c r="C5" s="390" t="s">
        <v>427</v>
      </c>
      <c r="D5" s="390" t="s">
        <v>427</v>
      </c>
      <c r="E5" s="390"/>
      <c r="F5" s="390" t="s">
        <v>427</v>
      </c>
      <c r="G5" s="390" t="s">
        <v>427</v>
      </c>
      <c r="H5" s="390" t="s">
        <v>427</v>
      </c>
      <c r="I5" s="391" t="s">
        <v>427</v>
      </c>
      <c r="J5" s="392" t="s">
        <v>55</v>
      </c>
    </row>
    <row r="6" spans="1:10" ht="14.4" customHeight="1" x14ac:dyDescent="0.3">
      <c r="A6" s="388" t="s">
        <v>425</v>
      </c>
      <c r="B6" s="389" t="s">
        <v>262</v>
      </c>
      <c r="C6" s="390">
        <v>392.70429000000001</v>
      </c>
      <c r="D6" s="390">
        <v>320.87612999999999</v>
      </c>
      <c r="E6" s="390"/>
      <c r="F6" s="390">
        <v>172.66385</v>
      </c>
      <c r="G6" s="390">
        <v>427.08331988124166</v>
      </c>
      <c r="H6" s="390">
        <v>-254.41946988124167</v>
      </c>
      <c r="I6" s="391">
        <v>0.40428610053891201</v>
      </c>
      <c r="J6" s="392" t="s">
        <v>1</v>
      </c>
    </row>
    <row r="7" spans="1:10" ht="14.4" customHeight="1" x14ac:dyDescent="0.3">
      <c r="A7" s="388" t="s">
        <v>425</v>
      </c>
      <c r="B7" s="389" t="s">
        <v>263</v>
      </c>
      <c r="C7" s="390">
        <v>7.9360300000000006</v>
      </c>
      <c r="D7" s="390">
        <v>11.41924</v>
      </c>
      <c r="E7" s="390"/>
      <c r="F7" s="390">
        <v>43.865269999999995</v>
      </c>
      <c r="G7" s="390">
        <v>25.833332519645836</v>
      </c>
      <c r="H7" s="390">
        <v>18.031937480354159</v>
      </c>
      <c r="I7" s="391">
        <v>1.6980105050961256</v>
      </c>
      <c r="J7" s="392" t="s">
        <v>1</v>
      </c>
    </row>
    <row r="8" spans="1:10" ht="14.4" customHeight="1" x14ac:dyDescent="0.3">
      <c r="A8" s="388" t="s">
        <v>425</v>
      </c>
      <c r="B8" s="389" t="s">
        <v>264</v>
      </c>
      <c r="C8" s="390">
        <v>12.795070000000001</v>
      </c>
      <c r="D8" s="390">
        <v>12.675240000000001</v>
      </c>
      <c r="E8" s="390"/>
      <c r="F8" s="390">
        <v>10.439</v>
      </c>
      <c r="G8" s="390">
        <v>13.749999566908333</v>
      </c>
      <c r="H8" s="390">
        <v>-3.3109995669083325</v>
      </c>
      <c r="I8" s="391">
        <v>0.75920002391296026</v>
      </c>
      <c r="J8" s="392" t="s">
        <v>1</v>
      </c>
    </row>
    <row r="9" spans="1:10" ht="14.4" customHeight="1" x14ac:dyDescent="0.3">
      <c r="A9" s="388" t="s">
        <v>425</v>
      </c>
      <c r="B9" s="389" t="s">
        <v>265</v>
      </c>
      <c r="C9" s="390">
        <v>39.149649999998999</v>
      </c>
      <c r="D9" s="390">
        <v>64.607519999999994</v>
      </c>
      <c r="E9" s="390"/>
      <c r="F9" s="390">
        <v>63.799599999999998</v>
      </c>
      <c r="G9" s="390">
        <v>83.333330708535414</v>
      </c>
      <c r="H9" s="390">
        <v>-19.533730708535415</v>
      </c>
      <c r="I9" s="391">
        <v>0.76559522411439296</v>
      </c>
      <c r="J9" s="392" t="s">
        <v>1</v>
      </c>
    </row>
    <row r="10" spans="1:10" ht="14.4" customHeight="1" x14ac:dyDescent="0.3">
      <c r="A10" s="388" t="s">
        <v>425</v>
      </c>
      <c r="B10" s="389" t="s">
        <v>266</v>
      </c>
      <c r="C10" s="390">
        <v>0</v>
      </c>
      <c r="D10" s="390">
        <v>0.41299999999999998</v>
      </c>
      <c r="E10" s="390"/>
      <c r="F10" s="390">
        <v>0.14699999999999999</v>
      </c>
      <c r="G10" s="390">
        <v>0</v>
      </c>
      <c r="H10" s="390">
        <v>0.14699999999999999</v>
      </c>
      <c r="I10" s="391" t="s">
        <v>427</v>
      </c>
      <c r="J10" s="392" t="s">
        <v>1</v>
      </c>
    </row>
    <row r="11" spans="1:10" ht="14.4" customHeight="1" x14ac:dyDescent="0.3">
      <c r="A11" s="388" t="s">
        <v>425</v>
      </c>
      <c r="B11" s="389" t="s">
        <v>267</v>
      </c>
      <c r="C11" s="390">
        <v>16.910499999999001</v>
      </c>
      <c r="D11" s="390">
        <v>14.682300000000001</v>
      </c>
      <c r="E11" s="390"/>
      <c r="F11" s="390">
        <v>17.053799999999999</v>
      </c>
      <c r="G11" s="390">
        <v>17.499999448792082</v>
      </c>
      <c r="H11" s="390">
        <v>-0.44619944879208262</v>
      </c>
      <c r="I11" s="391">
        <v>0.97450288783735473</v>
      </c>
      <c r="J11" s="392" t="s">
        <v>1</v>
      </c>
    </row>
    <row r="12" spans="1:10" ht="14.4" customHeight="1" x14ac:dyDescent="0.3">
      <c r="A12" s="388" t="s">
        <v>425</v>
      </c>
      <c r="B12" s="389" t="s">
        <v>428</v>
      </c>
      <c r="C12" s="390">
        <v>469.49553999999802</v>
      </c>
      <c r="D12" s="390">
        <v>424.67343</v>
      </c>
      <c r="E12" s="390"/>
      <c r="F12" s="390">
        <v>307.96851999999996</v>
      </c>
      <c r="G12" s="390">
        <v>567.49998212512332</v>
      </c>
      <c r="H12" s="390">
        <v>-259.53146212512337</v>
      </c>
      <c r="I12" s="391">
        <v>0.542675823260376</v>
      </c>
      <c r="J12" s="392" t="s">
        <v>429</v>
      </c>
    </row>
    <row r="14" spans="1:10" ht="14.4" customHeight="1" x14ac:dyDescent="0.3">
      <c r="A14" s="388" t="s">
        <v>425</v>
      </c>
      <c r="B14" s="389" t="s">
        <v>426</v>
      </c>
      <c r="C14" s="390" t="s">
        <v>427</v>
      </c>
      <c r="D14" s="390" t="s">
        <v>427</v>
      </c>
      <c r="E14" s="390"/>
      <c r="F14" s="390" t="s">
        <v>427</v>
      </c>
      <c r="G14" s="390" t="s">
        <v>427</v>
      </c>
      <c r="H14" s="390" t="s">
        <v>427</v>
      </c>
      <c r="I14" s="391" t="s">
        <v>427</v>
      </c>
      <c r="J14" s="392" t="s">
        <v>55</v>
      </c>
    </row>
    <row r="15" spans="1:10" ht="14.4" customHeight="1" x14ac:dyDescent="0.3">
      <c r="A15" s="388" t="s">
        <v>430</v>
      </c>
      <c r="B15" s="389" t="s">
        <v>431</v>
      </c>
      <c r="C15" s="390" t="s">
        <v>427</v>
      </c>
      <c r="D15" s="390" t="s">
        <v>427</v>
      </c>
      <c r="E15" s="390"/>
      <c r="F15" s="390" t="s">
        <v>427</v>
      </c>
      <c r="G15" s="390" t="s">
        <v>427</v>
      </c>
      <c r="H15" s="390" t="s">
        <v>427</v>
      </c>
      <c r="I15" s="391" t="s">
        <v>427</v>
      </c>
      <c r="J15" s="392" t="s">
        <v>0</v>
      </c>
    </row>
    <row r="16" spans="1:10" ht="14.4" customHeight="1" x14ac:dyDescent="0.3">
      <c r="A16" s="388" t="s">
        <v>430</v>
      </c>
      <c r="B16" s="389" t="s">
        <v>262</v>
      </c>
      <c r="C16" s="390">
        <v>392.70429000000001</v>
      </c>
      <c r="D16" s="390">
        <v>320.87612999999999</v>
      </c>
      <c r="E16" s="390"/>
      <c r="F16" s="390">
        <v>172.66385</v>
      </c>
      <c r="G16" s="390">
        <v>427.08331988124166</v>
      </c>
      <c r="H16" s="390">
        <v>-254.41946988124167</v>
      </c>
      <c r="I16" s="391">
        <v>0.40428610053891201</v>
      </c>
      <c r="J16" s="392" t="s">
        <v>1</v>
      </c>
    </row>
    <row r="17" spans="1:10" ht="14.4" customHeight="1" x14ac:dyDescent="0.3">
      <c r="A17" s="388" t="s">
        <v>430</v>
      </c>
      <c r="B17" s="389" t="s">
        <v>263</v>
      </c>
      <c r="C17" s="390">
        <v>7.9360300000000006</v>
      </c>
      <c r="D17" s="390">
        <v>11.41924</v>
      </c>
      <c r="E17" s="390"/>
      <c r="F17" s="390">
        <v>43.865269999999995</v>
      </c>
      <c r="G17" s="390">
        <v>25.833332519645836</v>
      </c>
      <c r="H17" s="390">
        <v>18.031937480354159</v>
      </c>
      <c r="I17" s="391">
        <v>1.6980105050961256</v>
      </c>
      <c r="J17" s="392" t="s">
        <v>1</v>
      </c>
    </row>
    <row r="18" spans="1:10" ht="14.4" customHeight="1" x14ac:dyDescent="0.3">
      <c r="A18" s="388" t="s">
        <v>430</v>
      </c>
      <c r="B18" s="389" t="s">
        <v>264</v>
      </c>
      <c r="C18" s="390">
        <v>12.795070000000001</v>
      </c>
      <c r="D18" s="390">
        <v>12.675240000000001</v>
      </c>
      <c r="E18" s="390"/>
      <c r="F18" s="390">
        <v>10.439</v>
      </c>
      <c r="G18" s="390">
        <v>13.749999566908333</v>
      </c>
      <c r="H18" s="390">
        <v>-3.3109995669083325</v>
      </c>
      <c r="I18" s="391">
        <v>0.75920002391296026</v>
      </c>
      <c r="J18" s="392" t="s">
        <v>1</v>
      </c>
    </row>
    <row r="19" spans="1:10" ht="14.4" customHeight="1" x14ac:dyDescent="0.3">
      <c r="A19" s="388" t="s">
        <v>430</v>
      </c>
      <c r="B19" s="389" t="s">
        <v>265</v>
      </c>
      <c r="C19" s="390">
        <v>39.149649999998999</v>
      </c>
      <c r="D19" s="390">
        <v>64.607519999999994</v>
      </c>
      <c r="E19" s="390"/>
      <c r="F19" s="390">
        <v>63.799599999999998</v>
      </c>
      <c r="G19" s="390">
        <v>83.333330708535414</v>
      </c>
      <c r="H19" s="390">
        <v>-19.533730708535415</v>
      </c>
      <c r="I19" s="391">
        <v>0.76559522411439296</v>
      </c>
      <c r="J19" s="392" t="s">
        <v>1</v>
      </c>
    </row>
    <row r="20" spans="1:10" ht="14.4" customHeight="1" x14ac:dyDescent="0.3">
      <c r="A20" s="388" t="s">
        <v>430</v>
      </c>
      <c r="B20" s="389" t="s">
        <v>266</v>
      </c>
      <c r="C20" s="390">
        <v>0</v>
      </c>
      <c r="D20" s="390">
        <v>0.41299999999999998</v>
      </c>
      <c r="E20" s="390"/>
      <c r="F20" s="390">
        <v>0.14699999999999999</v>
      </c>
      <c r="G20" s="390">
        <v>0</v>
      </c>
      <c r="H20" s="390">
        <v>0.14699999999999999</v>
      </c>
      <c r="I20" s="391" t="s">
        <v>427</v>
      </c>
      <c r="J20" s="392" t="s">
        <v>1</v>
      </c>
    </row>
    <row r="21" spans="1:10" ht="14.4" customHeight="1" x14ac:dyDescent="0.3">
      <c r="A21" s="388" t="s">
        <v>430</v>
      </c>
      <c r="B21" s="389" t="s">
        <v>267</v>
      </c>
      <c r="C21" s="390">
        <v>16.910499999999001</v>
      </c>
      <c r="D21" s="390">
        <v>14.682300000000001</v>
      </c>
      <c r="E21" s="390"/>
      <c r="F21" s="390">
        <v>17.053799999999999</v>
      </c>
      <c r="G21" s="390">
        <v>17.499999448792082</v>
      </c>
      <c r="H21" s="390">
        <v>-0.44619944879208262</v>
      </c>
      <c r="I21" s="391">
        <v>0.97450288783735473</v>
      </c>
      <c r="J21" s="392" t="s">
        <v>1</v>
      </c>
    </row>
    <row r="22" spans="1:10" ht="14.4" customHeight="1" x14ac:dyDescent="0.3">
      <c r="A22" s="388" t="s">
        <v>430</v>
      </c>
      <c r="B22" s="389" t="s">
        <v>432</v>
      </c>
      <c r="C22" s="390">
        <v>469.49553999999802</v>
      </c>
      <c r="D22" s="390">
        <v>424.67343</v>
      </c>
      <c r="E22" s="390"/>
      <c r="F22" s="390">
        <v>307.96851999999996</v>
      </c>
      <c r="G22" s="390">
        <v>567.49998212512332</v>
      </c>
      <c r="H22" s="390">
        <v>-259.53146212512337</v>
      </c>
      <c r="I22" s="391">
        <v>0.542675823260376</v>
      </c>
      <c r="J22" s="392" t="s">
        <v>433</v>
      </c>
    </row>
    <row r="23" spans="1:10" ht="14.4" customHeight="1" x14ac:dyDescent="0.3">
      <c r="A23" s="388" t="s">
        <v>427</v>
      </c>
      <c r="B23" s="389" t="s">
        <v>427</v>
      </c>
      <c r="C23" s="390" t="s">
        <v>427</v>
      </c>
      <c r="D23" s="390" t="s">
        <v>427</v>
      </c>
      <c r="E23" s="390"/>
      <c r="F23" s="390" t="s">
        <v>427</v>
      </c>
      <c r="G23" s="390" t="s">
        <v>427</v>
      </c>
      <c r="H23" s="390" t="s">
        <v>427</v>
      </c>
      <c r="I23" s="391" t="s">
        <v>427</v>
      </c>
      <c r="J23" s="392" t="s">
        <v>434</v>
      </c>
    </row>
    <row r="24" spans="1:10" ht="14.4" customHeight="1" x14ac:dyDescent="0.3">
      <c r="A24" s="388" t="s">
        <v>425</v>
      </c>
      <c r="B24" s="389" t="s">
        <v>428</v>
      </c>
      <c r="C24" s="390">
        <v>469.49553999999802</v>
      </c>
      <c r="D24" s="390">
        <v>424.67343</v>
      </c>
      <c r="E24" s="390"/>
      <c r="F24" s="390">
        <v>307.96851999999996</v>
      </c>
      <c r="G24" s="390">
        <v>567.49998212512332</v>
      </c>
      <c r="H24" s="390">
        <v>-259.53146212512337</v>
      </c>
      <c r="I24" s="391">
        <v>0.542675823260376</v>
      </c>
      <c r="J24" s="392" t="s">
        <v>429</v>
      </c>
    </row>
  </sheetData>
  <mergeCells count="3">
    <mergeCell ref="A1:I1"/>
    <mergeCell ref="F3:I3"/>
    <mergeCell ref="C4:D4"/>
  </mergeCells>
  <conditionalFormatting sqref="F13 F25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24">
    <cfRule type="expression" dxfId="11" priority="5">
      <formula>$H14&gt;0</formula>
    </cfRule>
  </conditionalFormatting>
  <conditionalFormatting sqref="A14:A24">
    <cfRule type="expression" dxfId="10" priority="2">
      <formula>AND($J14&lt;&gt;"mezeraKL",$J14&lt;&gt;"")</formula>
    </cfRule>
  </conditionalFormatting>
  <conditionalFormatting sqref="I14:I24">
    <cfRule type="expression" dxfId="9" priority="6">
      <formula>$I14&gt;1</formula>
    </cfRule>
  </conditionalFormatting>
  <conditionalFormatting sqref="B14:B24">
    <cfRule type="expression" dxfId="8" priority="1">
      <formula>OR($J14="NS",$J14="SumaNS",$J14="Účet")</formula>
    </cfRule>
  </conditionalFormatting>
  <conditionalFormatting sqref="A14:D24 F14:I24">
    <cfRule type="expression" dxfId="7" priority="8">
      <formula>AND($J14&lt;&gt;"",$J14&lt;&gt;"mezeraKL")</formula>
    </cfRule>
  </conditionalFormatting>
  <conditionalFormatting sqref="B14:D24 F14:I24">
    <cfRule type="expression" dxfId="6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5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9" t="s">
        <v>654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248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4.52745076996582</v>
      </c>
      <c r="J3" s="74">
        <f>SUBTOTAL(9,J5:J1048576)</f>
        <v>68022.5</v>
      </c>
      <c r="K3" s="75">
        <f>SUBTOTAL(9,K5:K1048576)</f>
        <v>307968.51999999996</v>
      </c>
    </row>
    <row r="4" spans="1:11" s="182" customFormat="1" ht="14.4" customHeight="1" thickBot="1" x14ac:dyDescent="0.35">
      <c r="A4" s="393" t="s">
        <v>4</v>
      </c>
      <c r="B4" s="394" t="s">
        <v>5</v>
      </c>
      <c r="C4" s="394" t="s">
        <v>0</v>
      </c>
      <c r="D4" s="394" t="s">
        <v>6</v>
      </c>
      <c r="E4" s="394" t="s">
        <v>7</v>
      </c>
      <c r="F4" s="394" t="s">
        <v>1</v>
      </c>
      <c r="G4" s="394" t="s">
        <v>57</v>
      </c>
      <c r="H4" s="395" t="s">
        <v>11</v>
      </c>
      <c r="I4" s="396" t="s">
        <v>119</v>
      </c>
      <c r="J4" s="396" t="s">
        <v>13</v>
      </c>
      <c r="K4" s="397" t="s">
        <v>127</v>
      </c>
    </row>
    <row r="5" spans="1:11" ht="14.4" customHeight="1" x14ac:dyDescent="0.3">
      <c r="A5" s="398" t="s">
        <v>425</v>
      </c>
      <c r="B5" s="399" t="s">
        <v>426</v>
      </c>
      <c r="C5" s="400" t="s">
        <v>430</v>
      </c>
      <c r="D5" s="401" t="s">
        <v>448</v>
      </c>
      <c r="E5" s="400" t="s">
        <v>642</v>
      </c>
      <c r="F5" s="401" t="s">
        <v>643</v>
      </c>
      <c r="G5" s="400" t="s">
        <v>452</v>
      </c>
      <c r="H5" s="400" t="s">
        <v>453</v>
      </c>
      <c r="I5" s="402">
        <v>260.3</v>
      </c>
      <c r="J5" s="402">
        <v>39</v>
      </c>
      <c r="K5" s="403">
        <v>10151.700000000001</v>
      </c>
    </row>
    <row r="6" spans="1:11" ht="14.4" customHeight="1" x14ac:dyDescent="0.3">
      <c r="A6" s="404" t="s">
        <v>425</v>
      </c>
      <c r="B6" s="405" t="s">
        <v>426</v>
      </c>
      <c r="C6" s="406" t="s">
        <v>430</v>
      </c>
      <c r="D6" s="407" t="s">
        <v>448</v>
      </c>
      <c r="E6" s="406" t="s">
        <v>642</v>
      </c>
      <c r="F6" s="407" t="s">
        <v>643</v>
      </c>
      <c r="G6" s="406" t="s">
        <v>454</v>
      </c>
      <c r="H6" s="406" t="s">
        <v>455</v>
      </c>
      <c r="I6" s="408">
        <v>28.73</v>
      </c>
      <c r="J6" s="408">
        <v>10</v>
      </c>
      <c r="K6" s="409">
        <v>287.3</v>
      </c>
    </row>
    <row r="7" spans="1:11" ht="14.4" customHeight="1" x14ac:dyDescent="0.3">
      <c r="A7" s="404" t="s">
        <v>425</v>
      </c>
      <c r="B7" s="405" t="s">
        <v>426</v>
      </c>
      <c r="C7" s="406" t="s">
        <v>430</v>
      </c>
      <c r="D7" s="407" t="s">
        <v>448</v>
      </c>
      <c r="E7" s="406" t="s">
        <v>644</v>
      </c>
      <c r="F7" s="407" t="s">
        <v>645</v>
      </c>
      <c r="G7" s="406" t="s">
        <v>456</v>
      </c>
      <c r="H7" s="406" t="s">
        <v>457</v>
      </c>
      <c r="I7" s="408">
        <v>108.41</v>
      </c>
      <c r="J7" s="408">
        <v>12.5</v>
      </c>
      <c r="K7" s="409">
        <v>1355.15</v>
      </c>
    </row>
    <row r="8" spans="1:11" ht="14.4" customHeight="1" x14ac:dyDescent="0.3">
      <c r="A8" s="404" t="s">
        <v>425</v>
      </c>
      <c r="B8" s="405" t="s">
        <v>426</v>
      </c>
      <c r="C8" s="406" t="s">
        <v>430</v>
      </c>
      <c r="D8" s="407" t="s">
        <v>448</v>
      </c>
      <c r="E8" s="406" t="s">
        <v>644</v>
      </c>
      <c r="F8" s="407" t="s">
        <v>645</v>
      </c>
      <c r="G8" s="406" t="s">
        <v>458</v>
      </c>
      <c r="H8" s="406" t="s">
        <v>459</v>
      </c>
      <c r="I8" s="408">
        <v>1.9000000000000001</v>
      </c>
      <c r="J8" s="408">
        <v>1240</v>
      </c>
      <c r="K8" s="409">
        <v>2369.0499999999997</v>
      </c>
    </row>
    <row r="9" spans="1:11" ht="14.4" customHeight="1" x14ac:dyDescent="0.3">
      <c r="A9" s="404" t="s">
        <v>425</v>
      </c>
      <c r="B9" s="405" t="s">
        <v>426</v>
      </c>
      <c r="C9" s="406" t="s">
        <v>430</v>
      </c>
      <c r="D9" s="407" t="s">
        <v>448</v>
      </c>
      <c r="E9" s="406" t="s">
        <v>644</v>
      </c>
      <c r="F9" s="407" t="s">
        <v>645</v>
      </c>
      <c r="G9" s="406" t="s">
        <v>460</v>
      </c>
      <c r="H9" s="406" t="s">
        <v>461</v>
      </c>
      <c r="I9" s="408">
        <v>1.98</v>
      </c>
      <c r="J9" s="408">
        <v>50</v>
      </c>
      <c r="K9" s="409">
        <v>99</v>
      </c>
    </row>
    <row r="10" spans="1:11" ht="14.4" customHeight="1" x14ac:dyDescent="0.3">
      <c r="A10" s="404" t="s">
        <v>425</v>
      </c>
      <c r="B10" s="405" t="s">
        <v>426</v>
      </c>
      <c r="C10" s="406" t="s">
        <v>430</v>
      </c>
      <c r="D10" s="407" t="s">
        <v>448</v>
      </c>
      <c r="E10" s="406" t="s">
        <v>644</v>
      </c>
      <c r="F10" s="407" t="s">
        <v>645</v>
      </c>
      <c r="G10" s="406" t="s">
        <v>462</v>
      </c>
      <c r="H10" s="406" t="s">
        <v>463</v>
      </c>
      <c r="I10" s="408">
        <v>15.004999999999999</v>
      </c>
      <c r="J10" s="408">
        <v>16</v>
      </c>
      <c r="K10" s="409">
        <v>240.1</v>
      </c>
    </row>
    <row r="11" spans="1:11" ht="14.4" customHeight="1" x14ac:dyDescent="0.3">
      <c r="A11" s="404" t="s">
        <v>425</v>
      </c>
      <c r="B11" s="405" t="s">
        <v>426</v>
      </c>
      <c r="C11" s="406" t="s">
        <v>430</v>
      </c>
      <c r="D11" s="407" t="s">
        <v>448</v>
      </c>
      <c r="E11" s="406" t="s">
        <v>644</v>
      </c>
      <c r="F11" s="407" t="s">
        <v>645</v>
      </c>
      <c r="G11" s="406" t="s">
        <v>464</v>
      </c>
      <c r="H11" s="406" t="s">
        <v>465</v>
      </c>
      <c r="I11" s="408">
        <v>4.84</v>
      </c>
      <c r="J11" s="408">
        <v>50</v>
      </c>
      <c r="K11" s="409">
        <v>242</v>
      </c>
    </row>
    <row r="12" spans="1:11" ht="14.4" customHeight="1" x14ac:dyDescent="0.3">
      <c r="A12" s="404" t="s">
        <v>425</v>
      </c>
      <c r="B12" s="405" t="s">
        <v>426</v>
      </c>
      <c r="C12" s="406" t="s">
        <v>430</v>
      </c>
      <c r="D12" s="407" t="s">
        <v>448</v>
      </c>
      <c r="E12" s="406" t="s">
        <v>644</v>
      </c>
      <c r="F12" s="407" t="s">
        <v>645</v>
      </c>
      <c r="G12" s="406" t="s">
        <v>466</v>
      </c>
      <c r="H12" s="406" t="s">
        <v>467</v>
      </c>
      <c r="I12" s="408">
        <v>25.53</v>
      </c>
      <c r="J12" s="408">
        <v>20</v>
      </c>
      <c r="K12" s="409">
        <v>510.6</v>
      </c>
    </row>
    <row r="13" spans="1:11" ht="14.4" customHeight="1" x14ac:dyDescent="0.3">
      <c r="A13" s="404" t="s">
        <v>425</v>
      </c>
      <c r="B13" s="405" t="s">
        <v>426</v>
      </c>
      <c r="C13" s="406" t="s">
        <v>430</v>
      </c>
      <c r="D13" s="407" t="s">
        <v>448</v>
      </c>
      <c r="E13" s="406" t="s">
        <v>644</v>
      </c>
      <c r="F13" s="407" t="s">
        <v>645</v>
      </c>
      <c r="G13" s="406" t="s">
        <v>468</v>
      </c>
      <c r="H13" s="406" t="s">
        <v>469</v>
      </c>
      <c r="I13" s="408">
        <v>1.89</v>
      </c>
      <c r="J13" s="408">
        <v>4000</v>
      </c>
      <c r="K13" s="409">
        <v>7540.72</v>
      </c>
    </row>
    <row r="14" spans="1:11" ht="14.4" customHeight="1" x14ac:dyDescent="0.3">
      <c r="A14" s="404" t="s">
        <v>425</v>
      </c>
      <c r="B14" s="405" t="s">
        <v>426</v>
      </c>
      <c r="C14" s="406" t="s">
        <v>430</v>
      </c>
      <c r="D14" s="407" t="s">
        <v>448</v>
      </c>
      <c r="E14" s="406" t="s">
        <v>644</v>
      </c>
      <c r="F14" s="407" t="s">
        <v>645</v>
      </c>
      <c r="G14" s="406" t="s">
        <v>470</v>
      </c>
      <c r="H14" s="406" t="s">
        <v>471</v>
      </c>
      <c r="I14" s="408">
        <v>1.8275000000000001</v>
      </c>
      <c r="J14" s="408">
        <v>4000</v>
      </c>
      <c r="K14" s="409">
        <v>7312.03</v>
      </c>
    </row>
    <row r="15" spans="1:11" ht="14.4" customHeight="1" x14ac:dyDescent="0.3">
      <c r="A15" s="404" t="s">
        <v>425</v>
      </c>
      <c r="B15" s="405" t="s">
        <v>426</v>
      </c>
      <c r="C15" s="406" t="s">
        <v>430</v>
      </c>
      <c r="D15" s="407" t="s">
        <v>448</v>
      </c>
      <c r="E15" s="406" t="s">
        <v>644</v>
      </c>
      <c r="F15" s="407" t="s">
        <v>645</v>
      </c>
      <c r="G15" s="406" t="s">
        <v>472</v>
      </c>
      <c r="H15" s="406" t="s">
        <v>473</v>
      </c>
      <c r="I15" s="408">
        <v>158.51</v>
      </c>
      <c r="J15" s="408">
        <v>100</v>
      </c>
      <c r="K15" s="409">
        <v>15851</v>
      </c>
    </row>
    <row r="16" spans="1:11" ht="14.4" customHeight="1" x14ac:dyDescent="0.3">
      <c r="A16" s="404" t="s">
        <v>425</v>
      </c>
      <c r="B16" s="405" t="s">
        <v>426</v>
      </c>
      <c r="C16" s="406" t="s">
        <v>430</v>
      </c>
      <c r="D16" s="407" t="s">
        <v>448</v>
      </c>
      <c r="E16" s="406" t="s">
        <v>644</v>
      </c>
      <c r="F16" s="407" t="s">
        <v>645</v>
      </c>
      <c r="G16" s="406" t="s">
        <v>474</v>
      </c>
      <c r="H16" s="406" t="s">
        <v>475</v>
      </c>
      <c r="I16" s="408">
        <v>8.35</v>
      </c>
      <c r="J16" s="408">
        <v>50</v>
      </c>
      <c r="K16" s="409">
        <v>417.45</v>
      </c>
    </row>
    <row r="17" spans="1:11" ht="14.4" customHeight="1" x14ac:dyDescent="0.3">
      <c r="A17" s="404" t="s">
        <v>425</v>
      </c>
      <c r="B17" s="405" t="s">
        <v>426</v>
      </c>
      <c r="C17" s="406" t="s">
        <v>430</v>
      </c>
      <c r="D17" s="407" t="s">
        <v>448</v>
      </c>
      <c r="E17" s="406" t="s">
        <v>644</v>
      </c>
      <c r="F17" s="407" t="s">
        <v>645</v>
      </c>
      <c r="G17" s="406" t="s">
        <v>476</v>
      </c>
      <c r="H17" s="406" t="s">
        <v>477</v>
      </c>
      <c r="I17" s="408">
        <v>228.64</v>
      </c>
      <c r="J17" s="408">
        <v>50</v>
      </c>
      <c r="K17" s="409">
        <v>11432.08</v>
      </c>
    </row>
    <row r="18" spans="1:11" ht="14.4" customHeight="1" x14ac:dyDescent="0.3">
      <c r="A18" s="404" t="s">
        <v>425</v>
      </c>
      <c r="B18" s="405" t="s">
        <v>426</v>
      </c>
      <c r="C18" s="406" t="s">
        <v>430</v>
      </c>
      <c r="D18" s="407" t="s">
        <v>448</v>
      </c>
      <c r="E18" s="406" t="s">
        <v>644</v>
      </c>
      <c r="F18" s="407" t="s">
        <v>645</v>
      </c>
      <c r="G18" s="406" t="s">
        <v>478</v>
      </c>
      <c r="H18" s="406" t="s">
        <v>479</v>
      </c>
      <c r="I18" s="408">
        <v>109.34</v>
      </c>
      <c r="J18" s="408">
        <v>30</v>
      </c>
      <c r="K18" s="409">
        <v>3280.31</v>
      </c>
    </row>
    <row r="19" spans="1:11" ht="14.4" customHeight="1" x14ac:dyDescent="0.3">
      <c r="A19" s="404" t="s">
        <v>425</v>
      </c>
      <c r="B19" s="405" t="s">
        <v>426</v>
      </c>
      <c r="C19" s="406" t="s">
        <v>430</v>
      </c>
      <c r="D19" s="407" t="s">
        <v>448</v>
      </c>
      <c r="E19" s="406" t="s">
        <v>644</v>
      </c>
      <c r="F19" s="407" t="s">
        <v>645</v>
      </c>
      <c r="G19" s="406" t="s">
        <v>480</v>
      </c>
      <c r="H19" s="406" t="s">
        <v>481</v>
      </c>
      <c r="I19" s="408">
        <v>869.99</v>
      </c>
      <c r="J19" s="408">
        <v>5</v>
      </c>
      <c r="K19" s="409">
        <v>4349.95</v>
      </c>
    </row>
    <row r="20" spans="1:11" ht="14.4" customHeight="1" x14ac:dyDescent="0.3">
      <c r="A20" s="404" t="s">
        <v>425</v>
      </c>
      <c r="B20" s="405" t="s">
        <v>426</v>
      </c>
      <c r="C20" s="406" t="s">
        <v>430</v>
      </c>
      <c r="D20" s="407" t="s">
        <v>448</v>
      </c>
      <c r="E20" s="406" t="s">
        <v>644</v>
      </c>
      <c r="F20" s="407" t="s">
        <v>645</v>
      </c>
      <c r="G20" s="406" t="s">
        <v>482</v>
      </c>
      <c r="H20" s="406" t="s">
        <v>483</v>
      </c>
      <c r="I20" s="408">
        <v>106.09</v>
      </c>
      <c r="J20" s="408">
        <v>50</v>
      </c>
      <c r="K20" s="409">
        <v>5304.64</v>
      </c>
    </row>
    <row r="21" spans="1:11" ht="14.4" customHeight="1" x14ac:dyDescent="0.3">
      <c r="A21" s="404" t="s">
        <v>425</v>
      </c>
      <c r="B21" s="405" t="s">
        <v>426</v>
      </c>
      <c r="C21" s="406" t="s">
        <v>430</v>
      </c>
      <c r="D21" s="407" t="s">
        <v>448</v>
      </c>
      <c r="E21" s="406" t="s">
        <v>644</v>
      </c>
      <c r="F21" s="407" t="s">
        <v>645</v>
      </c>
      <c r="G21" s="406" t="s">
        <v>484</v>
      </c>
      <c r="H21" s="406" t="s">
        <v>485</v>
      </c>
      <c r="I21" s="408">
        <v>693.18</v>
      </c>
      <c r="J21" s="408">
        <v>1</v>
      </c>
      <c r="K21" s="409">
        <v>693.18</v>
      </c>
    </row>
    <row r="22" spans="1:11" ht="14.4" customHeight="1" x14ac:dyDescent="0.3">
      <c r="A22" s="404" t="s">
        <v>425</v>
      </c>
      <c r="B22" s="405" t="s">
        <v>426</v>
      </c>
      <c r="C22" s="406" t="s">
        <v>430</v>
      </c>
      <c r="D22" s="407" t="s">
        <v>448</v>
      </c>
      <c r="E22" s="406" t="s">
        <v>644</v>
      </c>
      <c r="F22" s="407" t="s">
        <v>645</v>
      </c>
      <c r="G22" s="406" t="s">
        <v>486</v>
      </c>
      <c r="H22" s="406" t="s">
        <v>487</v>
      </c>
      <c r="I22" s="408">
        <v>56.05</v>
      </c>
      <c r="J22" s="408">
        <v>50</v>
      </c>
      <c r="K22" s="409">
        <v>2802.34</v>
      </c>
    </row>
    <row r="23" spans="1:11" ht="14.4" customHeight="1" x14ac:dyDescent="0.3">
      <c r="A23" s="404" t="s">
        <v>425</v>
      </c>
      <c r="B23" s="405" t="s">
        <v>426</v>
      </c>
      <c r="C23" s="406" t="s">
        <v>430</v>
      </c>
      <c r="D23" s="407" t="s">
        <v>448</v>
      </c>
      <c r="E23" s="406" t="s">
        <v>646</v>
      </c>
      <c r="F23" s="407" t="s">
        <v>647</v>
      </c>
      <c r="G23" s="406" t="s">
        <v>488</v>
      </c>
      <c r="H23" s="406" t="s">
        <v>489</v>
      </c>
      <c r="I23" s="408">
        <v>0.25</v>
      </c>
      <c r="J23" s="408">
        <v>4000</v>
      </c>
      <c r="K23" s="409">
        <v>1016.4</v>
      </c>
    </row>
    <row r="24" spans="1:11" ht="14.4" customHeight="1" x14ac:dyDescent="0.3">
      <c r="A24" s="404" t="s">
        <v>425</v>
      </c>
      <c r="B24" s="405" t="s">
        <v>426</v>
      </c>
      <c r="C24" s="406" t="s">
        <v>430</v>
      </c>
      <c r="D24" s="407" t="s">
        <v>448</v>
      </c>
      <c r="E24" s="406" t="s">
        <v>646</v>
      </c>
      <c r="F24" s="407" t="s">
        <v>647</v>
      </c>
      <c r="G24" s="406" t="s">
        <v>490</v>
      </c>
      <c r="H24" s="406" t="s">
        <v>491</v>
      </c>
      <c r="I24" s="408">
        <v>50.82</v>
      </c>
      <c r="J24" s="408">
        <v>10</v>
      </c>
      <c r="K24" s="409">
        <v>508.2</v>
      </c>
    </row>
    <row r="25" spans="1:11" ht="14.4" customHeight="1" x14ac:dyDescent="0.3">
      <c r="A25" s="404" t="s">
        <v>425</v>
      </c>
      <c r="B25" s="405" t="s">
        <v>426</v>
      </c>
      <c r="C25" s="406" t="s">
        <v>430</v>
      </c>
      <c r="D25" s="407" t="s">
        <v>448</v>
      </c>
      <c r="E25" s="406" t="s">
        <v>646</v>
      </c>
      <c r="F25" s="407" t="s">
        <v>647</v>
      </c>
      <c r="G25" s="406" t="s">
        <v>492</v>
      </c>
      <c r="H25" s="406" t="s">
        <v>493</v>
      </c>
      <c r="I25" s="408">
        <v>0.14000000000000001</v>
      </c>
      <c r="J25" s="408">
        <v>1000</v>
      </c>
      <c r="K25" s="409">
        <v>140</v>
      </c>
    </row>
    <row r="26" spans="1:11" ht="14.4" customHeight="1" x14ac:dyDescent="0.3">
      <c r="A26" s="404" t="s">
        <v>425</v>
      </c>
      <c r="B26" s="405" t="s">
        <v>426</v>
      </c>
      <c r="C26" s="406" t="s">
        <v>430</v>
      </c>
      <c r="D26" s="407" t="s">
        <v>448</v>
      </c>
      <c r="E26" s="406" t="s">
        <v>646</v>
      </c>
      <c r="F26" s="407" t="s">
        <v>647</v>
      </c>
      <c r="G26" s="406" t="s">
        <v>494</v>
      </c>
      <c r="H26" s="406" t="s">
        <v>495</v>
      </c>
      <c r="I26" s="408">
        <v>36.200000000000003</v>
      </c>
      <c r="J26" s="408">
        <v>6</v>
      </c>
      <c r="K26" s="409">
        <v>217.21</v>
      </c>
    </row>
    <row r="27" spans="1:11" ht="14.4" customHeight="1" x14ac:dyDescent="0.3">
      <c r="A27" s="404" t="s">
        <v>425</v>
      </c>
      <c r="B27" s="405" t="s">
        <v>426</v>
      </c>
      <c r="C27" s="406" t="s">
        <v>430</v>
      </c>
      <c r="D27" s="407" t="s">
        <v>448</v>
      </c>
      <c r="E27" s="406" t="s">
        <v>646</v>
      </c>
      <c r="F27" s="407" t="s">
        <v>647</v>
      </c>
      <c r="G27" s="406" t="s">
        <v>496</v>
      </c>
      <c r="H27" s="406" t="s">
        <v>497</v>
      </c>
      <c r="I27" s="408">
        <v>0.17499999999999999</v>
      </c>
      <c r="J27" s="408">
        <v>9000</v>
      </c>
      <c r="K27" s="409">
        <v>1572.78</v>
      </c>
    </row>
    <row r="28" spans="1:11" ht="14.4" customHeight="1" x14ac:dyDescent="0.3">
      <c r="A28" s="404" t="s">
        <v>425</v>
      </c>
      <c r="B28" s="405" t="s">
        <v>426</v>
      </c>
      <c r="C28" s="406" t="s">
        <v>430</v>
      </c>
      <c r="D28" s="407" t="s">
        <v>448</v>
      </c>
      <c r="E28" s="406" t="s">
        <v>646</v>
      </c>
      <c r="F28" s="407" t="s">
        <v>647</v>
      </c>
      <c r="G28" s="406" t="s">
        <v>498</v>
      </c>
      <c r="H28" s="406" t="s">
        <v>499</v>
      </c>
      <c r="I28" s="408">
        <v>7.13</v>
      </c>
      <c r="J28" s="408">
        <v>288</v>
      </c>
      <c r="K28" s="409">
        <v>2053.15</v>
      </c>
    </row>
    <row r="29" spans="1:11" ht="14.4" customHeight="1" x14ac:dyDescent="0.3">
      <c r="A29" s="404" t="s">
        <v>425</v>
      </c>
      <c r="B29" s="405" t="s">
        <v>426</v>
      </c>
      <c r="C29" s="406" t="s">
        <v>430</v>
      </c>
      <c r="D29" s="407" t="s">
        <v>448</v>
      </c>
      <c r="E29" s="406" t="s">
        <v>646</v>
      </c>
      <c r="F29" s="407" t="s">
        <v>647</v>
      </c>
      <c r="G29" s="406" t="s">
        <v>500</v>
      </c>
      <c r="H29" s="406" t="s">
        <v>501</v>
      </c>
      <c r="I29" s="408">
        <v>0.28000000000000003</v>
      </c>
      <c r="J29" s="408">
        <v>5000</v>
      </c>
      <c r="K29" s="409">
        <v>1391.5</v>
      </c>
    </row>
    <row r="30" spans="1:11" ht="14.4" customHeight="1" x14ac:dyDescent="0.3">
      <c r="A30" s="404" t="s">
        <v>425</v>
      </c>
      <c r="B30" s="405" t="s">
        <v>426</v>
      </c>
      <c r="C30" s="406" t="s">
        <v>430</v>
      </c>
      <c r="D30" s="407" t="s">
        <v>448</v>
      </c>
      <c r="E30" s="406" t="s">
        <v>646</v>
      </c>
      <c r="F30" s="407" t="s">
        <v>647</v>
      </c>
      <c r="G30" s="406" t="s">
        <v>502</v>
      </c>
      <c r="H30" s="406" t="s">
        <v>503</v>
      </c>
      <c r="I30" s="408">
        <v>735.68</v>
      </c>
      <c r="J30" s="408">
        <v>1</v>
      </c>
      <c r="K30" s="409">
        <v>735.68</v>
      </c>
    </row>
    <row r="31" spans="1:11" ht="14.4" customHeight="1" x14ac:dyDescent="0.3">
      <c r="A31" s="404" t="s">
        <v>425</v>
      </c>
      <c r="B31" s="405" t="s">
        <v>426</v>
      </c>
      <c r="C31" s="406" t="s">
        <v>430</v>
      </c>
      <c r="D31" s="407" t="s">
        <v>448</v>
      </c>
      <c r="E31" s="406" t="s">
        <v>646</v>
      </c>
      <c r="F31" s="407" t="s">
        <v>647</v>
      </c>
      <c r="G31" s="406" t="s">
        <v>504</v>
      </c>
      <c r="H31" s="406" t="s">
        <v>505</v>
      </c>
      <c r="I31" s="408">
        <v>269.83</v>
      </c>
      <c r="J31" s="408">
        <v>100</v>
      </c>
      <c r="K31" s="409">
        <v>26983</v>
      </c>
    </row>
    <row r="32" spans="1:11" ht="14.4" customHeight="1" x14ac:dyDescent="0.3">
      <c r="A32" s="404" t="s">
        <v>425</v>
      </c>
      <c r="B32" s="405" t="s">
        <v>426</v>
      </c>
      <c r="C32" s="406" t="s">
        <v>430</v>
      </c>
      <c r="D32" s="407" t="s">
        <v>448</v>
      </c>
      <c r="E32" s="406" t="s">
        <v>646</v>
      </c>
      <c r="F32" s="407" t="s">
        <v>647</v>
      </c>
      <c r="G32" s="406" t="s">
        <v>506</v>
      </c>
      <c r="H32" s="406" t="s">
        <v>507</v>
      </c>
      <c r="I32" s="408">
        <v>6.17</v>
      </c>
      <c r="J32" s="408">
        <v>200</v>
      </c>
      <c r="K32" s="409">
        <v>1234.2</v>
      </c>
    </row>
    <row r="33" spans="1:11" ht="14.4" customHeight="1" x14ac:dyDescent="0.3">
      <c r="A33" s="404" t="s">
        <v>425</v>
      </c>
      <c r="B33" s="405" t="s">
        <v>426</v>
      </c>
      <c r="C33" s="406" t="s">
        <v>430</v>
      </c>
      <c r="D33" s="407" t="s">
        <v>448</v>
      </c>
      <c r="E33" s="406" t="s">
        <v>646</v>
      </c>
      <c r="F33" s="407" t="s">
        <v>647</v>
      </c>
      <c r="G33" s="406" t="s">
        <v>508</v>
      </c>
      <c r="H33" s="406" t="s">
        <v>509</v>
      </c>
      <c r="I33" s="408">
        <v>68.569999999999993</v>
      </c>
      <c r="J33" s="408">
        <v>2</v>
      </c>
      <c r="K33" s="409">
        <v>137.13999999999999</v>
      </c>
    </row>
    <row r="34" spans="1:11" ht="14.4" customHeight="1" x14ac:dyDescent="0.3">
      <c r="A34" s="404" t="s">
        <v>425</v>
      </c>
      <c r="B34" s="405" t="s">
        <v>426</v>
      </c>
      <c r="C34" s="406" t="s">
        <v>430</v>
      </c>
      <c r="D34" s="407" t="s">
        <v>448</v>
      </c>
      <c r="E34" s="406" t="s">
        <v>646</v>
      </c>
      <c r="F34" s="407" t="s">
        <v>647</v>
      </c>
      <c r="G34" s="406" t="s">
        <v>510</v>
      </c>
      <c r="H34" s="406" t="s">
        <v>511</v>
      </c>
      <c r="I34" s="408">
        <v>378.755</v>
      </c>
      <c r="J34" s="408">
        <v>6</v>
      </c>
      <c r="K34" s="409">
        <v>2320.88</v>
      </c>
    </row>
    <row r="35" spans="1:11" ht="14.4" customHeight="1" x14ac:dyDescent="0.3">
      <c r="A35" s="404" t="s">
        <v>425</v>
      </c>
      <c r="B35" s="405" t="s">
        <v>426</v>
      </c>
      <c r="C35" s="406" t="s">
        <v>430</v>
      </c>
      <c r="D35" s="407" t="s">
        <v>448</v>
      </c>
      <c r="E35" s="406" t="s">
        <v>646</v>
      </c>
      <c r="F35" s="407" t="s">
        <v>647</v>
      </c>
      <c r="G35" s="406" t="s">
        <v>512</v>
      </c>
      <c r="H35" s="406" t="s">
        <v>513</v>
      </c>
      <c r="I35" s="408">
        <v>421.97500000000002</v>
      </c>
      <c r="J35" s="408">
        <v>4</v>
      </c>
      <c r="K35" s="409">
        <v>1687.9</v>
      </c>
    </row>
    <row r="36" spans="1:11" ht="14.4" customHeight="1" x14ac:dyDescent="0.3">
      <c r="A36" s="404" t="s">
        <v>425</v>
      </c>
      <c r="B36" s="405" t="s">
        <v>426</v>
      </c>
      <c r="C36" s="406" t="s">
        <v>430</v>
      </c>
      <c r="D36" s="407" t="s">
        <v>448</v>
      </c>
      <c r="E36" s="406" t="s">
        <v>646</v>
      </c>
      <c r="F36" s="407" t="s">
        <v>647</v>
      </c>
      <c r="G36" s="406" t="s">
        <v>514</v>
      </c>
      <c r="H36" s="406" t="s">
        <v>515</v>
      </c>
      <c r="I36" s="408">
        <v>68.569999999999993</v>
      </c>
      <c r="J36" s="408">
        <v>2</v>
      </c>
      <c r="K36" s="409">
        <v>137.13999999999999</v>
      </c>
    </row>
    <row r="37" spans="1:11" ht="14.4" customHeight="1" x14ac:dyDescent="0.3">
      <c r="A37" s="404" t="s">
        <v>425</v>
      </c>
      <c r="B37" s="405" t="s">
        <v>426</v>
      </c>
      <c r="C37" s="406" t="s">
        <v>430</v>
      </c>
      <c r="D37" s="407" t="s">
        <v>448</v>
      </c>
      <c r="E37" s="406" t="s">
        <v>646</v>
      </c>
      <c r="F37" s="407" t="s">
        <v>647</v>
      </c>
      <c r="G37" s="406" t="s">
        <v>516</v>
      </c>
      <c r="H37" s="406" t="s">
        <v>517</v>
      </c>
      <c r="I37" s="408">
        <v>88.38</v>
      </c>
      <c r="J37" s="408">
        <v>2</v>
      </c>
      <c r="K37" s="409">
        <v>176.76</v>
      </c>
    </row>
    <row r="38" spans="1:11" ht="14.4" customHeight="1" x14ac:dyDescent="0.3">
      <c r="A38" s="404" t="s">
        <v>425</v>
      </c>
      <c r="B38" s="405" t="s">
        <v>426</v>
      </c>
      <c r="C38" s="406" t="s">
        <v>430</v>
      </c>
      <c r="D38" s="407" t="s">
        <v>448</v>
      </c>
      <c r="E38" s="406" t="s">
        <v>646</v>
      </c>
      <c r="F38" s="407" t="s">
        <v>647</v>
      </c>
      <c r="G38" s="406" t="s">
        <v>518</v>
      </c>
      <c r="H38" s="406" t="s">
        <v>519</v>
      </c>
      <c r="I38" s="408">
        <v>59.144999999999996</v>
      </c>
      <c r="J38" s="408">
        <v>6</v>
      </c>
      <c r="K38" s="409">
        <v>347.32</v>
      </c>
    </row>
    <row r="39" spans="1:11" ht="14.4" customHeight="1" x14ac:dyDescent="0.3">
      <c r="A39" s="404" t="s">
        <v>425</v>
      </c>
      <c r="B39" s="405" t="s">
        <v>426</v>
      </c>
      <c r="C39" s="406" t="s">
        <v>430</v>
      </c>
      <c r="D39" s="407" t="s">
        <v>448</v>
      </c>
      <c r="E39" s="406" t="s">
        <v>646</v>
      </c>
      <c r="F39" s="407" t="s">
        <v>647</v>
      </c>
      <c r="G39" s="406" t="s">
        <v>520</v>
      </c>
      <c r="H39" s="406" t="s">
        <v>521</v>
      </c>
      <c r="I39" s="408">
        <v>53.459999999999994</v>
      </c>
      <c r="J39" s="408">
        <v>6</v>
      </c>
      <c r="K39" s="409">
        <v>313.92</v>
      </c>
    </row>
    <row r="40" spans="1:11" ht="14.4" customHeight="1" x14ac:dyDescent="0.3">
      <c r="A40" s="404" t="s">
        <v>425</v>
      </c>
      <c r="B40" s="405" t="s">
        <v>426</v>
      </c>
      <c r="C40" s="406" t="s">
        <v>430</v>
      </c>
      <c r="D40" s="407" t="s">
        <v>448</v>
      </c>
      <c r="E40" s="406" t="s">
        <v>646</v>
      </c>
      <c r="F40" s="407" t="s">
        <v>647</v>
      </c>
      <c r="G40" s="406" t="s">
        <v>522</v>
      </c>
      <c r="H40" s="406" t="s">
        <v>523</v>
      </c>
      <c r="I40" s="408">
        <v>47.769999999999996</v>
      </c>
      <c r="J40" s="408">
        <v>6</v>
      </c>
      <c r="K40" s="409">
        <v>280.52999999999997</v>
      </c>
    </row>
    <row r="41" spans="1:11" ht="14.4" customHeight="1" x14ac:dyDescent="0.3">
      <c r="A41" s="404" t="s">
        <v>425</v>
      </c>
      <c r="B41" s="405" t="s">
        <v>426</v>
      </c>
      <c r="C41" s="406" t="s">
        <v>430</v>
      </c>
      <c r="D41" s="407" t="s">
        <v>448</v>
      </c>
      <c r="E41" s="406" t="s">
        <v>646</v>
      </c>
      <c r="F41" s="407" t="s">
        <v>647</v>
      </c>
      <c r="G41" s="406" t="s">
        <v>524</v>
      </c>
      <c r="H41" s="406" t="s">
        <v>525</v>
      </c>
      <c r="I41" s="408">
        <v>70.78</v>
      </c>
      <c r="J41" s="408">
        <v>20</v>
      </c>
      <c r="K41" s="409">
        <v>1415.7</v>
      </c>
    </row>
    <row r="42" spans="1:11" ht="14.4" customHeight="1" x14ac:dyDescent="0.3">
      <c r="A42" s="404" t="s">
        <v>425</v>
      </c>
      <c r="B42" s="405" t="s">
        <v>426</v>
      </c>
      <c r="C42" s="406" t="s">
        <v>430</v>
      </c>
      <c r="D42" s="407" t="s">
        <v>448</v>
      </c>
      <c r="E42" s="406" t="s">
        <v>646</v>
      </c>
      <c r="F42" s="407" t="s">
        <v>647</v>
      </c>
      <c r="G42" s="406" t="s">
        <v>526</v>
      </c>
      <c r="H42" s="406" t="s">
        <v>527</v>
      </c>
      <c r="I42" s="408">
        <v>79.615000000000009</v>
      </c>
      <c r="J42" s="408">
        <v>6</v>
      </c>
      <c r="K42" s="409">
        <v>467.53999999999996</v>
      </c>
    </row>
    <row r="43" spans="1:11" ht="14.4" customHeight="1" x14ac:dyDescent="0.3">
      <c r="A43" s="404" t="s">
        <v>425</v>
      </c>
      <c r="B43" s="405" t="s">
        <v>426</v>
      </c>
      <c r="C43" s="406" t="s">
        <v>430</v>
      </c>
      <c r="D43" s="407" t="s">
        <v>448</v>
      </c>
      <c r="E43" s="406" t="s">
        <v>646</v>
      </c>
      <c r="F43" s="407" t="s">
        <v>647</v>
      </c>
      <c r="G43" s="406" t="s">
        <v>528</v>
      </c>
      <c r="H43" s="406" t="s">
        <v>529</v>
      </c>
      <c r="I43" s="408">
        <v>80.92</v>
      </c>
      <c r="J43" s="408">
        <v>4</v>
      </c>
      <c r="K43" s="409">
        <v>323.7</v>
      </c>
    </row>
    <row r="44" spans="1:11" ht="14.4" customHeight="1" x14ac:dyDescent="0.3">
      <c r="A44" s="404" t="s">
        <v>425</v>
      </c>
      <c r="B44" s="405" t="s">
        <v>426</v>
      </c>
      <c r="C44" s="406" t="s">
        <v>430</v>
      </c>
      <c r="D44" s="407" t="s">
        <v>448</v>
      </c>
      <c r="E44" s="406" t="s">
        <v>646</v>
      </c>
      <c r="F44" s="407" t="s">
        <v>647</v>
      </c>
      <c r="G44" s="406" t="s">
        <v>530</v>
      </c>
      <c r="H44" s="406" t="s">
        <v>531</v>
      </c>
      <c r="I44" s="408">
        <v>202.31</v>
      </c>
      <c r="J44" s="408">
        <v>2</v>
      </c>
      <c r="K44" s="409">
        <v>404.62</v>
      </c>
    </row>
    <row r="45" spans="1:11" ht="14.4" customHeight="1" x14ac:dyDescent="0.3">
      <c r="A45" s="404" t="s">
        <v>425</v>
      </c>
      <c r="B45" s="405" t="s">
        <v>426</v>
      </c>
      <c r="C45" s="406" t="s">
        <v>430</v>
      </c>
      <c r="D45" s="407" t="s">
        <v>448</v>
      </c>
      <c r="E45" s="406" t="s">
        <v>648</v>
      </c>
      <c r="F45" s="407" t="s">
        <v>649</v>
      </c>
      <c r="G45" s="406" t="s">
        <v>532</v>
      </c>
      <c r="H45" s="406" t="s">
        <v>533</v>
      </c>
      <c r="I45" s="408">
        <v>0.49</v>
      </c>
      <c r="J45" s="408">
        <v>300</v>
      </c>
      <c r="K45" s="409">
        <v>147</v>
      </c>
    </row>
    <row r="46" spans="1:11" ht="14.4" customHeight="1" x14ac:dyDescent="0.3">
      <c r="A46" s="404" t="s">
        <v>425</v>
      </c>
      <c r="B46" s="405" t="s">
        <v>426</v>
      </c>
      <c r="C46" s="406" t="s">
        <v>430</v>
      </c>
      <c r="D46" s="407" t="s">
        <v>448</v>
      </c>
      <c r="E46" s="406" t="s">
        <v>650</v>
      </c>
      <c r="F46" s="407" t="s">
        <v>651</v>
      </c>
      <c r="G46" s="406" t="s">
        <v>534</v>
      </c>
      <c r="H46" s="406" t="s">
        <v>535</v>
      </c>
      <c r="I46" s="408">
        <v>7.5</v>
      </c>
      <c r="J46" s="408">
        <v>300</v>
      </c>
      <c r="K46" s="409">
        <v>2250</v>
      </c>
    </row>
    <row r="47" spans="1:11" ht="14.4" customHeight="1" x14ac:dyDescent="0.3">
      <c r="A47" s="404" t="s">
        <v>425</v>
      </c>
      <c r="B47" s="405" t="s">
        <v>426</v>
      </c>
      <c r="C47" s="406" t="s">
        <v>430</v>
      </c>
      <c r="D47" s="407" t="s">
        <v>448</v>
      </c>
      <c r="E47" s="406" t="s">
        <v>650</v>
      </c>
      <c r="F47" s="407" t="s">
        <v>651</v>
      </c>
      <c r="G47" s="406" t="s">
        <v>536</v>
      </c>
      <c r="H47" s="406" t="s">
        <v>537</v>
      </c>
      <c r="I47" s="408">
        <v>7.5</v>
      </c>
      <c r="J47" s="408">
        <v>700</v>
      </c>
      <c r="K47" s="409">
        <v>5249.8</v>
      </c>
    </row>
    <row r="48" spans="1:11" ht="14.4" customHeight="1" x14ac:dyDescent="0.3">
      <c r="A48" s="404" t="s">
        <v>425</v>
      </c>
      <c r="B48" s="405" t="s">
        <v>426</v>
      </c>
      <c r="C48" s="406" t="s">
        <v>430</v>
      </c>
      <c r="D48" s="407" t="s">
        <v>448</v>
      </c>
      <c r="E48" s="406" t="s">
        <v>650</v>
      </c>
      <c r="F48" s="407" t="s">
        <v>651</v>
      </c>
      <c r="G48" s="406" t="s">
        <v>538</v>
      </c>
      <c r="H48" s="406" t="s">
        <v>539</v>
      </c>
      <c r="I48" s="408">
        <v>7.5</v>
      </c>
      <c r="J48" s="408">
        <v>100</v>
      </c>
      <c r="K48" s="409">
        <v>750</v>
      </c>
    </row>
    <row r="49" spans="1:11" ht="14.4" customHeight="1" x14ac:dyDescent="0.3">
      <c r="A49" s="404" t="s">
        <v>425</v>
      </c>
      <c r="B49" s="405" t="s">
        <v>426</v>
      </c>
      <c r="C49" s="406" t="s">
        <v>430</v>
      </c>
      <c r="D49" s="407" t="s">
        <v>448</v>
      </c>
      <c r="E49" s="406" t="s">
        <v>650</v>
      </c>
      <c r="F49" s="407" t="s">
        <v>651</v>
      </c>
      <c r="G49" s="406" t="s">
        <v>540</v>
      </c>
      <c r="H49" s="406" t="s">
        <v>541</v>
      </c>
      <c r="I49" s="408">
        <v>0.71</v>
      </c>
      <c r="J49" s="408">
        <v>2600</v>
      </c>
      <c r="K49" s="409">
        <v>1846</v>
      </c>
    </row>
    <row r="50" spans="1:11" ht="14.4" customHeight="1" x14ac:dyDescent="0.3">
      <c r="A50" s="404" t="s">
        <v>425</v>
      </c>
      <c r="B50" s="405" t="s">
        <v>426</v>
      </c>
      <c r="C50" s="406" t="s">
        <v>430</v>
      </c>
      <c r="D50" s="407" t="s">
        <v>448</v>
      </c>
      <c r="E50" s="406" t="s">
        <v>650</v>
      </c>
      <c r="F50" s="407" t="s">
        <v>651</v>
      </c>
      <c r="G50" s="406" t="s">
        <v>542</v>
      </c>
      <c r="H50" s="406" t="s">
        <v>543</v>
      </c>
      <c r="I50" s="408">
        <v>0.71</v>
      </c>
      <c r="J50" s="408">
        <v>2200</v>
      </c>
      <c r="K50" s="409">
        <v>1562</v>
      </c>
    </row>
    <row r="51" spans="1:11" ht="14.4" customHeight="1" x14ac:dyDescent="0.3">
      <c r="A51" s="404" t="s">
        <v>425</v>
      </c>
      <c r="B51" s="405" t="s">
        <v>426</v>
      </c>
      <c r="C51" s="406" t="s">
        <v>430</v>
      </c>
      <c r="D51" s="407" t="s">
        <v>448</v>
      </c>
      <c r="E51" s="406" t="s">
        <v>650</v>
      </c>
      <c r="F51" s="407" t="s">
        <v>651</v>
      </c>
      <c r="G51" s="406" t="s">
        <v>544</v>
      </c>
      <c r="H51" s="406" t="s">
        <v>545</v>
      </c>
      <c r="I51" s="408">
        <v>0.71</v>
      </c>
      <c r="J51" s="408">
        <v>7600</v>
      </c>
      <c r="K51" s="409">
        <v>5396</v>
      </c>
    </row>
    <row r="52" spans="1:11" ht="14.4" customHeight="1" x14ac:dyDescent="0.3">
      <c r="A52" s="404" t="s">
        <v>425</v>
      </c>
      <c r="B52" s="405" t="s">
        <v>426</v>
      </c>
      <c r="C52" s="406" t="s">
        <v>430</v>
      </c>
      <c r="D52" s="407" t="s">
        <v>448</v>
      </c>
      <c r="E52" s="406" t="s">
        <v>652</v>
      </c>
      <c r="F52" s="407" t="s">
        <v>653</v>
      </c>
      <c r="G52" s="406" t="s">
        <v>546</v>
      </c>
      <c r="H52" s="406" t="s">
        <v>547</v>
      </c>
      <c r="I52" s="408">
        <v>62.92</v>
      </c>
      <c r="J52" s="408">
        <v>2</v>
      </c>
      <c r="K52" s="409">
        <v>125.84</v>
      </c>
    </row>
    <row r="53" spans="1:11" ht="14.4" customHeight="1" x14ac:dyDescent="0.3">
      <c r="A53" s="404" t="s">
        <v>425</v>
      </c>
      <c r="B53" s="405" t="s">
        <v>426</v>
      </c>
      <c r="C53" s="406" t="s">
        <v>430</v>
      </c>
      <c r="D53" s="407" t="s">
        <v>448</v>
      </c>
      <c r="E53" s="406" t="s">
        <v>652</v>
      </c>
      <c r="F53" s="407" t="s">
        <v>653</v>
      </c>
      <c r="G53" s="406" t="s">
        <v>548</v>
      </c>
      <c r="H53" s="406" t="s">
        <v>549</v>
      </c>
      <c r="I53" s="408">
        <v>192.39</v>
      </c>
      <c r="J53" s="408">
        <v>10</v>
      </c>
      <c r="K53" s="409">
        <v>1923.9</v>
      </c>
    </row>
    <row r="54" spans="1:11" ht="14.4" customHeight="1" x14ac:dyDescent="0.3">
      <c r="A54" s="404" t="s">
        <v>425</v>
      </c>
      <c r="B54" s="405" t="s">
        <v>426</v>
      </c>
      <c r="C54" s="406" t="s">
        <v>430</v>
      </c>
      <c r="D54" s="407" t="s">
        <v>448</v>
      </c>
      <c r="E54" s="406" t="s">
        <v>652</v>
      </c>
      <c r="F54" s="407" t="s">
        <v>653</v>
      </c>
      <c r="G54" s="406" t="s">
        <v>550</v>
      </c>
      <c r="H54" s="406" t="s">
        <v>551</v>
      </c>
      <c r="I54" s="408">
        <v>536.94499999999994</v>
      </c>
      <c r="J54" s="408">
        <v>21</v>
      </c>
      <c r="K54" s="409">
        <v>12718.83</v>
      </c>
    </row>
    <row r="55" spans="1:11" ht="14.4" customHeight="1" x14ac:dyDescent="0.3">
      <c r="A55" s="404" t="s">
        <v>425</v>
      </c>
      <c r="B55" s="405" t="s">
        <v>426</v>
      </c>
      <c r="C55" s="406" t="s">
        <v>430</v>
      </c>
      <c r="D55" s="407" t="s">
        <v>448</v>
      </c>
      <c r="E55" s="406" t="s">
        <v>652</v>
      </c>
      <c r="F55" s="407" t="s">
        <v>653</v>
      </c>
      <c r="G55" s="406" t="s">
        <v>552</v>
      </c>
      <c r="H55" s="406" t="s">
        <v>553</v>
      </c>
      <c r="I55" s="408">
        <v>0.10200000000000001</v>
      </c>
      <c r="J55" s="408">
        <v>22000</v>
      </c>
      <c r="K55" s="409">
        <v>2383.04</v>
      </c>
    </row>
    <row r="56" spans="1:11" ht="14.4" customHeight="1" x14ac:dyDescent="0.3">
      <c r="A56" s="404" t="s">
        <v>425</v>
      </c>
      <c r="B56" s="405" t="s">
        <v>426</v>
      </c>
      <c r="C56" s="406" t="s">
        <v>430</v>
      </c>
      <c r="D56" s="407" t="s">
        <v>448</v>
      </c>
      <c r="E56" s="406" t="s">
        <v>652</v>
      </c>
      <c r="F56" s="407" t="s">
        <v>653</v>
      </c>
      <c r="G56" s="406" t="s">
        <v>554</v>
      </c>
      <c r="H56" s="406" t="s">
        <v>555</v>
      </c>
      <c r="I56" s="408">
        <v>588.53500000000008</v>
      </c>
      <c r="J56" s="408">
        <v>5</v>
      </c>
      <c r="K56" s="409">
        <v>2942.6400000000003</v>
      </c>
    </row>
    <row r="57" spans="1:11" ht="14.4" customHeight="1" x14ac:dyDescent="0.3">
      <c r="A57" s="404" t="s">
        <v>425</v>
      </c>
      <c r="B57" s="405" t="s">
        <v>426</v>
      </c>
      <c r="C57" s="406" t="s">
        <v>430</v>
      </c>
      <c r="D57" s="407" t="s">
        <v>448</v>
      </c>
      <c r="E57" s="406" t="s">
        <v>652</v>
      </c>
      <c r="F57" s="407" t="s">
        <v>653</v>
      </c>
      <c r="G57" s="406" t="s">
        <v>556</v>
      </c>
      <c r="H57" s="406" t="s">
        <v>557</v>
      </c>
      <c r="I57" s="408">
        <v>344.86</v>
      </c>
      <c r="J57" s="408">
        <v>6</v>
      </c>
      <c r="K57" s="409">
        <v>2069.13</v>
      </c>
    </row>
    <row r="58" spans="1:11" ht="14.4" customHeight="1" x14ac:dyDescent="0.3">
      <c r="A58" s="404" t="s">
        <v>425</v>
      </c>
      <c r="B58" s="405" t="s">
        <v>426</v>
      </c>
      <c r="C58" s="406" t="s">
        <v>430</v>
      </c>
      <c r="D58" s="407" t="s">
        <v>448</v>
      </c>
      <c r="E58" s="406" t="s">
        <v>652</v>
      </c>
      <c r="F58" s="407" t="s">
        <v>653</v>
      </c>
      <c r="G58" s="406" t="s">
        <v>558</v>
      </c>
      <c r="H58" s="406" t="s">
        <v>559</v>
      </c>
      <c r="I58" s="408">
        <v>257.73</v>
      </c>
      <c r="J58" s="408">
        <v>88</v>
      </c>
      <c r="K58" s="409">
        <v>22361.019999999997</v>
      </c>
    </row>
    <row r="59" spans="1:11" ht="14.4" customHeight="1" x14ac:dyDescent="0.3">
      <c r="A59" s="404" t="s">
        <v>425</v>
      </c>
      <c r="B59" s="405" t="s">
        <v>426</v>
      </c>
      <c r="C59" s="406" t="s">
        <v>430</v>
      </c>
      <c r="D59" s="407" t="s">
        <v>448</v>
      </c>
      <c r="E59" s="406" t="s">
        <v>652</v>
      </c>
      <c r="F59" s="407" t="s">
        <v>653</v>
      </c>
      <c r="G59" s="406" t="s">
        <v>560</v>
      </c>
      <c r="H59" s="406" t="s">
        <v>561</v>
      </c>
      <c r="I59" s="408">
        <v>617</v>
      </c>
      <c r="J59" s="408">
        <v>2</v>
      </c>
      <c r="K59" s="409">
        <v>1234</v>
      </c>
    </row>
    <row r="60" spans="1:11" ht="14.4" customHeight="1" x14ac:dyDescent="0.3">
      <c r="A60" s="404" t="s">
        <v>425</v>
      </c>
      <c r="B60" s="405" t="s">
        <v>426</v>
      </c>
      <c r="C60" s="406" t="s">
        <v>430</v>
      </c>
      <c r="D60" s="407" t="s">
        <v>448</v>
      </c>
      <c r="E60" s="406" t="s">
        <v>652</v>
      </c>
      <c r="F60" s="407" t="s">
        <v>653</v>
      </c>
      <c r="G60" s="406" t="s">
        <v>562</v>
      </c>
      <c r="H60" s="406" t="s">
        <v>563</v>
      </c>
      <c r="I60" s="408">
        <v>0.15</v>
      </c>
      <c r="J60" s="408">
        <v>2000</v>
      </c>
      <c r="K60" s="409">
        <v>307.39999999999998</v>
      </c>
    </row>
    <row r="61" spans="1:11" ht="14.4" customHeight="1" x14ac:dyDescent="0.3">
      <c r="A61" s="404" t="s">
        <v>425</v>
      </c>
      <c r="B61" s="405" t="s">
        <v>426</v>
      </c>
      <c r="C61" s="406" t="s">
        <v>430</v>
      </c>
      <c r="D61" s="407" t="s">
        <v>448</v>
      </c>
      <c r="E61" s="406" t="s">
        <v>652</v>
      </c>
      <c r="F61" s="407" t="s">
        <v>653</v>
      </c>
      <c r="G61" s="406" t="s">
        <v>564</v>
      </c>
      <c r="H61" s="406" t="s">
        <v>565</v>
      </c>
      <c r="I61" s="408">
        <v>206</v>
      </c>
      <c r="J61" s="408">
        <v>3</v>
      </c>
      <c r="K61" s="409">
        <v>618</v>
      </c>
    </row>
    <row r="62" spans="1:11" ht="14.4" customHeight="1" x14ac:dyDescent="0.3">
      <c r="A62" s="404" t="s">
        <v>425</v>
      </c>
      <c r="B62" s="405" t="s">
        <v>426</v>
      </c>
      <c r="C62" s="406" t="s">
        <v>430</v>
      </c>
      <c r="D62" s="407" t="s">
        <v>448</v>
      </c>
      <c r="E62" s="406" t="s">
        <v>652</v>
      </c>
      <c r="F62" s="407" t="s">
        <v>653</v>
      </c>
      <c r="G62" s="406" t="s">
        <v>566</v>
      </c>
      <c r="H62" s="406" t="s">
        <v>567</v>
      </c>
      <c r="I62" s="408">
        <v>82.35</v>
      </c>
      <c r="J62" s="408">
        <v>8</v>
      </c>
      <c r="K62" s="409">
        <v>658.8</v>
      </c>
    </row>
    <row r="63" spans="1:11" ht="14.4" customHeight="1" x14ac:dyDescent="0.3">
      <c r="A63" s="404" t="s">
        <v>425</v>
      </c>
      <c r="B63" s="405" t="s">
        <v>426</v>
      </c>
      <c r="C63" s="406" t="s">
        <v>430</v>
      </c>
      <c r="D63" s="407" t="s">
        <v>448</v>
      </c>
      <c r="E63" s="406" t="s">
        <v>652</v>
      </c>
      <c r="F63" s="407" t="s">
        <v>653</v>
      </c>
      <c r="G63" s="406" t="s">
        <v>568</v>
      </c>
      <c r="H63" s="406" t="s">
        <v>569</v>
      </c>
      <c r="I63" s="408">
        <v>30.25</v>
      </c>
      <c r="J63" s="408">
        <v>10</v>
      </c>
      <c r="K63" s="409">
        <v>302.5</v>
      </c>
    </row>
    <row r="64" spans="1:11" ht="14.4" customHeight="1" x14ac:dyDescent="0.3">
      <c r="A64" s="404" t="s">
        <v>425</v>
      </c>
      <c r="B64" s="405" t="s">
        <v>426</v>
      </c>
      <c r="C64" s="406" t="s">
        <v>430</v>
      </c>
      <c r="D64" s="407" t="s">
        <v>448</v>
      </c>
      <c r="E64" s="406" t="s">
        <v>652</v>
      </c>
      <c r="F64" s="407" t="s">
        <v>653</v>
      </c>
      <c r="G64" s="406" t="s">
        <v>570</v>
      </c>
      <c r="H64" s="406" t="s">
        <v>571</v>
      </c>
      <c r="I64" s="408">
        <v>87.12</v>
      </c>
      <c r="J64" s="408">
        <v>2</v>
      </c>
      <c r="K64" s="409">
        <v>174.24</v>
      </c>
    </row>
    <row r="65" spans="1:11" ht="14.4" customHeight="1" x14ac:dyDescent="0.3">
      <c r="A65" s="404" t="s">
        <v>425</v>
      </c>
      <c r="B65" s="405" t="s">
        <v>426</v>
      </c>
      <c r="C65" s="406" t="s">
        <v>430</v>
      </c>
      <c r="D65" s="407" t="s">
        <v>448</v>
      </c>
      <c r="E65" s="406" t="s">
        <v>652</v>
      </c>
      <c r="F65" s="407" t="s">
        <v>653</v>
      </c>
      <c r="G65" s="406" t="s">
        <v>572</v>
      </c>
      <c r="H65" s="406" t="s">
        <v>573</v>
      </c>
      <c r="I65" s="408">
        <v>117.12666666666667</v>
      </c>
      <c r="J65" s="408">
        <v>7</v>
      </c>
      <c r="K65" s="409">
        <v>814.08999999999992</v>
      </c>
    </row>
    <row r="66" spans="1:11" ht="14.4" customHeight="1" x14ac:dyDescent="0.3">
      <c r="A66" s="404" t="s">
        <v>425</v>
      </c>
      <c r="B66" s="405" t="s">
        <v>426</v>
      </c>
      <c r="C66" s="406" t="s">
        <v>430</v>
      </c>
      <c r="D66" s="407" t="s">
        <v>448</v>
      </c>
      <c r="E66" s="406" t="s">
        <v>652</v>
      </c>
      <c r="F66" s="407" t="s">
        <v>653</v>
      </c>
      <c r="G66" s="406" t="s">
        <v>574</v>
      </c>
      <c r="H66" s="406" t="s">
        <v>575</v>
      </c>
      <c r="I66" s="408">
        <v>780.45</v>
      </c>
      <c r="J66" s="408">
        <v>20</v>
      </c>
      <c r="K66" s="409">
        <v>15609</v>
      </c>
    </row>
    <row r="67" spans="1:11" ht="14.4" customHeight="1" x14ac:dyDescent="0.3">
      <c r="A67" s="404" t="s">
        <v>425</v>
      </c>
      <c r="B67" s="405" t="s">
        <v>426</v>
      </c>
      <c r="C67" s="406" t="s">
        <v>430</v>
      </c>
      <c r="D67" s="407" t="s">
        <v>448</v>
      </c>
      <c r="E67" s="406" t="s">
        <v>652</v>
      </c>
      <c r="F67" s="407" t="s">
        <v>653</v>
      </c>
      <c r="G67" s="406" t="s">
        <v>576</v>
      </c>
      <c r="H67" s="406" t="s">
        <v>577</v>
      </c>
      <c r="I67" s="408">
        <v>30.25</v>
      </c>
      <c r="J67" s="408">
        <v>30</v>
      </c>
      <c r="K67" s="409">
        <v>907.5</v>
      </c>
    </row>
    <row r="68" spans="1:11" ht="14.4" customHeight="1" x14ac:dyDescent="0.3">
      <c r="A68" s="404" t="s">
        <v>425</v>
      </c>
      <c r="B68" s="405" t="s">
        <v>426</v>
      </c>
      <c r="C68" s="406" t="s">
        <v>430</v>
      </c>
      <c r="D68" s="407" t="s">
        <v>448</v>
      </c>
      <c r="E68" s="406" t="s">
        <v>652</v>
      </c>
      <c r="F68" s="407" t="s">
        <v>653</v>
      </c>
      <c r="G68" s="406" t="s">
        <v>578</v>
      </c>
      <c r="H68" s="406" t="s">
        <v>579</v>
      </c>
      <c r="I68" s="408">
        <v>30.25</v>
      </c>
      <c r="J68" s="408">
        <v>10</v>
      </c>
      <c r="K68" s="409">
        <v>302.5</v>
      </c>
    </row>
    <row r="69" spans="1:11" ht="14.4" customHeight="1" x14ac:dyDescent="0.3">
      <c r="A69" s="404" t="s">
        <v>425</v>
      </c>
      <c r="B69" s="405" t="s">
        <v>426</v>
      </c>
      <c r="C69" s="406" t="s">
        <v>430</v>
      </c>
      <c r="D69" s="407" t="s">
        <v>448</v>
      </c>
      <c r="E69" s="406" t="s">
        <v>652</v>
      </c>
      <c r="F69" s="407" t="s">
        <v>653</v>
      </c>
      <c r="G69" s="406" t="s">
        <v>580</v>
      </c>
      <c r="H69" s="406" t="s">
        <v>581</v>
      </c>
      <c r="I69" s="408">
        <v>74.11</v>
      </c>
      <c r="J69" s="408">
        <v>2</v>
      </c>
      <c r="K69" s="409">
        <v>148.22</v>
      </c>
    </row>
    <row r="70" spans="1:11" ht="14.4" customHeight="1" x14ac:dyDescent="0.3">
      <c r="A70" s="404" t="s">
        <v>425</v>
      </c>
      <c r="B70" s="405" t="s">
        <v>426</v>
      </c>
      <c r="C70" s="406" t="s">
        <v>430</v>
      </c>
      <c r="D70" s="407" t="s">
        <v>448</v>
      </c>
      <c r="E70" s="406" t="s">
        <v>652</v>
      </c>
      <c r="F70" s="407" t="s">
        <v>653</v>
      </c>
      <c r="G70" s="406" t="s">
        <v>582</v>
      </c>
      <c r="H70" s="406" t="s">
        <v>583</v>
      </c>
      <c r="I70" s="408">
        <v>2.57</v>
      </c>
      <c r="J70" s="408">
        <v>500</v>
      </c>
      <c r="K70" s="409">
        <v>1286.25</v>
      </c>
    </row>
    <row r="71" spans="1:11" ht="14.4" customHeight="1" x14ac:dyDescent="0.3">
      <c r="A71" s="404" t="s">
        <v>425</v>
      </c>
      <c r="B71" s="405" t="s">
        <v>426</v>
      </c>
      <c r="C71" s="406" t="s">
        <v>430</v>
      </c>
      <c r="D71" s="407" t="s">
        <v>448</v>
      </c>
      <c r="E71" s="406" t="s">
        <v>652</v>
      </c>
      <c r="F71" s="407" t="s">
        <v>653</v>
      </c>
      <c r="G71" s="406" t="s">
        <v>584</v>
      </c>
      <c r="H71" s="406" t="s">
        <v>585</v>
      </c>
      <c r="I71" s="408">
        <v>2722.52</v>
      </c>
      <c r="J71" s="408">
        <v>1</v>
      </c>
      <c r="K71" s="409">
        <v>2722.52</v>
      </c>
    </row>
    <row r="72" spans="1:11" ht="14.4" customHeight="1" x14ac:dyDescent="0.3">
      <c r="A72" s="404" t="s">
        <v>425</v>
      </c>
      <c r="B72" s="405" t="s">
        <v>426</v>
      </c>
      <c r="C72" s="406" t="s">
        <v>430</v>
      </c>
      <c r="D72" s="407" t="s">
        <v>448</v>
      </c>
      <c r="E72" s="406" t="s">
        <v>652</v>
      </c>
      <c r="F72" s="407" t="s">
        <v>653</v>
      </c>
      <c r="G72" s="406" t="s">
        <v>586</v>
      </c>
      <c r="H72" s="406" t="s">
        <v>587</v>
      </c>
      <c r="I72" s="408">
        <v>3260.98</v>
      </c>
      <c r="J72" s="408">
        <v>1</v>
      </c>
      <c r="K72" s="409">
        <v>3260.98</v>
      </c>
    </row>
    <row r="73" spans="1:11" ht="14.4" customHeight="1" x14ac:dyDescent="0.3">
      <c r="A73" s="404" t="s">
        <v>425</v>
      </c>
      <c r="B73" s="405" t="s">
        <v>426</v>
      </c>
      <c r="C73" s="406" t="s">
        <v>430</v>
      </c>
      <c r="D73" s="407" t="s">
        <v>448</v>
      </c>
      <c r="E73" s="406" t="s">
        <v>652</v>
      </c>
      <c r="F73" s="407" t="s">
        <v>653</v>
      </c>
      <c r="G73" s="406" t="s">
        <v>588</v>
      </c>
      <c r="H73" s="406" t="s">
        <v>589</v>
      </c>
      <c r="I73" s="408">
        <v>1930.55</v>
      </c>
      <c r="J73" s="408">
        <v>1</v>
      </c>
      <c r="K73" s="409">
        <v>1930.55</v>
      </c>
    </row>
    <row r="74" spans="1:11" ht="14.4" customHeight="1" x14ac:dyDescent="0.3">
      <c r="A74" s="404" t="s">
        <v>425</v>
      </c>
      <c r="B74" s="405" t="s">
        <v>426</v>
      </c>
      <c r="C74" s="406" t="s">
        <v>430</v>
      </c>
      <c r="D74" s="407" t="s">
        <v>448</v>
      </c>
      <c r="E74" s="406" t="s">
        <v>652</v>
      </c>
      <c r="F74" s="407" t="s">
        <v>653</v>
      </c>
      <c r="G74" s="406" t="s">
        <v>590</v>
      </c>
      <c r="H74" s="406" t="s">
        <v>591</v>
      </c>
      <c r="I74" s="408">
        <v>15530.35</v>
      </c>
      <c r="J74" s="408">
        <v>1</v>
      </c>
      <c r="K74" s="409">
        <v>15530.35</v>
      </c>
    </row>
    <row r="75" spans="1:11" ht="14.4" customHeight="1" x14ac:dyDescent="0.3">
      <c r="A75" s="404" t="s">
        <v>425</v>
      </c>
      <c r="B75" s="405" t="s">
        <v>426</v>
      </c>
      <c r="C75" s="406" t="s">
        <v>430</v>
      </c>
      <c r="D75" s="407" t="s">
        <v>448</v>
      </c>
      <c r="E75" s="406" t="s">
        <v>652</v>
      </c>
      <c r="F75" s="407" t="s">
        <v>653</v>
      </c>
      <c r="G75" s="406" t="s">
        <v>592</v>
      </c>
      <c r="H75" s="406" t="s">
        <v>593</v>
      </c>
      <c r="I75" s="408">
        <v>2662</v>
      </c>
      <c r="J75" s="408">
        <v>1</v>
      </c>
      <c r="K75" s="409">
        <v>2662</v>
      </c>
    </row>
    <row r="76" spans="1:11" ht="14.4" customHeight="1" x14ac:dyDescent="0.3">
      <c r="A76" s="404" t="s">
        <v>425</v>
      </c>
      <c r="B76" s="405" t="s">
        <v>426</v>
      </c>
      <c r="C76" s="406" t="s">
        <v>430</v>
      </c>
      <c r="D76" s="407" t="s">
        <v>448</v>
      </c>
      <c r="E76" s="406" t="s">
        <v>652</v>
      </c>
      <c r="F76" s="407" t="s">
        <v>653</v>
      </c>
      <c r="G76" s="406" t="s">
        <v>594</v>
      </c>
      <c r="H76" s="406" t="s">
        <v>595</v>
      </c>
      <c r="I76" s="408">
        <v>2662</v>
      </c>
      <c r="J76" s="408">
        <v>1</v>
      </c>
      <c r="K76" s="409">
        <v>2662</v>
      </c>
    </row>
    <row r="77" spans="1:11" ht="14.4" customHeight="1" x14ac:dyDescent="0.3">
      <c r="A77" s="404" t="s">
        <v>425</v>
      </c>
      <c r="B77" s="405" t="s">
        <v>426</v>
      </c>
      <c r="C77" s="406" t="s">
        <v>430</v>
      </c>
      <c r="D77" s="407" t="s">
        <v>448</v>
      </c>
      <c r="E77" s="406" t="s">
        <v>652</v>
      </c>
      <c r="F77" s="407" t="s">
        <v>653</v>
      </c>
      <c r="G77" s="406" t="s">
        <v>596</v>
      </c>
      <c r="H77" s="406" t="s">
        <v>597</v>
      </c>
      <c r="I77" s="408">
        <v>2662</v>
      </c>
      <c r="J77" s="408">
        <v>1</v>
      </c>
      <c r="K77" s="409">
        <v>2662</v>
      </c>
    </row>
    <row r="78" spans="1:11" ht="14.4" customHeight="1" x14ac:dyDescent="0.3">
      <c r="A78" s="404" t="s">
        <v>425</v>
      </c>
      <c r="B78" s="405" t="s">
        <v>426</v>
      </c>
      <c r="C78" s="406" t="s">
        <v>430</v>
      </c>
      <c r="D78" s="407" t="s">
        <v>448</v>
      </c>
      <c r="E78" s="406" t="s">
        <v>652</v>
      </c>
      <c r="F78" s="407" t="s">
        <v>653</v>
      </c>
      <c r="G78" s="406" t="s">
        <v>598</v>
      </c>
      <c r="H78" s="406" t="s">
        <v>599</v>
      </c>
      <c r="I78" s="408">
        <v>2662</v>
      </c>
      <c r="J78" s="408">
        <v>1</v>
      </c>
      <c r="K78" s="409">
        <v>2662</v>
      </c>
    </row>
    <row r="79" spans="1:11" ht="14.4" customHeight="1" x14ac:dyDescent="0.3">
      <c r="A79" s="404" t="s">
        <v>425</v>
      </c>
      <c r="B79" s="405" t="s">
        <v>426</v>
      </c>
      <c r="C79" s="406" t="s">
        <v>430</v>
      </c>
      <c r="D79" s="407" t="s">
        <v>448</v>
      </c>
      <c r="E79" s="406" t="s">
        <v>652</v>
      </c>
      <c r="F79" s="407" t="s">
        <v>653</v>
      </c>
      <c r="G79" s="406" t="s">
        <v>600</v>
      </c>
      <c r="H79" s="406" t="s">
        <v>601</v>
      </c>
      <c r="I79" s="408">
        <v>119.74</v>
      </c>
      <c r="J79" s="408">
        <v>1</v>
      </c>
      <c r="K79" s="409">
        <v>119.74</v>
      </c>
    </row>
    <row r="80" spans="1:11" ht="14.4" customHeight="1" x14ac:dyDescent="0.3">
      <c r="A80" s="404" t="s">
        <v>425</v>
      </c>
      <c r="B80" s="405" t="s">
        <v>426</v>
      </c>
      <c r="C80" s="406" t="s">
        <v>430</v>
      </c>
      <c r="D80" s="407" t="s">
        <v>448</v>
      </c>
      <c r="E80" s="406" t="s">
        <v>652</v>
      </c>
      <c r="F80" s="407" t="s">
        <v>653</v>
      </c>
      <c r="G80" s="406" t="s">
        <v>602</v>
      </c>
      <c r="H80" s="406" t="s">
        <v>603</v>
      </c>
      <c r="I80" s="408">
        <v>3388</v>
      </c>
      <c r="J80" s="408">
        <v>1</v>
      </c>
      <c r="K80" s="409">
        <v>3388</v>
      </c>
    </row>
    <row r="81" spans="1:11" ht="14.4" customHeight="1" x14ac:dyDescent="0.3">
      <c r="A81" s="404" t="s">
        <v>425</v>
      </c>
      <c r="B81" s="405" t="s">
        <v>426</v>
      </c>
      <c r="C81" s="406" t="s">
        <v>430</v>
      </c>
      <c r="D81" s="407" t="s">
        <v>448</v>
      </c>
      <c r="E81" s="406" t="s">
        <v>652</v>
      </c>
      <c r="F81" s="407" t="s">
        <v>653</v>
      </c>
      <c r="G81" s="406" t="s">
        <v>604</v>
      </c>
      <c r="H81" s="406" t="s">
        <v>605</v>
      </c>
      <c r="I81" s="408">
        <v>3775.2</v>
      </c>
      <c r="J81" s="408">
        <v>1</v>
      </c>
      <c r="K81" s="409">
        <v>3775.2</v>
      </c>
    </row>
    <row r="82" spans="1:11" ht="14.4" customHeight="1" x14ac:dyDescent="0.3">
      <c r="A82" s="404" t="s">
        <v>425</v>
      </c>
      <c r="B82" s="405" t="s">
        <v>426</v>
      </c>
      <c r="C82" s="406" t="s">
        <v>430</v>
      </c>
      <c r="D82" s="407" t="s">
        <v>448</v>
      </c>
      <c r="E82" s="406" t="s">
        <v>652</v>
      </c>
      <c r="F82" s="407" t="s">
        <v>653</v>
      </c>
      <c r="G82" s="406" t="s">
        <v>606</v>
      </c>
      <c r="H82" s="406" t="s">
        <v>607</v>
      </c>
      <c r="I82" s="408">
        <v>3388</v>
      </c>
      <c r="J82" s="408">
        <v>1</v>
      </c>
      <c r="K82" s="409">
        <v>3388</v>
      </c>
    </row>
    <row r="83" spans="1:11" ht="14.4" customHeight="1" x14ac:dyDescent="0.3">
      <c r="A83" s="404" t="s">
        <v>425</v>
      </c>
      <c r="B83" s="405" t="s">
        <v>426</v>
      </c>
      <c r="C83" s="406" t="s">
        <v>430</v>
      </c>
      <c r="D83" s="407" t="s">
        <v>448</v>
      </c>
      <c r="E83" s="406" t="s">
        <v>652</v>
      </c>
      <c r="F83" s="407" t="s">
        <v>653</v>
      </c>
      <c r="G83" s="406" t="s">
        <v>608</v>
      </c>
      <c r="H83" s="406" t="s">
        <v>609</v>
      </c>
      <c r="I83" s="408">
        <v>614.5</v>
      </c>
      <c r="J83" s="408">
        <v>2</v>
      </c>
      <c r="K83" s="409">
        <v>1229</v>
      </c>
    </row>
    <row r="84" spans="1:11" ht="14.4" customHeight="1" x14ac:dyDescent="0.3">
      <c r="A84" s="404" t="s">
        <v>425</v>
      </c>
      <c r="B84" s="405" t="s">
        <v>426</v>
      </c>
      <c r="C84" s="406" t="s">
        <v>430</v>
      </c>
      <c r="D84" s="407" t="s">
        <v>448</v>
      </c>
      <c r="E84" s="406" t="s">
        <v>652</v>
      </c>
      <c r="F84" s="407" t="s">
        <v>653</v>
      </c>
      <c r="G84" s="406" t="s">
        <v>610</v>
      </c>
      <c r="H84" s="406" t="s">
        <v>611</v>
      </c>
      <c r="I84" s="408">
        <v>1101.0999999999999</v>
      </c>
      <c r="J84" s="408">
        <v>1</v>
      </c>
      <c r="K84" s="409">
        <v>1101.0999999999999</v>
      </c>
    </row>
    <row r="85" spans="1:11" ht="14.4" customHeight="1" x14ac:dyDescent="0.3">
      <c r="A85" s="404" t="s">
        <v>425</v>
      </c>
      <c r="B85" s="405" t="s">
        <v>426</v>
      </c>
      <c r="C85" s="406" t="s">
        <v>430</v>
      </c>
      <c r="D85" s="407" t="s">
        <v>448</v>
      </c>
      <c r="E85" s="406" t="s">
        <v>652</v>
      </c>
      <c r="F85" s="407" t="s">
        <v>653</v>
      </c>
      <c r="G85" s="406" t="s">
        <v>612</v>
      </c>
      <c r="H85" s="406" t="s">
        <v>613</v>
      </c>
      <c r="I85" s="408">
        <v>189.97</v>
      </c>
      <c r="J85" s="408">
        <v>1</v>
      </c>
      <c r="K85" s="409">
        <v>189.97</v>
      </c>
    </row>
    <row r="86" spans="1:11" ht="14.4" customHeight="1" x14ac:dyDescent="0.3">
      <c r="A86" s="404" t="s">
        <v>425</v>
      </c>
      <c r="B86" s="405" t="s">
        <v>426</v>
      </c>
      <c r="C86" s="406" t="s">
        <v>430</v>
      </c>
      <c r="D86" s="407" t="s">
        <v>448</v>
      </c>
      <c r="E86" s="406" t="s">
        <v>652</v>
      </c>
      <c r="F86" s="407" t="s">
        <v>653</v>
      </c>
      <c r="G86" s="406" t="s">
        <v>614</v>
      </c>
      <c r="H86" s="406" t="s">
        <v>615</v>
      </c>
      <c r="I86" s="408">
        <v>93.17</v>
      </c>
      <c r="J86" s="408">
        <v>2</v>
      </c>
      <c r="K86" s="409">
        <v>186.34</v>
      </c>
    </row>
    <row r="87" spans="1:11" ht="14.4" customHeight="1" x14ac:dyDescent="0.3">
      <c r="A87" s="404" t="s">
        <v>425</v>
      </c>
      <c r="B87" s="405" t="s">
        <v>426</v>
      </c>
      <c r="C87" s="406" t="s">
        <v>430</v>
      </c>
      <c r="D87" s="407" t="s">
        <v>448</v>
      </c>
      <c r="E87" s="406" t="s">
        <v>652</v>
      </c>
      <c r="F87" s="407" t="s">
        <v>653</v>
      </c>
      <c r="G87" s="406" t="s">
        <v>616</v>
      </c>
      <c r="H87" s="406" t="s">
        <v>617</v>
      </c>
      <c r="I87" s="408">
        <v>2211.8000000000002</v>
      </c>
      <c r="J87" s="408">
        <v>1</v>
      </c>
      <c r="K87" s="409">
        <v>2211.8000000000002</v>
      </c>
    </row>
    <row r="88" spans="1:11" ht="14.4" customHeight="1" x14ac:dyDescent="0.3">
      <c r="A88" s="404" t="s">
        <v>425</v>
      </c>
      <c r="B88" s="405" t="s">
        <v>426</v>
      </c>
      <c r="C88" s="406" t="s">
        <v>430</v>
      </c>
      <c r="D88" s="407" t="s">
        <v>448</v>
      </c>
      <c r="E88" s="406" t="s">
        <v>652</v>
      </c>
      <c r="F88" s="407" t="s">
        <v>653</v>
      </c>
      <c r="G88" s="406" t="s">
        <v>618</v>
      </c>
      <c r="H88" s="406" t="s">
        <v>619</v>
      </c>
      <c r="I88" s="408">
        <v>115.55</v>
      </c>
      <c r="J88" s="408">
        <v>20</v>
      </c>
      <c r="K88" s="409">
        <v>2311</v>
      </c>
    </row>
    <row r="89" spans="1:11" ht="14.4" customHeight="1" x14ac:dyDescent="0.3">
      <c r="A89" s="404" t="s">
        <v>425</v>
      </c>
      <c r="B89" s="405" t="s">
        <v>426</v>
      </c>
      <c r="C89" s="406" t="s">
        <v>430</v>
      </c>
      <c r="D89" s="407" t="s">
        <v>448</v>
      </c>
      <c r="E89" s="406" t="s">
        <v>652</v>
      </c>
      <c r="F89" s="407" t="s">
        <v>653</v>
      </c>
      <c r="G89" s="406" t="s">
        <v>620</v>
      </c>
      <c r="H89" s="406" t="s">
        <v>621</v>
      </c>
      <c r="I89" s="408">
        <v>6023.38</v>
      </c>
      <c r="J89" s="408">
        <v>1</v>
      </c>
      <c r="K89" s="409">
        <v>6023.38</v>
      </c>
    </row>
    <row r="90" spans="1:11" ht="14.4" customHeight="1" x14ac:dyDescent="0.3">
      <c r="A90" s="404" t="s">
        <v>425</v>
      </c>
      <c r="B90" s="405" t="s">
        <v>426</v>
      </c>
      <c r="C90" s="406" t="s">
        <v>430</v>
      </c>
      <c r="D90" s="407" t="s">
        <v>448</v>
      </c>
      <c r="E90" s="406" t="s">
        <v>652</v>
      </c>
      <c r="F90" s="407" t="s">
        <v>653</v>
      </c>
      <c r="G90" s="406" t="s">
        <v>622</v>
      </c>
      <c r="H90" s="406" t="s">
        <v>623</v>
      </c>
      <c r="I90" s="408">
        <v>765</v>
      </c>
      <c r="J90" s="408">
        <v>1</v>
      </c>
      <c r="K90" s="409">
        <v>765</v>
      </c>
    </row>
    <row r="91" spans="1:11" ht="14.4" customHeight="1" x14ac:dyDescent="0.3">
      <c r="A91" s="404" t="s">
        <v>425</v>
      </c>
      <c r="B91" s="405" t="s">
        <v>426</v>
      </c>
      <c r="C91" s="406" t="s">
        <v>430</v>
      </c>
      <c r="D91" s="407" t="s">
        <v>448</v>
      </c>
      <c r="E91" s="406" t="s">
        <v>652</v>
      </c>
      <c r="F91" s="407" t="s">
        <v>653</v>
      </c>
      <c r="G91" s="406" t="s">
        <v>624</v>
      </c>
      <c r="H91" s="406" t="s">
        <v>625</v>
      </c>
      <c r="I91" s="408">
        <v>1602.04</v>
      </c>
      <c r="J91" s="408">
        <v>2</v>
      </c>
      <c r="K91" s="409">
        <v>3204.08</v>
      </c>
    </row>
    <row r="92" spans="1:11" ht="14.4" customHeight="1" x14ac:dyDescent="0.3">
      <c r="A92" s="404" t="s">
        <v>425</v>
      </c>
      <c r="B92" s="405" t="s">
        <v>426</v>
      </c>
      <c r="C92" s="406" t="s">
        <v>430</v>
      </c>
      <c r="D92" s="407" t="s">
        <v>448</v>
      </c>
      <c r="E92" s="406" t="s">
        <v>652</v>
      </c>
      <c r="F92" s="407" t="s">
        <v>653</v>
      </c>
      <c r="G92" s="406" t="s">
        <v>626</v>
      </c>
      <c r="H92" s="406" t="s">
        <v>627</v>
      </c>
      <c r="I92" s="408">
        <v>15276.25</v>
      </c>
      <c r="J92" s="408">
        <v>1</v>
      </c>
      <c r="K92" s="409">
        <v>15276.25</v>
      </c>
    </row>
    <row r="93" spans="1:11" ht="14.4" customHeight="1" x14ac:dyDescent="0.3">
      <c r="A93" s="404" t="s">
        <v>425</v>
      </c>
      <c r="B93" s="405" t="s">
        <v>426</v>
      </c>
      <c r="C93" s="406" t="s">
        <v>430</v>
      </c>
      <c r="D93" s="407" t="s">
        <v>448</v>
      </c>
      <c r="E93" s="406" t="s">
        <v>652</v>
      </c>
      <c r="F93" s="407" t="s">
        <v>653</v>
      </c>
      <c r="G93" s="406" t="s">
        <v>628</v>
      </c>
      <c r="H93" s="406" t="s">
        <v>629</v>
      </c>
      <c r="I93" s="408">
        <v>15277.46</v>
      </c>
      <c r="J93" s="408">
        <v>1</v>
      </c>
      <c r="K93" s="409">
        <v>15277.46</v>
      </c>
    </row>
    <row r="94" spans="1:11" ht="14.4" customHeight="1" x14ac:dyDescent="0.3">
      <c r="A94" s="404" t="s">
        <v>425</v>
      </c>
      <c r="B94" s="405" t="s">
        <v>426</v>
      </c>
      <c r="C94" s="406" t="s">
        <v>430</v>
      </c>
      <c r="D94" s="407" t="s">
        <v>448</v>
      </c>
      <c r="E94" s="406" t="s">
        <v>652</v>
      </c>
      <c r="F94" s="407" t="s">
        <v>653</v>
      </c>
      <c r="G94" s="406" t="s">
        <v>630</v>
      </c>
      <c r="H94" s="406" t="s">
        <v>631</v>
      </c>
      <c r="I94" s="408">
        <v>853.05</v>
      </c>
      <c r="J94" s="408">
        <v>1</v>
      </c>
      <c r="K94" s="409">
        <v>853.05</v>
      </c>
    </row>
    <row r="95" spans="1:11" ht="14.4" customHeight="1" x14ac:dyDescent="0.3">
      <c r="A95" s="404" t="s">
        <v>425</v>
      </c>
      <c r="B95" s="405" t="s">
        <v>426</v>
      </c>
      <c r="C95" s="406" t="s">
        <v>430</v>
      </c>
      <c r="D95" s="407" t="s">
        <v>448</v>
      </c>
      <c r="E95" s="406" t="s">
        <v>652</v>
      </c>
      <c r="F95" s="407" t="s">
        <v>653</v>
      </c>
      <c r="G95" s="406" t="s">
        <v>632</v>
      </c>
      <c r="H95" s="406" t="s">
        <v>633</v>
      </c>
      <c r="I95" s="408">
        <v>2428.6</v>
      </c>
      <c r="J95" s="408">
        <v>1</v>
      </c>
      <c r="K95" s="409">
        <v>2428.6</v>
      </c>
    </row>
    <row r="96" spans="1:11" ht="14.4" customHeight="1" x14ac:dyDescent="0.3">
      <c r="A96" s="404" t="s">
        <v>425</v>
      </c>
      <c r="B96" s="405" t="s">
        <v>426</v>
      </c>
      <c r="C96" s="406" t="s">
        <v>430</v>
      </c>
      <c r="D96" s="407" t="s">
        <v>448</v>
      </c>
      <c r="E96" s="406" t="s">
        <v>652</v>
      </c>
      <c r="F96" s="407" t="s">
        <v>653</v>
      </c>
      <c r="G96" s="406" t="s">
        <v>634</v>
      </c>
      <c r="H96" s="406" t="s">
        <v>635</v>
      </c>
      <c r="I96" s="408">
        <v>555.4</v>
      </c>
      <c r="J96" s="408">
        <v>1</v>
      </c>
      <c r="K96" s="409">
        <v>555.4</v>
      </c>
    </row>
    <row r="97" spans="1:11" ht="14.4" customHeight="1" x14ac:dyDescent="0.3">
      <c r="A97" s="404" t="s">
        <v>425</v>
      </c>
      <c r="B97" s="405" t="s">
        <v>426</v>
      </c>
      <c r="C97" s="406" t="s">
        <v>430</v>
      </c>
      <c r="D97" s="407" t="s">
        <v>448</v>
      </c>
      <c r="E97" s="406" t="s">
        <v>652</v>
      </c>
      <c r="F97" s="407" t="s">
        <v>653</v>
      </c>
      <c r="G97" s="406" t="s">
        <v>636</v>
      </c>
      <c r="H97" s="406" t="s">
        <v>637</v>
      </c>
      <c r="I97" s="408">
        <v>2662</v>
      </c>
      <c r="J97" s="408">
        <v>1</v>
      </c>
      <c r="K97" s="409">
        <v>2662</v>
      </c>
    </row>
    <row r="98" spans="1:11" ht="14.4" customHeight="1" x14ac:dyDescent="0.3">
      <c r="A98" s="404" t="s">
        <v>425</v>
      </c>
      <c r="B98" s="405" t="s">
        <v>426</v>
      </c>
      <c r="C98" s="406" t="s">
        <v>430</v>
      </c>
      <c r="D98" s="407" t="s">
        <v>448</v>
      </c>
      <c r="E98" s="406" t="s">
        <v>652</v>
      </c>
      <c r="F98" s="407" t="s">
        <v>653</v>
      </c>
      <c r="G98" s="406" t="s">
        <v>638</v>
      </c>
      <c r="H98" s="406" t="s">
        <v>639</v>
      </c>
      <c r="I98" s="408">
        <v>192.39</v>
      </c>
      <c r="J98" s="408">
        <v>2</v>
      </c>
      <c r="K98" s="409">
        <v>384.78</v>
      </c>
    </row>
    <row r="99" spans="1:11" ht="14.4" customHeight="1" thickBot="1" x14ac:dyDescent="0.35">
      <c r="A99" s="410" t="s">
        <v>425</v>
      </c>
      <c r="B99" s="411" t="s">
        <v>426</v>
      </c>
      <c r="C99" s="412" t="s">
        <v>430</v>
      </c>
      <c r="D99" s="413" t="s">
        <v>448</v>
      </c>
      <c r="E99" s="412" t="s">
        <v>652</v>
      </c>
      <c r="F99" s="413" t="s">
        <v>653</v>
      </c>
      <c r="G99" s="412" t="s">
        <v>640</v>
      </c>
      <c r="H99" s="412" t="s">
        <v>641</v>
      </c>
      <c r="I99" s="414">
        <v>6354.4</v>
      </c>
      <c r="J99" s="414">
        <v>1</v>
      </c>
      <c r="K99" s="415">
        <v>6354.4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8" width="13.109375" hidden="1" customWidth="1"/>
    <col min="29" max="30" width="13.109375" customWidth="1"/>
    <col min="31" max="33" width="13.109375" hidden="1" customWidth="1"/>
    <col min="34" max="35" width="13.109375" customWidth="1"/>
  </cols>
  <sheetData>
    <row r="1" spans="1:36" ht="18.600000000000001" thickBot="1" x14ac:dyDescent="0.4">
      <c r="A1" s="337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</row>
    <row r="2" spans="1:36" ht="15" thickBot="1" x14ac:dyDescent="0.35">
      <c r="A2" s="203" t="s">
        <v>248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</row>
    <row r="3" spans="1:36" x14ac:dyDescent="0.3">
      <c r="A3" s="222" t="s">
        <v>171</v>
      </c>
      <c r="B3" s="338" t="s">
        <v>151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407</v>
      </c>
      <c r="I3" s="225">
        <v>408</v>
      </c>
      <c r="J3" s="225">
        <v>409</v>
      </c>
      <c r="K3" s="225">
        <v>410</v>
      </c>
      <c r="L3" s="225">
        <v>415</v>
      </c>
      <c r="M3" s="225">
        <v>416</v>
      </c>
      <c r="N3" s="225">
        <v>418</v>
      </c>
      <c r="O3" s="225">
        <v>419</v>
      </c>
      <c r="P3" s="225">
        <v>420</v>
      </c>
      <c r="Q3" s="225">
        <v>421</v>
      </c>
      <c r="R3" s="225">
        <v>522</v>
      </c>
      <c r="S3" s="225">
        <v>523</v>
      </c>
      <c r="T3" s="225">
        <v>524</v>
      </c>
      <c r="U3" s="225">
        <v>525</v>
      </c>
      <c r="V3" s="225">
        <v>526</v>
      </c>
      <c r="W3" s="225">
        <v>527</v>
      </c>
      <c r="X3" s="225">
        <v>528</v>
      </c>
      <c r="Y3" s="225">
        <v>629</v>
      </c>
      <c r="Z3" s="225">
        <v>630</v>
      </c>
      <c r="AA3" s="225">
        <v>636</v>
      </c>
      <c r="AB3" s="225">
        <v>637</v>
      </c>
      <c r="AC3" s="225">
        <v>640</v>
      </c>
      <c r="AD3" s="225">
        <v>642</v>
      </c>
      <c r="AE3" s="225">
        <v>743</v>
      </c>
      <c r="AF3" s="206">
        <v>745</v>
      </c>
      <c r="AG3" s="206">
        <v>746</v>
      </c>
      <c r="AH3" s="206">
        <v>930</v>
      </c>
      <c r="AI3" s="444">
        <v>940</v>
      </c>
      <c r="AJ3" s="461"/>
    </row>
    <row r="4" spans="1:36" ht="36.6" outlineLevel="1" thickBot="1" x14ac:dyDescent="0.35">
      <c r="A4" s="223">
        <v>2015</v>
      </c>
      <c r="B4" s="339"/>
      <c r="C4" s="207" t="s">
        <v>152</v>
      </c>
      <c r="D4" s="208" t="s">
        <v>153</v>
      </c>
      <c r="E4" s="208" t="s">
        <v>154</v>
      </c>
      <c r="F4" s="226" t="s">
        <v>183</v>
      </c>
      <c r="G4" s="226" t="s">
        <v>184</v>
      </c>
      <c r="H4" s="226" t="s">
        <v>246</v>
      </c>
      <c r="I4" s="226" t="s">
        <v>185</v>
      </c>
      <c r="J4" s="226" t="s">
        <v>186</v>
      </c>
      <c r="K4" s="226" t="s">
        <v>187</v>
      </c>
      <c r="L4" s="226" t="s">
        <v>188</v>
      </c>
      <c r="M4" s="226" t="s">
        <v>189</v>
      </c>
      <c r="N4" s="226" t="s">
        <v>190</v>
      </c>
      <c r="O4" s="226" t="s">
        <v>191</v>
      </c>
      <c r="P4" s="226" t="s">
        <v>192</v>
      </c>
      <c r="Q4" s="226" t="s">
        <v>193</v>
      </c>
      <c r="R4" s="226" t="s">
        <v>194</v>
      </c>
      <c r="S4" s="226" t="s">
        <v>195</v>
      </c>
      <c r="T4" s="226" t="s">
        <v>196</v>
      </c>
      <c r="U4" s="226" t="s">
        <v>197</v>
      </c>
      <c r="V4" s="226" t="s">
        <v>198</v>
      </c>
      <c r="W4" s="226" t="s">
        <v>199</v>
      </c>
      <c r="X4" s="226" t="s">
        <v>208</v>
      </c>
      <c r="Y4" s="226" t="s">
        <v>200</v>
      </c>
      <c r="Z4" s="226" t="s">
        <v>209</v>
      </c>
      <c r="AA4" s="226" t="s">
        <v>201</v>
      </c>
      <c r="AB4" s="226" t="s">
        <v>202</v>
      </c>
      <c r="AC4" s="226" t="s">
        <v>203</v>
      </c>
      <c r="AD4" s="226" t="s">
        <v>204</v>
      </c>
      <c r="AE4" s="226" t="s">
        <v>205</v>
      </c>
      <c r="AF4" s="208" t="s">
        <v>206</v>
      </c>
      <c r="AG4" s="208" t="s">
        <v>207</v>
      </c>
      <c r="AH4" s="208" t="s">
        <v>173</v>
      </c>
      <c r="AI4" s="445" t="s">
        <v>155</v>
      </c>
      <c r="AJ4" s="461"/>
    </row>
    <row r="5" spans="1:36" x14ac:dyDescent="0.3">
      <c r="A5" s="209" t="s">
        <v>156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446"/>
      <c r="AJ5" s="461"/>
    </row>
    <row r="6" spans="1:36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27.2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5.8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0</v>
      </c>
      <c r="J6" s="250">
        <f xml:space="preserve">
TRUNC(IF($A$4&lt;=12,SUMIFS('ON Data'!O:O,'ON Data'!$D:$D,$A$4,'ON Data'!$E:$E,1),SUMIFS('ON Data'!O:O,'ON Data'!$E:$E,1)/'ON Data'!$D$3),1)</f>
        <v>9.4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0</v>
      </c>
      <c r="U6" s="250">
        <f xml:space="preserve">
TRUNC(IF($A$4&lt;=12,SUMIFS('ON Data'!Z:Z,'ON Data'!$D:$D,$A$4,'ON Data'!$E:$E,1),SUMIFS('ON Data'!Z:Z,'ON Data'!$E:$E,1)/'ON Data'!$D$3),1)</f>
        <v>0</v>
      </c>
      <c r="V6" s="250">
        <f xml:space="preserve">
TRUNC(IF($A$4&lt;=12,SUMIFS('ON Data'!AA:AA,'ON Data'!$D:$D,$A$4,'ON Data'!$E:$E,1),SUMIFS('ON Data'!AA:AA,'ON Data'!$E:$E,1)/'ON Data'!$D$3),1)</f>
        <v>4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0</v>
      </c>
      <c r="AD6" s="250">
        <f xml:space="preserve">
TRUNC(IF($A$4&lt;=12,SUMIFS('ON Data'!AI:AI,'ON Data'!$D:$D,$A$4,'ON Data'!$E:$E,1),SUMIFS('ON Data'!AI:AI,'ON Data'!$E:$E,1)/'ON Data'!$D$3),1)</f>
        <v>5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0</v>
      </c>
      <c r="AG6" s="250">
        <f xml:space="preserve">
TRUNC(IF($A$4&lt;=12,SUMIFS('ON Data'!AL:AL,'ON Data'!$D:$D,$A$4,'ON Data'!$E:$E,1),SUMIFS('ON Data'!AL:AL,'ON Data'!$E:$E,1)/'ON Data'!$D$3),1)</f>
        <v>0</v>
      </c>
      <c r="AH6" s="250">
        <f xml:space="preserve">
TRUNC(IF($A$4&lt;=12,SUMIFS('ON Data'!AN:AN,'ON Data'!$D:$D,$A$4,'ON Data'!$E:$E,1),SUMIFS('ON Data'!AN:AN,'ON Data'!$E:$E,1)/'ON Data'!$D$3),1)</f>
        <v>2.5</v>
      </c>
      <c r="AI6" s="447">
        <f xml:space="preserve">
TRUNC(IF($A$4&lt;=12,SUMIFS('ON Data'!AO:AO,'ON Data'!$D:$D,$A$4,'ON Data'!$E:$E,1),SUMIFS('ON Data'!AO:AO,'ON Data'!$E:$E,1)/'ON Data'!$D$3),1)</f>
        <v>0.5</v>
      </c>
      <c r="AJ6" s="461"/>
    </row>
    <row r="7" spans="1:36" ht="15" hidden="1" outlineLevel="1" thickBot="1" x14ac:dyDescent="0.35">
      <c r="A7" s="210" t="s">
        <v>93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447"/>
      <c r="AJ7" s="461"/>
    </row>
    <row r="8" spans="1:36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447"/>
      <c r="AJ8" s="461"/>
    </row>
    <row r="9" spans="1:36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448"/>
      <c r="AJ9" s="461"/>
    </row>
    <row r="10" spans="1:36" x14ac:dyDescent="0.3">
      <c r="A10" s="212" t="s">
        <v>157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449"/>
      <c r="AJ10" s="461"/>
    </row>
    <row r="11" spans="1:36" x14ac:dyDescent="0.3">
      <c r="A11" s="213" t="s">
        <v>158</v>
      </c>
      <c r="B11" s="230">
        <f xml:space="preserve">
IF($A$4&lt;=12,SUMIFS('ON Data'!F:F,'ON Data'!$D:$D,$A$4,'ON Data'!$E:$E,2),SUMIFS('ON Data'!F:F,'ON Data'!$E:$E,2))</f>
        <v>20664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4520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0</v>
      </c>
      <c r="J11" s="232">
        <f xml:space="preserve">
IF($A$4&lt;=12,SUMIFS('ON Data'!O:O,'ON Data'!$D:$D,$A$4,'ON Data'!$E:$E,2),SUMIFS('ON Data'!O:O,'ON Data'!$E:$E,2))</f>
        <v>6836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0</v>
      </c>
      <c r="U11" s="232">
        <f xml:space="preserve">
IF($A$4&lt;=12,SUMIFS('ON Data'!Z:Z,'ON Data'!$D:$D,$A$4,'ON Data'!$E:$E,2),SUMIFS('ON Data'!Z:Z,'ON Data'!$E:$E,2))</f>
        <v>0</v>
      </c>
      <c r="V11" s="232">
        <f xml:space="preserve">
IF($A$4&lt;=12,SUMIFS('ON Data'!AA:AA,'ON Data'!$D:$D,$A$4,'ON Data'!$E:$E,2),SUMIFS('ON Data'!AA:AA,'ON Data'!$E:$E,2))</f>
        <v>3080.0000000000005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0</v>
      </c>
      <c r="AD11" s="232">
        <f xml:space="preserve">
IF($A$4&lt;=12,SUMIFS('ON Data'!AI:AI,'ON Data'!$D:$D,$A$4,'ON Data'!$E:$E,2),SUMIFS('ON Data'!AI:AI,'ON Data'!$E:$E,2))</f>
        <v>3908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0</v>
      </c>
      <c r="AG11" s="232">
        <f xml:space="preserve">
IF($A$4&lt;=12,SUMIFS('ON Data'!AL:AL,'ON Data'!$D:$D,$A$4,'ON Data'!$E:$E,2),SUMIFS('ON Data'!AL:AL,'ON Data'!$E:$E,2))</f>
        <v>0</v>
      </c>
      <c r="AH11" s="232">
        <f xml:space="preserve">
IF($A$4&lt;=12,SUMIFS('ON Data'!AN:AN,'ON Data'!$D:$D,$A$4,'ON Data'!$E:$E,2),SUMIFS('ON Data'!AN:AN,'ON Data'!$E:$E,2))</f>
        <v>1932</v>
      </c>
      <c r="AI11" s="450">
        <f xml:space="preserve">
IF($A$4&lt;=12,SUMIFS('ON Data'!AO:AO,'ON Data'!$D:$D,$A$4,'ON Data'!$E:$E,2),SUMIFS('ON Data'!AO:AO,'ON Data'!$E:$E,2))</f>
        <v>388</v>
      </c>
      <c r="AJ11" s="461"/>
    </row>
    <row r="12" spans="1:36" x14ac:dyDescent="0.3">
      <c r="A12" s="213" t="s">
        <v>159</v>
      </c>
      <c r="B12" s="230">
        <f xml:space="preserve">
IF($A$4&lt;=12,SUMIFS('ON Data'!F:F,'ON Data'!$D:$D,$A$4,'ON Data'!$E:$E,3),SUMIFS('ON Data'!F:F,'ON Data'!$E:$E,3))</f>
        <v>191.99999999999997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0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0</v>
      </c>
      <c r="V12" s="232">
        <f xml:space="preserve">
IF($A$4&lt;=12,SUMIFS('ON Data'!AA:AA,'ON Data'!$D:$D,$A$4,'ON Data'!$E:$E,3),SUMIFS('ON Data'!AA:AA,'ON Data'!$E:$E,3))</f>
        <v>191.99999999999997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232">
        <f xml:space="preserve">
IF($A$4&lt;=12,SUMIFS('ON Data'!AL:AL,'ON Data'!$D:$D,$A$4,'ON Data'!$E:$E,3),SUMIFS('ON Data'!AL:AL,'ON Data'!$E:$E,3))</f>
        <v>0</v>
      </c>
      <c r="AH12" s="232">
        <f xml:space="preserve">
IF($A$4&lt;=12,SUMIFS('ON Data'!AN:AN,'ON Data'!$D:$D,$A$4,'ON Data'!$E:$E,3),SUMIFS('ON Data'!AN:AN,'ON Data'!$E:$E,3))</f>
        <v>0</v>
      </c>
      <c r="AI12" s="450">
        <f xml:space="preserve">
IF($A$4&lt;=12,SUMIFS('ON Data'!AO:AO,'ON Data'!$D:$D,$A$4,'ON Data'!$E:$E,3),SUMIFS('ON Data'!AO:AO,'ON Data'!$E:$E,3))</f>
        <v>0</v>
      </c>
      <c r="AJ12" s="461"/>
    </row>
    <row r="13" spans="1:36" x14ac:dyDescent="0.3">
      <c r="A13" s="213" t="s">
        <v>166</v>
      </c>
      <c r="B13" s="230">
        <f xml:space="preserve">
IF($A$4&lt;=12,SUMIFS('ON Data'!F:F,'ON Data'!$D:$D,$A$4,'ON Data'!$E:$E,4),SUMIFS('ON Data'!F:F,'ON Data'!$E:$E,4))</f>
        <v>492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0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0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401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11</v>
      </c>
      <c r="AD13" s="232">
        <f xml:space="preserve">
IF($A$4&lt;=12,SUMIFS('ON Data'!AI:AI,'ON Data'!$D:$D,$A$4,'ON Data'!$E:$E,4),SUMIFS('ON Data'!AI:AI,'ON Data'!$E:$E,4))</f>
        <v>72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232">
        <f xml:space="preserve">
IF($A$4&lt;=12,SUMIFS('ON Data'!AL:AL,'ON Data'!$D:$D,$A$4,'ON Data'!$E:$E,4),SUMIFS('ON Data'!AL:AL,'ON Data'!$E:$E,4))</f>
        <v>0</v>
      </c>
      <c r="AH13" s="232">
        <f xml:space="preserve">
IF($A$4&lt;=12,SUMIFS('ON Data'!AN:AN,'ON Data'!$D:$D,$A$4,'ON Data'!$E:$E,4),SUMIFS('ON Data'!AN:AN,'ON Data'!$E:$E,4))</f>
        <v>8</v>
      </c>
      <c r="AI13" s="450">
        <f xml:space="preserve">
IF($A$4&lt;=12,SUMIFS('ON Data'!AO:AO,'ON Data'!$D:$D,$A$4,'ON Data'!$E:$E,4),SUMIFS('ON Data'!AO:AO,'ON Data'!$E:$E,4))</f>
        <v>0</v>
      </c>
      <c r="AJ13" s="461"/>
    </row>
    <row r="14" spans="1:36" ht="15" thickBot="1" x14ac:dyDescent="0.35">
      <c r="A14" s="214" t="s">
        <v>160</v>
      </c>
      <c r="B14" s="233">
        <f xml:space="preserve">
IF($A$4&lt;=12,SUMIFS('ON Data'!F:F,'ON Data'!$D:$D,$A$4,'ON Data'!$E:$E,5),SUMIFS('ON Data'!F:F,'ON Data'!$E:$E,5))</f>
        <v>4449</v>
      </c>
      <c r="C14" s="234">
        <f xml:space="preserve">
IF($A$4&lt;=12,SUMIFS('ON Data'!G:G,'ON Data'!$D:$D,$A$4,'ON Data'!$E:$E,5),SUMIFS('ON Data'!G:G,'ON Data'!$E:$E,5))</f>
        <v>4449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235">
        <f xml:space="preserve">
IF($A$4&lt;=12,SUMIFS('ON Data'!AL:AL,'ON Data'!$D:$D,$A$4,'ON Data'!$E:$E,5),SUMIFS('ON Data'!AL:AL,'ON Data'!$E:$E,5))</f>
        <v>0</v>
      </c>
      <c r="AH14" s="235">
        <f xml:space="preserve">
IF($A$4&lt;=12,SUMIFS('ON Data'!AN:AN,'ON Data'!$D:$D,$A$4,'ON Data'!$E:$E,5),SUMIFS('ON Data'!AN:AN,'ON Data'!$E:$E,5))</f>
        <v>0</v>
      </c>
      <c r="AI14" s="451">
        <f xml:space="preserve">
IF($A$4&lt;=12,SUMIFS('ON Data'!AO:AO,'ON Data'!$D:$D,$A$4,'ON Data'!$E:$E,5),SUMIFS('ON Data'!AO:AO,'ON Data'!$E:$E,5))</f>
        <v>0</v>
      </c>
      <c r="AJ14" s="461"/>
    </row>
    <row r="15" spans="1:36" x14ac:dyDescent="0.3">
      <c r="A15" s="136" t="s">
        <v>170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452"/>
      <c r="AJ15" s="461"/>
    </row>
    <row r="16" spans="1:36" x14ac:dyDescent="0.3">
      <c r="A16" s="215" t="s">
        <v>161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232">
        <f xml:space="preserve">
IF($A$4&lt;=12,SUMIFS('ON Data'!AL:AL,'ON Data'!$D:$D,$A$4,'ON Data'!$E:$E,7),SUMIFS('ON Data'!AL:AL,'ON Data'!$E:$E,7))</f>
        <v>0</v>
      </c>
      <c r="AH16" s="232">
        <f xml:space="preserve">
IF($A$4&lt;=12,SUMIFS('ON Data'!AN:AN,'ON Data'!$D:$D,$A$4,'ON Data'!$E:$E,7),SUMIFS('ON Data'!AN:AN,'ON Data'!$E:$E,7))</f>
        <v>0</v>
      </c>
      <c r="AI16" s="450">
        <f xml:space="preserve">
IF($A$4&lt;=12,SUMIFS('ON Data'!AO:AO,'ON Data'!$D:$D,$A$4,'ON Data'!$E:$E,7),SUMIFS('ON Data'!AO:AO,'ON Data'!$E:$E,7))</f>
        <v>0</v>
      </c>
      <c r="AJ16" s="461"/>
    </row>
    <row r="17" spans="1:36" x14ac:dyDescent="0.3">
      <c r="A17" s="215" t="s">
        <v>162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232">
        <f xml:space="preserve">
IF($A$4&lt;=12,SUMIFS('ON Data'!AL:AL,'ON Data'!$D:$D,$A$4,'ON Data'!$E:$E,8),SUMIFS('ON Data'!AL:AL,'ON Data'!$E:$E,8))</f>
        <v>0</v>
      </c>
      <c r="AH17" s="232">
        <f xml:space="preserve">
IF($A$4&lt;=12,SUMIFS('ON Data'!AN:AN,'ON Data'!$D:$D,$A$4,'ON Data'!$E:$E,8),SUMIFS('ON Data'!AN:AN,'ON Data'!$E:$E,8))</f>
        <v>0</v>
      </c>
      <c r="AI17" s="450">
        <f xml:space="preserve">
IF($A$4&lt;=12,SUMIFS('ON Data'!AO:AO,'ON Data'!$D:$D,$A$4,'ON Data'!$E:$E,8),SUMIFS('ON Data'!AO:AO,'ON Data'!$E:$E,8))</f>
        <v>0</v>
      </c>
      <c r="AJ17" s="461"/>
    </row>
    <row r="18" spans="1:36" x14ac:dyDescent="0.3">
      <c r="A18" s="215" t="s">
        <v>163</v>
      </c>
      <c r="B18" s="230">
        <f xml:space="preserve">
B19-B16-B17</f>
        <v>70578</v>
      </c>
      <c r="C18" s="231">
        <f t="shared" ref="C18:G18" si="0" xml:space="preserve">
C19-C16-C17</f>
        <v>0</v>
      </c>
      <c r="D18" s="232">
        <f t="shared" si="0"/>
        <v>0</v>
      </c>
      <c r="E18" s="232">
        <f t="shared" si="0"/>
        <v>0</v>
      </c>
      <c r="F18" s="232">
        <f t="shared" si="0"/>
        <v>0</v>
      </c>
      <c r="G18" s="232">
        <f t="shared" si="0"/>
        <v>0</v>
      </c>
      <c r="H18" s="232">
        <f t="shared" ref="H18:AI18" si="1" xml:space="preserve">
H19-H16-H17</f>
        <v>0</v>
      </c>
      <c r="I18" s="232">
        <f t="shared" si="1"/>
        <v>0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0</v>
      </c>
      <c r="V18" s="232">
        <f t="shared" si="1"/>
        <v>33653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5306</v>
      </c>
      <c r="AD18" s="232">
        <f t="shared" si="1"/>
        <v>31619</v>
      </c>
      <c r="AE18" s="232">
        <f t="shared" si="1"/>
        <v>0</v>
      </c>
      <c r="AF18" s="232">
        <f t="shared" si="1"/>
        <v>0</v>
      </c>
      <c r="AG18" s="232">
        <f t="shared" si="1"/>
        <v>0</v>
      </c>
      <c r="AH18" s="232">
        <f t="shared" si="1"/>
        <v>0</v>
      </c>
      <c r="AI18" s="450">
        <f t="shared" si="1"/>
        <v>0</v>
      </c>
      <c r="AJ18" s="461"/>
    </row>
    <row r="19" spans="1:36" ht="15" thickBot="1" x14ac:dyDescent="0.35">
      <c r="A19" s="216" t="s">
        <v>164</v>
      </c>
      <c r="B19" s="239">
        <f xml:space="preserve">
IF($A$4&lt;=12,SUMIFS('ON Data'!F:F,'ON Data'!$D:$D,$A$4,'ON Data'!$E:$E,9),SUMIFS('ON Data'!F:F,'ON Data'!$E:$E,9))</f>
        <v>70578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0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0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0</v>
      </c>
      <c r="U19" s="241">
        <f xml:space="preserve">
IF($A$4&lt;=12,SUMIFS('ON Data'!Z:Z,'ON Data'!$D:$D,$A$4,'ON Data'!$E:$E,9),SUMIFS('ON Data'!Z:Z,'ON Data'!$E:$E,9))</f>
        <v>0</v>
      </c>
      <c r="V19" s="241">
        <f xml:space="preserve">
IF($A$4&lt;=12,SUMIFS('ON Data'!AA:AA,'ON Data'!$D:$D,$A$4,'ON Data'!$E:$E,9),SUMIFS('ON Data'!AA:AA,'ON Data'!$E:$E,9))</f>
        <v>33653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5306</v>
      </c>
      <c r="AD19" s="241">
        <f xml:space="preserve">
IF($A$4&lt;=12,SUMIFS('ON Data'!AI:AI,'ON Data'!$D:$D,$A$4,'ON Data'!$E:$E,9),SUMIFS('ON Data'!AI:AI,'ON Data'!$E:$E,9))</f>
        <v>31619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0</v>
      </c>
      <c r="AG19" s="241">
        <f xml:space="preserve">
IF($A$4&lt;=12,SUMIFS('ON Data'!AL:AL,'ON Data'!$D:$D,$A$4,'ON Data'!$E:$E,9),SUMIFS('ON Data'!AL:AL,'ON Data'!$E:$E,9))</f>
        <v>0</v>
      </c>
      <c r="AH19" s="241">
        <f xml:space="preserve">
IF($A$4&lt;=12,SUMIFS('ON Data'!AN:AN,'ON Data'!$D:$D,$A$4,'ON Data'!$E:$E,9),SUMIFS('ON Data'!AN:AN,'ON Data'!$E:$E,9))</f>
        <v>0</v>
      </c>
      <c r="AI19" s="453">
        <f xml:space="preserve">
IF($A$4&lt;=12,SUMIFS('ON Data'!AO:AO,'ON Data'!$D:$D,$A$4,'ON Data'!$E:$E,9),SUMIFS('ON Data'!AO:AO,'ON Data'!$E:$E,9))</f>
        <v>0</v>
      </c>
      <c r="AJ19" s="461"/>
    </row>
    <row r="20" spans="1:36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5088763</v>
      </c>
      <c r="C20" s="243">
        <f xml:space="preserve">
IF($A$4&lt;=12,SUMIFS('ON Data'!G:G,'ON Data'!$D:$D,$A$4,'ON Data'!$E:$E,6),SUMIFS('ON Data'!G:G,'ON Data'!$E:$E,6))</f>
        <v>587840</v>
      </c>
      <c r="D20" s="244">
        <f xml:space="preserve">
IF($A$4&lt;=12,SUMIFS('ON Data'!H:H,'ON Data'!$D:$D,$A$4,'ON Data'!$E:$E,6),SUMIFS('ON Data'!H:H,'ON Data'!$E:$E,6))</f>
        <v>1365016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0</v>
      </c>
      <c r="J20" s="244">
        <f xml:space="preserve">
IF($A$4&lt;=12,SUMIFS('ON Data'!O:O,'ON Data'!$D:$D,$A$4,'ON Data'!$E:$E,6),SUMIFS('ON Data'!O:O,'ON Data'!$E:$E,6))</f>
        <v>1128559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0</v>
      </c>
      <c r="U20" s="244">
        <f xml:space="preserve">
IF($A$4&lt;=12,SUMIFS('ON Data'!Z:Z,'ON Data'!$D:$D,$A$4,'ON Data'!$E:$E,6),SUMIFS('ON Data'!Z:Z,'ON Data'!$E:$E,6))</f>
        <v>0</v>
      </c>
      <c r="V20" s="244">
        <f xml:space="preserve">
IF($A$4&lt;=12,SUMIFS('ON Data'!AA:AA,'ON Data'!$D:$D,$A$4,'ON Data'!$E:$E,6),SUMIFS('ON Data'!AA:AA,'ON Data'!$E:$E,6))</f>
        <v>1182508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10074</v>
      </c>
      <c r="AD20" s="244">
        <f xml:space="preserve">
IF($A$4&lt;=12,SUMIFS('ON Data'!AI:AI,'ON Data'!$D:$D,$A$4,'ON Data'!$E:$E,6),SUMIFS('ON Data'!AI:AI,'ON Data'!$E:$E,6))</f>
        <v>491278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0</v>
      </c>
      <c r="AG20" s="244">
        <f xml:space="preserve">
IF($A$4&lt;=12,SUMIFS('ON Data'!AL:AL,'ON Data'!$D:$D,$A$4,'ON Data'!$E:$E,6),SUMIFS('ON Data'!AL:AL,'ON Data'!$E:$E,6))</f>
        <v>0</v>
      </c>
      <c r="AH20" s="244">
        <f xml:space="preserve">
IF($A$4&lt;=12,SUMIFS('ON Data'!AN:AN,'ON Data'!$D:$D,$A$4,'ON Data'!$E:$E,6),SUMIFS('ON Data'!AN:AN,'ON Data'!$E:$E,6))</f>
        <v>278186</v>
      </c>
      <c r="AI20" s="454">
        <f xml:space="preserve">
IF($A$4&lt;=12,SUMIFS('ON Data'!AO:AO,'ON Data'!$D:$D,$A$4,'ON Data'!$E:$E,6),SUMIFS('ON Data'!AO:AO,'ON Data'!$E:$E,6))</f>
        <v>45302</v>
      </c>
      <c r="AJ20" s="461"/>
    </row>
    <row r="21" spans="1:36" ht="15" hidden="1" outlineLevel="1" thickBot="1" x14ac:dyDescent="0.35">
      <c r="A21" s="210" t="s">
        <v>93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232">
        <f xml:space="preserve">
IF($A$4&lt;=12,SUMIFS('ON Data'!AL:AL,'ON Data'!$D:$D,$A$4,'ON Data'!$E:$E,12),SUMIFS('ON Data'!AL:AL,'ON Data'!$E:$E,12))</f>
        <v>0</v>
      </c>
      <c r="AH21" s="232">
        <f xml:space="preserve">
IF($A$4&lt;=12,SUMIFS('ON Data'!AN:AN,'ON Data'!$D:$D,$A$4,'ON Data'!$E:$E,12),SUMIFS('ON Data'!AN:AN,'ON Data'!$E:$E,12))</f>
        <v>0</v>
      </c>
      <c r="AI21" s="450">
        <f xml:space="preserve">
IF($A$4&lt;=12,SUMIFS('ON Data'!AO:AO,'ON Data'!$D:$D,$A$4,'ON Data'!$E:$E,12),SUMIFS('ON Data'!AO:AO,'ON Data'!$E:$E,12))</f>
        <v>0</v>
      </c>
      <c r="AJ21" s="461"/>
    </row>
    <row r="22" spans="1:36" ht="15" hidden="1" outlineLevel="1" thickBot="1" x14ac:dyDescent="0.35">
      <c r="A22" s="210" t="s">
        <v>61</v>
      </c>
      <c r="B22" s="286" t="str">
        <f xml:space="preserve">
IF(OR(B21="",B21=0),"",B20/B21)</f>
        <v/>
      </c>
      <c r="C22" s="287" t="str">
        <f t="shared" ref="C22:G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ref="H22:AI22" si="3" xml:space="preserve">
IF(OR(H21="",H21=0),"",H20/H21)</f>
        <v/>
      </c>
      <c r="I22" s="288" t="str">
        <f t="shared" si="3"/>
        <v/>
      </c>
      <c r="J22" s="288" t="str">
        <f t="shared" si="3"/>
        <v/>
      </c>
      <c r="K22" s="288" t="str">
        <f t="shared" si="3"/>
        <v/>
      </c>
      <c r="L22" s="288" t="str">
        <f t="shared" si="3"/>
        <v/>
      </c>
      <c r="M22" s="288" t="str">
        <f t="shared" si="3"/>
        <v/>
      </c>
      <c r="N22" s="288" t="str">
        <f t="shared" si="3"/>
        <v/>
      </c>
      <c r="O22" s="288" t="str">
        <f t="shared" si="3"/>
        <v/>
      </c>
      <c r="P22" s="288" t="str">
        <f t="shared" si="3"/>
        <v/>
      </c>
      <c r="Q22" s="288" t="str">
        <f t="shared" si="3"/>
        <v/>
      </c>
      <c r="R22" s="288" t="str">
        <f t="shared" si="3"/>
        <v/>
      </c>
      <c r="S22" s="288" t="str">
        <f t="shared" si="3"/>
        <v/>
      </c>
      <c r="T22" s="288" t="str">
        <f t="shared" si="3"/>
        <v/>
      </c>
      <c r="U22" s="288" t="str">
        <f t="shared" si="3"/>
        <v/>
      </c>
      <c r="V22" s="288" t="str">
        <f t="shared" si="3"/>
        <v/>
      </c>
      <c r="W22" s="288" t="str">
        <f t="shared" si="3"/>
        <v/>
      </c>
      <c r="X22" s="288" t="str">
        <f t="shared" si="3"/>
        <v/>
      </c>
      <c r="Y22" s="288" t="str">
        <f t="shared" si="3"/>
        <v/>
      </c>
      <c r="Z22" s="288" t="str">
        <f t="shared" si="3"/>
        <v/>
      </c>
      <c r="AA22" s="288" t="str">
        <f t="shared" si="3"/>
        <v/>
      </c>
      <c r="AB22" s="288" t="str">
        <f t="shared" si="3"/>
        <v/>
      </c>
      <c r="AC22" s="288" t="str">
        <f t="shared" si="3"/>
        <v/>
      </c>
      <c r="AD22" s="288" t="str">
        <f t="shared" si="3"/>
        <v/>
      </c>
      <c r="AE22" s="288" t="str">
        <f t="shared" si="3"/>
        <v/>
      </c>
      <c r="AF22" s="288" t="str">
        <f t="shared" si="3"/>
        <v/>
      </c>
      <c r="AG22" s="288" t="str">
        <f t="shared" si="3"/>
        <v/>
      </c>
      <c r="AH22" s="288" t="str">
        <f t="shared" si="3"/>
        <v/>
      </c>
      <c r="AI22" s="455" t="str">
        <f t="shared" si="3"/>
        <v/>
      </c>
      <c r="AJ22" s="461"/>
    </row>
    <row r="23" spans="1:36" ht="15" hidden="1" outlineLevel="1" thickBot="1" x14ac:dyDescent="0.35">
      <c r="A23" s="218" t="s">
        <v>54</v>
      </c>
      <c r="B23" s="233">
        <f xml:space="preserve">
IF(B21="","",B20-B21)</f>
        <v>5088763</v>
      </c>
      <c r="C23" s="234">
        <f t="shared" ref="C23:G23" si="4" xml:space="preserve">
IF(C21="","",C20-C21)</f>
        <v>587840</v>
      </c>
      <c r="D23" s="235">
        <f t="shared" si="4"/>
        <v>1365016</v>
      </c>
      <c r="E23" s="235">
        <f t="shared" si="4"/>
        <v>0</v>
      </c>
      <c r="F23" s="235">
        <f t="shared" si="4"/>
        <v>0</v>
      </c>
      <c r="G23" s="235">
        <f t="shared" si="4"/>
        <v>0</v>
      </c>
      <c r="H23" s="235">
        <f t="shared" ref="H23:AI23" si="5" xml:space="preserve">
IF(H21="","",H20-H21)</f>
        <v>0</v>
      </c>
      <c r="I23" s="235">
        <f t="shared" si="5"/>
        <v>0</v>
      </c>
      <c r="J23" s="235">
        <f t="shared" si="5"/>
        <v>1128559</v>
      </c>
      <c r="K23" s="235">
        <f t="shared" si="5"/>
        <v>0</v>
      </c>
      <c r="L23" s="235">
        <f t="shared" si="5"/>
        <v>0</v>
      </c>
      <c r="M23" s="235">
        <f t="shared" si="5"/>
        <v>0</v>
      </c>
      <c r="N23" s="235">
        <f t="shared" si="5"/>
        <v>0</v>
      </c>
      <c r="O23" s="235">
        <f t="shared" si="5"/>
        <v>0</v>
      </c>
      <c r="P23" s="235">
        <f t="shared" si="5"/>
        <v>0</v>
      </c>
      <c r="Q23" s="235">
        <f t="shared" si="5"/>
        <v>0</v>
      </c>
      <c r="R23" s="235">
        <f t="shared" si="5"/>
        <v>0</v>
      </c>
      <c r="S23" s="235">
        <f t="shared" si="5"/>
        <v>0</v>
      </c>
      <c r="T23" s="235">
        <f t="shared" si="5"/>
        <v>0</v>
      </c>
      <c r="U23" s="235">
        <f t="shared" si="5"/>
        <v>0</v>
      </c>
      <c r="V23" s="235">
        <f t="shared" si="5"/>
        <v>1182508</v>
      </c>
      <c r="W23" s="235">
        <f t="shared" si="5"/>
        <v>0</v>
      </c>
      <c r="X23" s="235">
        <f t="shared" si="5"/>
        <v>0</v>
      </c>
      <c r="Y23" s="235">
        <f t="shared" si="5"/>
        <v>0</v>
      </c>
      <c r="Z23" s="235">
        <f t="shared" si="5"/>
        <v>0</v>
      </c>
      <c r="AA23" s="235">
        <f t="shared" si="5"/>
        <v>0</v>
      </c>
      <c r="AB23" s="235">
        <f t="shared" si="5"/>
        <v>0</v>
      </c>
      <c r="AC23" s="235">
        <f t="shared" si="5"/>
        <v>10074</v>
      </c>
      <c r="AD23" s="235">
        <f t="shared" si="5"/>
        <v>491278</v>
      </c>
      <c r="AE23" s="235">
        <f t="shared" si="5"/>
        <v>0</v>
      </c>
      <c r="AF23" s="235">
        <f t="shared" si="5"/>
        <v>0</v>
      </c>
      <c r="AG23" s="235">
        <f t="shared" si="5"/>
        <v>0</v>
      </c>
      <c r="AH23" s="235">
        <f t="shared" si="5"/>
        <v>278186</v>
      </c>
      <c r="AI23" s="451">
        <f t="shared" si="5"/>
        <v>45302</v>
      </c>
      <c r="AJ23" s="461"/>
    </row>
    <row r="24" spans="1:36" x14ac:dyDescent="0.3">
      <c r="A24" s="212" t="s">
        <v>165</v>
      </c>
      <c r="B24" s="259" t="s">
        <v>3</v>
      </c>
      <c r="C24" s="462" t="s">
        <v>176</v>
      </c>
      <c r="D24" s="435"/>
      <c r="E24" s="436"/>
      <c r="F24" s="436" t="s">
        <v>177</v>
      </c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6" t="s">
        <v>178</v>
      </c>
      <c r="AI24" s="456"/>
      <c r="AJ24" s="461"/>
    </row>
    <row r="25" spans="1:36" x14ac:dyDescent="0.3">
      <c r="A25" s="213" t="s">
        <v>59</v>
      </c>
      <c r="B25" s="230">
        <f xml:space="preserve">
SUM(C25:AI25)</f>
        <v>14634</v>
      </c>
      <c r="C25" s="463">
        <f xml:space="preserve">
IF($A$4&lt;=12,SUMIFS('ON Data'!H:H,'ON Data'!$D:$D,$A$4,'ON Data'!$E:$E,10),SUMIFS('ON Data'!H:H,'ON Data'!$E:$E,10))</f>
        <v>14634</v>
      </c>
      <c r="D25" s="437"/>
      <c r="E25" s="438"/>
      <c r="F25" s="438">
        <f xml:space="preserve">
IF($A$4&lt;=12,SUMIFS('ON Data'!K:K,'ON Data'!$D:$D,$A$4,'ON Data'!$E:$E,10),SUMIFS('ON Data'!K:K,'ON Data'!$E:$E,10))</f>
        <v>0</v>
      </c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8"/>
      <c r="AF25" s="438"/>
      <c r="AG25" s="438"/>
      <c r="AH25" s="438">
        <f xml:space="preserve">
IF($A$4&lt;=12,SUMIFS('ON Data'!AN:AN,'ON Data'!$D:$D,$A$4,'ON Data'!$E:$E,10),SUMIFS('ON Data'!AN:AN,'ON Data'!$E:$E,10))</f>
        <v>0</v>
      </c>
      <c r="AI25" s="457"/>
      <c r="AJ25" s="461"/>
    </row>
    <row r="26" spans="1:36" x14ac:dyDescent="0.3">
      <c r="A26" s="219" t="s">
        <v>175</v>
      </c>
      <c r="B26" s="239">
        <f xml:space="preserve">
SUM(C26:AI26)</f>
        <v>26564.653133419717</v>
      </c>
      <c r="C26" s="463">
        <f xml:space="preserve">
IF($A$4&lt;=12,SUMIFS('ON Data'!H:H,'ON Data'!$D:$D,$A$4,'ON Data'!$E:$E,11),SUMIFS('ON Data'!H:H,'ON Data'!$E:$E,11))</f>
        <v>9897.9864667530492</v>
      </c>
      <c r="D26" s="437"/>
      <c r="E26" s="438"/>
      <c r="F26" s="439">
        <f xml:space="preserve">
IF($A$4&lt;=12,SUMIFS('ON Data'!K:K,'ON Data'!$D:$D,$A$4,'ON Data'!$E:$E,11),SUMIFS('ON Data'!K:K,'ON Data'!$E:$E,11))</f>
        <v>16666.666666666668</v>
      </c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8">
        <f xml:space="preserve">
IF($A$4&lt;=12,SUMIFS('ON Data'!AN:AN,'ON Data'!$D:$D,$A$4,'ON Data'!$E:$E,11),SUMIFS('ON Data'!AN:AN,'ON Data'!$E:$E,11))</f>
        <v>0</v>
      </c>
      <c r="AI26" s="458"/>
      <c r="AJ26" s="461"/>
    </row>
    <row r="27" spans="1:36" x14ac:dyDescent="0.3">
      <c r="A27" s="219" t="s">
        <v>61</v>
      </c>
      <c r="B27" s="260">
        <f xml:space="preserve">
IF(B26=0,0,B25/B26)</f>
        <v>0.55088240476927841</v>
      </c>
      <c r="C27" s="464">
        <f xml:space="preserve">
IF(C26=0,0,C25/C26)</f>
        <v>1.4784825225974025</v>
      </c>
      <c r="D27" s="440"/>
      <c r="E27" s="441"/>
      <c r="F27" s="441">
        <f xml:space="preserve">
IF(F26=0,0,F25/F26)</f>
        <v>0</v>
      </c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41"/>
      <c r="AH27" s="441">
        <f xml:space="preserve">
IF(AH26=0,0,AH25/AH26)</f>
        <v>0</v>
      </c>
      <c r="AI27" s="459"/>
      <c r="AJ27" s="461"/>
    </row>
    <row r="28" spans="1:36" ht="15" thickBot="1" x14ac:dyDescent="0.35">
      <c r="A28" s="219" t="s">
        <v>174</v>
      </c>
      <c r="B28" s="239">
        <f xml:space="preserve">
SUM(C28:AI28)</f>
        <v>11930.653133419717</v>
      </c>
      <c r="C28" s="465">
        <f xml:space="preserve">
C26-C25</f>
        <v>-4736.0135332469508</v>
      </c>
      <c r="D28" s="442"/>
      <c r="E28" s="443"/>
      <c r="F28" s="443">
        <f xml:space="preserve">
F26-F25</f>
        <v>16666.666666666668</v>
      </c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43"/>
      <c r="AH28" s="443">
        <f xml:space="preserve">
AH26-AH25</f>
        <v>0</v>
      </c>
      <c r="AI28" s="460"/>
      <c r="AJ28" s="461"/>
    </row>
    <row r="29" spans="1:36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0"/>
      <c r="AG29" s="220"/>
      <c r="AH29" s="220"/>
      <c r="AI29" s="220"/>
    </row>
    <row r="30" spans="1:36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24"/>
      <c r="AI30" s="124"/>
    </row>
    <row r="31" spans="1:36" x14ac:dyDescent="0.3">
      <c r="A31" s="89" t="s">
        <v>172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24"/>
      <c r="AI31" s="124"/>
    </row>
    <row r="32" spans="1:36" ht="14.4" customHeight="1" x14ac:dyDescent="0.3">
      <c r="A32" s="256" t="s">
        <v>169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</row>
    <row r="33" spans="1:1" x14ac:dyDescent="0.3">
      <c r="A33" s="258" t="s">
        <v>179</v>
      </c>
    </row>
    <row r="34" spans="1:1" x14ac:dyDescent="0.3">
      <c r="A34" s="258" t="s">
        <v>180</v>
      </c>
    </row>
    <row r="35" spans="1:1" x14ac:dyDescent="0.3">
      <c r="A35" s="258" t="s">
        <v>181</v>
      </c>
    </row>
    <row r="36" spans="1:1" x14ac:dyDescent="0.3">
      <c r="A36" s="258" t="s">
        <v>182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7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1" x14ac:dyDescent="0.3">
      <c r="A1" s="199" t="s">
        <v>655</v>
      </c>
    </row>
    <row r="2" spans="1:41" x14ac:dyDescent="0.3">
      <c r="A2" s="203" t="s">
        <v>248</v>
      </c>
    </row>
    <row r="3" spans="1:41" x14ac:dyDescent="0.3">
      <c r="A3" s="199" t="s">
        <v>138</v>
      </c>
      <c r="B3" s="224">
        <v>2015</v>
      </c>
      <c r="D3" s="200">
        <f>MAX(D5:D1048576)</f>
        <v>5</v>
      </c>
      <c r="F3" s="200">
        <f>SUMIF($E5:$E1048576,"&lt;10",F5:F1048576)</f>
        <v>5185274</v>
      </c>
      <c r="G3" s="200">
        <f t="shared" ref="G3:AO3" si="0">SUMIF($E5:$E1048576,"&lt;10",G5:G1048576)</f>
        <v>592289</v>
      </c>
      <c r="H3" s="200">
        <f t="shared" si="0"/>
        <v>1369565.0000000002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0</v>
      </c>
      <c r="O3" s="200">
        <f t="shared" si="0"/>
        <v>1135442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1219854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15391</v>
      </c>
      <c r="AI3" s="200">
        <f t="shared" si="0"/>
        <v>526902</v>
      </c>
      <c r="AJ3" s="200">
        <f t="shared" si="0"/>
        <v>0</v>
      </c>
      <c r="AK3" s="200">
        <f t="shared" si="0"/>
        <v>0</v>
      </c>
      <c r="AL3" s="200">
        <f t="shared" si="0"/>
        <v>0</v>
      </c>
      <c r="AM3" s="200">
        <f t="shared" si="0"/>
        <v>0</v>
      </c>
      <c r="AN3" s="200">
        <f t="shared" si="0"/>
        <v>280138.5</v>
      </c>
      <c r="AO3" s="200">
        <f t="shared" si="0"/>
        <v>45692.5</v>
      </c>
    </row>
    <row r="4" spans="1:41" x14ac:dyDescent="0.3">
      <c r="A4" s="199" t="s">
        <v>139</v>
      </c>
      <c r="B4" s="224">
        <v>1</v>
      </c>
      <c r="C4" s="201" t="s">
        <v>5</v>
      </c>
      <c r="D4" s="202" t="s">
        <v>53</v>
      </c>
      <c r="E4" s="202" t="s">
        <v>133</v>
      </c>
      <c r="F4" s="202" t="s">
        <v>3</v>
      </c>
      <c r="G4" s="202" t="s">
        <v>134</v>
      </c>
      <c r="H4" s="202" t="s">
        <v>135</v>
      </c>
      <c r="I4" s="202" t="s">
        <v>136</v>
      </c>
      <c r="J4" s="202" t="s">
        <v>137</v>
      </c>
      <c r="K4" s="202">
        <v>305</v>
      </c>
      <c r="L4" s="202">
        <v>306</v>
      </c>
      <c r="M4" s="202">
        <v>407</v>
      </c>
      <c r="N4" s="202">
        <v>408</v>
      </c>
      <c r="O4" s="202">
        <v>409</v>
      </c>
      <c r="P4" s="202">
        <v>410</v>
      </c>
      <c r="Q4" s="202">
        <v>415</v>
      </c>
      <c r="R4" s="202">
        <v>416</v>
      </c>
      <c r="S4" s="202">
        <v>418</v>
      </c>
      <c r="T4" s="202">
        <v>419</v>
      </c>
      <c r="U4" s="202">
        <v>420</v>
      </c>
      <c r="V4" s="202">
        <v>421</v>
      </c>
      <c r="W4" s="202">
        <v>522</v>
      </c>
      <c r="X4" s="202">
        <v>523</v>
      </c>
      <c r="Y4" s="202">
        <v>524</v>
      </c>
      <c r="Z4" s="202">
        <v>525</v>
      </c>
      <c r="AA4" s="202">
        <v>526</v>
      </c>
      <c r="AB4" s="202">
        <v>527</v>
      </c>
      <c r="AC4" s="202">
        <v>528</v>
      </c>
      <c r="AD4" s="202">
        <v>629</v>
      </c>
      <c r="AE4" s="202">
        <v>630</v>
      </c>
      <c r="AF4" s="202">
        <v>636</v>
      </c>
      <c r="AG4" s="202">
        <v>637</v>
      </c>
      <c r="AH4" s="202">
        <v>640</v>
      </c>
      <c r="AI4" s="202">
        <v>642</v>
      </c>
      <c r="AJ4" s="202">
        <v>743</v>
      </c>
      <c r="AK4" s="202">
        <v>745</v>
      </c>
      <c r="AL4" s="202">
        <v>746</v>
      </c>
      <c r="AM4" s="202">
        <v>747</v>
      </c>
      <c r="AN4" s="202">
        <v>930</v>
      </c>
      <c r="AO4" s="202">
        <v>940</v>
      </c>
    </row>
    <row r="5" spans="1:41" x14ac:dyDescent="0.3">
      <c r="A5" s="199" t="s">
        <v>140</v>
      </c>
      <c r="B5" s="224">
        <v>2</v>
      </c>
      <c r="C5" s="199">
        <v>38</v>
      </c>
      <c r="D5" s="199">
        <v>1</v>
      </c>
      <c r="E5" s="199">
        <v>1</v>
      </c>
      <c r="F5" s="199">
        <v>26.8</v>
      </c>
      <c r="G5" s="199">
        <v>0</v>
      </c>
      <c r="H5" s="199">
        <v>5.8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0</v>
      </c>
      <c r="O5" s="199">
        <v>9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0</v>
      </c>
      <c r="Z5" s="199">
        <v>0</v>
      </c>
      <c r="AA5" s="199">
        <v>4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5</v>
      </c>
      <c r="AJ5" s="199">
        <v>0</v>
      </c>
      <c r="AK5" s="199">
        <v>0</v>
      </c>
      <c r="AL5" s="199">
        <v>0</v>
      </c>
      <c r="AM5" s="199">
        <v>0</v>
      </c>
      <c r="AN5" s="199">
        <v>2.5</v>
      </c>
      <c r="AO5" s="199">
        <v>0.5</v>
      </c>
    </row>
    <row r="6" spans="1:41" x14ac:dyDescent="0.3">
      <c r="A6" s="199" t="s">
        <v>141</v>
      </c>
      <c r="B6" s="224">
        <v>3</v>
      </c>
      <c r="C6" s="199">
        <v>38</v>
      </c>
      <c r="D6" s="199">
        <v>1</v>
      </c>
      <c r="E6" s="199">
        <v>2</v>
      </c>
      <c r="F6" s="199">
        <v>4260</v>
      </c>
      <c r="G6" s="199">
        <v>0</v>
      </c>
      <c r="H6" s="199">
        <v>1008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0</v>
      </c>
      <c r="O6" s="199">
        <v>1352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0</v>
      </c>
      <c r="Z6" s="199">
        <v>0</v>
      </c>
      <c r="AA6" s="199">
        <v>592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824</v>
      </c>
      <c r="AJ6" s="199">
        <v>0</v>
      </c>
      <c r="AK6" s="199">
        <v>0</v>
      </c>
      <c r="AL6" s="199">
        <v>0</v>
      </c>
      <c r="AM6" s="199">
        <v>0</v>
      </c>
      <c r="AN6" s="199">
        <v>396</v>
      </c>
      <c r="AO6" s="199">
        <v>88</v>
      </c>
    </row>
    <row r="7" spans="1:41" x14ac:dyDescent="0.3">
      <c r="A7" s="199" t="s">
        <v>142</v>
      </c>
      <c r="B7" s="224">
        <v>4</v>
      </c>
      <c r="C7" s="199">
        <v>38</v>
      </c>
      <c r="D7" s="199">
        <v>1</v>
      </c>
      <c r="E7" s="199">
        <v>3</v>
      </c>
      <c r="F7" s="199">
        <v>32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32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</row>
    <row r="8" spans="1:41" x14ac:dyDescent="0.3">
      <c r="A8" s="199" t="s">
        <v>143</v>
      </c>
      <c r="B8" s="224">
        <v>5</v>
      </c>
      <c r="C8" s="199">
        <v>38</v>
      </c>
      <c r="D8" s="199">
        <v>1</v>
      </c>
      <c r="E8" s="199">
        <v>4</v>
      </c>
      <c r="F8" s="199">
        <v>109.5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88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3</v>
      </c>
      <c r="AI8" s="199">
        <v>18.5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</row>
    <row r="9" spans="1:41" x14ac:dyDescent="0.3">
      <c r="A9" s="199" t="s">
        <v>144</v>
      </c>
      <c r="B9" s="224">
        <v>6</v>
      </c>
      <c r="C9" s="199">
        <v>38</v>
      </c>
      <c r="D9" s="199">
        <v>1</v>
      </c>
      <c r="E9" s="199">
        <v>5</v>
      </c>
      <c r="F9" s="199">
        <v>863</v>
      </c>
      <c r="G9" s="199">
        <v>863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</row>
    <row r="10" spans="1:41" x14ac:dyDescent="0.3">
      <c r="A10" s="199" t="s">
        <v>145</v>
      </c>
      <c r="B10" s="224">
        <v>7</v>
      </c>
      <c r="C10" s="199">
        <v>38</v>
      </c>
      <c r="D10" s="199">
        <v>1</v>
      </c>
      <c r="E10" s="199">
        <v>6</v>
      </c>
      <c r="F10" s="199">
        <v>1041360</v>
      </c>
      <c r="G10" s="199">
        <v>115440</v>
      </c>
      <c r="H10" s="199">
        <v>274440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0</v>
      </c>
      <c r="O10" s="199">
        <v>223139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0</v>
      </c>
      <c r="Z10" s="199">
        <v>0</v>
      </c>
      <c r="AA10" s="199">
        <v>260563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3043</v>
      </c>
      <c r="AI10" s="199">
        <v>100266</v>
      </c>
      <c r="AJ10" s="199">
        <v>0</v>
      </c>
      <c r="AK10" s="199">
        <v>0</v>
      </c>
      <c r="AL10" s="199">
        <v>0</v>
      </c>
      <c r="AM10" s="199">
        <v>0</v>
      </c>
      <c r="AN10" s="199">
        <v>55509</v>
      </c>
      <c r="AO10" s="199">
        <v>8960</v>
      </c>
    </row>
    <row r="11" spans="1:41" x14ac:dyDescent="0.3">
      <c r="A11" s="199" t="s">
        <v>146</v>
      </c>
      <c r="B11" s="224">
        <v>8</v>
      </c>
      <c r="C11" s="199">
        <v>38</v>
      </c>
      <c r="D11" s="199">
        <v>1</v>
      </c>
      <c r="E11" s="199">
        <v>9</v>
      </c>
      <c r="F11" s="199">
        <v>16456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7258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1540</v>
      </c>
      <c r="AI11" s="199">
        <v>7658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  <c r="AO11" s="199">
        <v>0</v>
      </c>
    </row>
    <row r="12" spans="1:41" x14ac:dyDescent="0.3">
      <c r="A12" s="199" t="s">
        <v>147</v>
      </c>
      <c r="B12" s="224">
        <v>9</v>
      </c>
      <c r="C12" s="199">
        <v>38</v>
      </c>
      <c r="D12" s="199">
        <v>1</v>
      </c>
      <c r="E12" s="199">
        <v>11</v>
      </c>
      <c r="F12" s="199">
        <v>5312.930626683943</v>
      </c>
      <c r="G12" s="199">
        <v>0</v>
      </c>
      <c r="H12" s="199">
        <v>1979.5972933506098</v>
      </c>
      <c r="I12" s="199">
        <v>0</v>
      </c>
      <c r="J12" s="199">
        <v>0</v>
      </c>
      <c r="K12" s="199">
        <v>3333.3333333333335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</row>
    <row r="13" spans="1:41" x14ac:dyDescent="0.3">
      <c r="A13" s="199" t="s">
        <v>148</v>
      </c>
      <c r="B13" s="224">
        <v>10</v>
      </c>
      <c r="C13" s="199">
        <v>38</v>
      </c>
      <c r="D13" s="199">
        <v>2</v>
      </c>
      <c r="E13" s="199">
        <v>1</v>
      </c>
      <c r="F13" s="199">
        <v>26.8</v>
      </c>
      <c r="G13" s="199">
        <v>0</v>
      </c>
      <c r="H13" s="199">
        <v>5.8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9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4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5</v>
      </c>
      <c r="AJ13" s="199">
        <v>0</v>
      </c>
      <c r="AK13" s="199">
        <v>0</v>
      </c>
      <c r="AL13" s="199">
        <v>0</v>
      </c>
      <c r="AM13" s="199">
        <v>0</v>
      </c>
      <c r="AN13" s="199">
        <v>2.5</v>
      </c>
      <c r="AO13" s="199">
        <v>0.5</v>
      </c>
    </row>
    <row r="14" spans="1:41" x14ac:dyDescent="0.3">
      <c r="A14" s="199" t="s">
        <v>149</v>
      </c>
      <c r="B14" s="224">
        <v>11</v>
      </c>
      <c r="C14" s="199">
        <v>38</v>
      </c>
      <c r="D14" s="199">
        <v>2</v>
      </c>
      <c r="E14" s="199">
        <v>2</v>
      </c>
      <c r="F14" s="199">
        <v>3898.4</v>
      </c>
      <c r="G14" s="199">
        <v>0</v>
      </c>
      <c r="H14" s="199">
        <v>904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1240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526.4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784</v>
      </c>
      <c r="AJ14" s="199">
        <v>0</v>
      </c>
      <c r="AK14" s="199">
        <v>0</v>
      </c>
      <c r="AL14" s="199">
        <v>0</v>
      </c>
      <c r="AM14" s="199">
        <v>0</v>
      </c>
      <c r="AN14" s="199">
        <v>364</v>
      </c>
      <c r="AO14" s="199">
        <v>80</v>
      </c>
    </row>
    <row r="15" spans="1:41" x14ac:dyDescent="0.3">
      <c r="A15" s="199" t="s">
        <v>150</v>
      </c>
      <c r="B15" s="224">
        <v>12</v>
      </c>
      <c r="C15" s="199">
        <v>38</v>
      </c>
      <c r="D15" s="199">
        <v>2</v>
      </c>
      <c r="E15" s="199">
        <v>3</v>
      </c>
      <c r="F15" s="199">
        <v>33.6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33.6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  <c r="AO15" s="199">
        <v>0</v>
      </c>
    </row>
    <row r="16" spans="1:41" x14ac:dyDescent="0.3">
      <c r="A16" s="199" t="s">
        <v>138</v>
      </c>
      <c r="B16" s="224">
        <v>2015</v>
      </c>
      <c r="C16" s="199">
        <v>38</v>
      </c>
      <c r="D16" s="199">
        <v>2</v>
      </c>
      <c r="E16" s="199">
        <v>4</v>
      </c>
      <c r="F16" s="199">
        <v>101.5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79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6</v>
      </c>
      <c r="AI16" s="199">
        <v>16.5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</row>
    <row r="17" spans="3:41" x14ac:dyDescent="0.3">
      <c r="C17" s="199">
        <v>38</v>
      </c>
      <c r="D17" s="199">
        <v>2</v>
      </c>
      <c r="E17" s="199">
        <v>5</v>
      </c>
      <c r="F17" s="199">
        <v>803</v>
      </c>
      <c r="G17" s="199">
        <v>803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</row>
    <row r="18" spans="3:41" x14ac:dyDescent="0.3">
      <c r="C18" s="199">
        <v>38</v>
      </c>
      <c r="D18" s="199">
        <v>2</v>
      </c>
      <c r="E18" s="199">
        <v>6</v>
      </c>
      <c r="F18" s="199">
        <v>1003885</v>
      </c>
      <c r="G18" s="199">
        <v>105270</v>
      </c>
      <c r="H18" s="199">
        <v>277682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218248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236944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3023</v>
      </c>
      <c r="AI18" s="199">
        <v>98735</v>
      </c>
      <c r="AJ18" s="199">
        <v>0</v>
      </c>
      <c r="AK18" s="199">
        <v>0</v>
      </c>
      <c r="AL18" s="199">
        <v>0</v>
      </c>
      <c r="AM18" s="199">
        <v>0</v>
      </c>
      <c r="AN18" s="199">
        <v>55023</v>
      </c>
      <c r="AO18" s="199">
        <v>8960</v>
      </c>
    </row>
    <row r="19" spans="3:41" x14ac:dyDescent="0.3">
      <c r="C19" s="199">
        <v>38</v>
      </c>
      <c r="D19" s="199">
        <v>2</v>
      </c>
      <c r="E19" s="199">
        <v>9</v>
      </c>
      <c r="F19" s="199">
        <v>14763</v>
      </c>
      <c r="G19" s="199">
        <v>0</v>
      </c>
      <c r="H19" s="199">
        <v>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6550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1043</v>
      </c>
      <c r="AI19" s="199">
        <v>7170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</row>
    <row r="20" spans="3:41" x14ac:dyDescent="0.3">
      <c r="C20" s="199">
        <v>38</v>
      </c>
      <c r="D20" s="199">
        <v>2</v>
      </c>
      <c r="E20" s="199">
        <v>10</v>
      </c>
      <c r="F20" s="199">
        <v>7900</v>
      </c>
      <c r="G20" s="199">
        <v>0</v>
      </c>
      <c r="H20" s="199">
        <v>7900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</row>
    <row r="21" spans="3:41" x14ac:dyDescent="0.3">
      <c r="C21" s="199">
        <v>38</v>
      </c>
      <c r="D21" s="199">
        <v>2</v>
      </c>
      <c r="E21" s="199">
        <v>11</v>
      </c>
      <c r="F21" s="199">
        <v>5312.930626683943</v>
      </c>
      <c r="G21" s="199">
        <v>0</v>
      </c>
      <c r="H21" s="199">
        <v>1979.5972933506098</v>
      </c>
      <c r="I21" s="199">
        <v>0</v>
      </c>
      <c r="J21" s="199">
        <v>0</v>
      </c>
      <c r="K21" s="199">
        <v>3333.3333333333335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  <c r="AO21" s="199">
        <v>0</v>
      </c>
    </row>
    <row r="22" spans="3:41" x14ac:dyDescent="0.3">
      <c r="C22" s="199">
        <v>38</v>
      </c>
      <c r="D22" s="199">
        <v>3</v>
      </c>
      <c r="E22" s="199">
        <v>1</v>
      </c>
      <c r="F22" s="199">
        <v>26.8</v>
      </c>
      <c r="G22" s="199">
        <v>0</v>
      </c>
      <c r="H22" s="199">
        <v>5.8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9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4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5</v>
      </c>
      <c r="AJ22" s="199">
        <v>0</v>
      </c>
      <c r="AK22" s="199">
        <v>0</v>
      </c>
      <c r="AL22" s="199">
        <v>0</v>
      </c>
      <c r="AM22" s="199">
        <v>0</v>
      </c>
      <c r="AN22" s="199">
        <v>2.5</v>
      </c>
      <c r="AO22" s="199">
        <v>0.5</v>
      </c>
    </row>
    <row r="23" spans="3:41" x14ac:dyDescent="0.3">
      <c r="C23" s="199">
        <v>38</v>
      </c>
      <c r="D23" s="199">
        <v>3</v>
      </c>
      <c r="E23" s="199">
        <v>2</v>
      </c>
      <c r="F23" s="199">
        <v>4394.3999999999996</v>
      </c>
      <c r="G23" s="199">
        <v>0</v>
      </c>
      <c r="H23" s="199">
        <v>952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1480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662.4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820</v>
      </c>
      <c r="AJ23" s="199">
        <v>0</v>
      </c>
      <c r="AK23" s="199">
        <v>0</v>
      </c>
      <c r="AL23" s="199">
        <v>0</v>
      </c>
      <c r="AM23" s="199">
        <v>0</v>
      </c>
      <c r="AN23" s="199">
        <v>432</v>
      </c>
      <c r="AO23" s="199">
        <v>48</v>
      </c>
    </row>
    <row r="24" spans="3:41" x14ac:dyDescent="0.3">
      <c r="C24" s="199">
        <v>38</v>
      </c>
      <c r="D24" s="199">
        <v>3</v>
      </c>
      <c r="E24" s="199">
        <v>3</v>
      </c>
      <c r="F24" s="199">
        <v>41.6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0</v>
      </c>
      <c r="AA24" s="199">
        <v>41.6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199">
        <v>0</v>
      </c>
      <c r="AN24" s="199">
        <v>0</v>
      </c>
      <c r="AO24" s="199">
        <v>0</v>
      </c>
    </row>
    <row r="25" spans="3:41" x14ac:dyDescent="0.3">
      <c r="C25" s="199">
        <v>38</v>
      </c>
      <c r="D25" s="199">
        <v>3</v>
      </c>
      <c r="E25" s="199">
        <v>4</v>
      </c>
      <c r="F25" s="199">
        <v>88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0</v>
      </c>
      <c r="AA25" s="199">
        <v>78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10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  <c r="AO25" s="199">
        <v>0</v>
      </c>
    </row>
    <row r="26" spans="3:41" x14ac:dyDescent="0.3">
      <c r="C26" s="199">
        <v>38</v>
      </c>
      <c r="D26" s="199">
        <v>3</v>
      </c>
      <c r="E26" s="199">
        <v>5</v>
      </c>
      <c r="F26" s="199">
        <v>901</v>
      </c>
      <c r="G26" s="199">
        <v>901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</row>
    <row r="27" spans="3:41" x14ac:dyDescent="0.3">
      <c r="C27" s="199">
        <v>38</v>
      </c>
      <c r="D27" s="199">
        <v>3</v>
      </c>
      <c r="E27" s="199">
        <v>6</v>
      </c>
      <c r="F27" s="199">
        <v>1006847</v>
      </c>
      <c r="G27" s="199">
        <v>118340</v>
      </c>
      <c r="H27" s="199">
        <v>266380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99">
        <v>0</v>
      </c>
      <c r="O27" s="199">
        <v>223841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234072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99746</v>
      </c>
      <c r="AJ27" s="199">
        <v>0</v>
      </c>
      <c r="AK27" s="199">
        <v>0</v>
      </c>
      <c r="AL27" s="199">
        <v>0</v>
      </c>
      <c r="AM27" s="199">
        <v>0</v>
      </c>
      <c r="AN27" s="199">
        <v>55006</v>
      </c>
      <c r="AO27" s="199">
        <v>9462</v>
      </c>
    </row>
    <row r="28" spans="3:41" x14ac:dyDescent="0.3">
      <c r="C28" s="199">
        <v>38</v>
      </c>
      <c r="D28" s="199">
        <v>3</v>
      </c>
      <c r="E28" s="199">
        <v>9</v>
      </c>
      <c r="F28" s="199">
        <v>14334</v>
      </c>
      <c r="G28" s="199">
        <v>0</v>
      </c>
      <c r="H28" s="199">
        <v>0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6615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7719</v>
      </c>
      <c r="AJ28" s="199">
        <v>0</v>
      </c>
      <c r="AK28" s="199">
        <v>0</v>
      </c>
      <c r="AL28" s="199">
        <v>0</v>
      </c>
      <c r="AM28" s="199">
        <v>0</v>
      </c>
      <c r="AN28" s="199">
        <v>0</v>
      </c>
      <c r="AO28" s="199">
        <v>0</v>
      </c>
    </row>
    <row r="29" spans="3:41" x14ac:dyDescent="0.3">
      <c r="C29" s="199">
        <v>38</v>
      </c>
      <c r="D29" s="199">
        <v>3</v>
      </c>
      <c r="E29" s="199">
        <v>10</v>
      </c>
      <c r="F29" s="199">
        <v>200</v>
      </c>
      <c r="G29" s="199">
        <v>0</v>
      </c>
      <c r="H29" s="199">
        <v>200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0</v>
      </c>
      <c r="AM29" s="199">
        <v>0</v>
      </c>
      <c r="AN29" s="199">
        <v>0</v>
      </c>
      <c r="AO29" s="199">
        <v>0</v>
      </c>
    </row>
    <row r="30" spans="3:41" x14ac:dyDescent="0.3">
      <c r="C30" s="199">
        <v>38</v>
      </c>
      <c r="D30" s="199">
        <v>3</v>
      </c>
      <c r="E30" s="199">
        <v>11</v>
      </c>
      <c r="F30" s="199">
        <v>5312.930626683943</v>
      </c>
      <c r="G30" s="199">
        <v>0</v>
      </c>
      <c r="H30" s="199">
        <v>1979.5972933506098</v>
      </c>
      <c r="I30" s="199">
        <v>0</v>
      </c>
      <c r="J30" s="199">
        <v>0</v>
      </c>
      <c r="K30" s="199">
        <v>3333.3333333333335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  <c r="AO30" s="199">
        <v>0</v>
      </c>
    </row>
    <row r="31" spans="3:41" x14ac:dyDescent="0.3">
      <c r="C31" s="199">
        <v>38</v>
      </c>
      <c r="D31" s="199">
        <v>4</v>
      </c>
      <c r="E31" s="199">
        <v>1</v>
      </c>
      <c r="F31" s="199">
        <v>27.8</v>
      </c>
      <c r="G31" s="199">
        <v>0</v>
      </c>
      <c r="H31" s="199">
        <v>5.8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10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9">
        <v>4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5</v>
      </c>
      <c r="AJ31" s="199">
        <v>0</v>
      </c>
      <c r="AK31" s="199">
        <v>0</v>
      </c>
      <c r="AL31" s="199">
        <v>0</v>
      </c>
      <c r="AM31" s="199">
        <v>0</v>
      </c>
      <c r="AN31" s="199">
        <v>2.5</v>
      </c>
      <c r="AO31" s="199">
        <v>0.5</v>
      </c>
    </row>
    <row r="32" spans="3:41" x14ac:dyDescent="0.3">
      <c r="C32" s="199">
        <v>38</v>
      </c>
      <c r="D32" s="199">
        <v>4</v>
      </c>
      <c r="E32" s="199">
        <v>2</v>
      </c>
      <c r="F32" s="199">
        <v>4100.8</v>
      </c>
      <c r="G32" s="199">
        <v>0</v>
      </c>
      <c r="H32" s="199">
        <v>792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1416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628.79999999999995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784</v>
      </c>
      <c r="AJ32" s="199">
        <v>0</v>
      </c>
      <c r="AK32" s="199">
        <v>0</v>
      </c>
      <c r="AL32" s="199">
        <v>0</v>
      </c>
      <c r="AM32" s="199">
        <v>0</v>
      </c>
      <c r="AN32" s="199">
        <v>392</v>
      </c>
      <c r="AO32" s="199">
        <v>88</v>
      </c>
    </row>
    <row r="33" spans="3:41" x14ac:dyDescent="0.3">
      <c r="C33" s="199">
        <v>38</v>
      </c>
      <c r="D33" s="199">
        <v>4</v>
      </c>
      <c r="E33" s="199">
        <v>3</v>
      </c>
      <c r="F33" s="199">
        <v>43.2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0</v>
      </c>
      <c r="Z33" s="199">
        <v>0</v>
      </c>
      <c r="AA33" s="199">
        <v>43.2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199">
        <v>0</v>
      </c>
      <c r="AN33" s="199">
        <v>0</v>
      </c>
      <c r="AO33" s="199">
        <v>0</v>
      </c>
    </row>
    <row r="34" spans="3:41" x14ac:dyDescent="0.3">
      <c r="C34" s="199">
        <v>38</v>
      </c>
      <c r="D34" s="199">
        <v>4</v>
      </c>
      <c r="E34" s="199">
        <v>4</v>
      </c>
      <c r="F34" s="199">
        <v>104</v>
      </c>
      <c r="G34" s="199">
        <v>0</v>
      </c>
      <c r="H34" s="199">
        <v>0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78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18</v>
      </c>
      <c r="AJ34" s="199">
        <v>0</v>
      </c>
      <c r="AK34" s="199">
        <v>0</v>
      </c>
      <c r="AL34" s="199">
        <v>0</v>
      </c>
      <c r="AM34" s="199">
        <v>0</v>
      </c>
      <c r="AN34" s="199">
        <v>8</v>
      </c>
      <c r="AO34" s="199">
        <v>0</v>
      </c>
    </row>
    <row r="35" spans="3:41" x14ac:dyDescent="0.3">
      <c r="C35" s="199">
        <v>38</v>
      </c>
      <c r="D35" s="199">
        <v>4</v>
      </c>
      <c r="E35" s="199">
        <v>5</v>
      </c>
      <c r="F35" s="199">
        <v>920</v>
      </c>
      <c r="G35" s="199">
        <v>920</v>
      </c>
      <c r="H35" s="199">
        <v>0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  <c r="AO35" s="199">
        <v>0</v>
      </c>
    </row>
    <row r="36" spans="3:41" x14ac:dyDescent="0.3">
      <c r="C36" s="199">
        <v>38</v>
      </c>
      <c r="D36" s="199">
        <v>4</v>
      </c>
      <c r="E36" s="199">
        <v>6</v>
      </c>
      <c r="F36" s="199">
        <v>992220</v>
      </c>
      <c r="G36" s="199">
        <v>119740</v>
      </c>
      <c r="H36" s="199">
        <v>267772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221314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220692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1183</v>
      </c>
      <c r="AI36" s="199">
        <v>95248</v>
      </c>
      <c r="AJ36" s="199">
        <v>0</v>
      </c>
      <c r="AK36" s="199">
        <v>0</v>
      </c>
      <c r="AL36" s="199">
        <v>0</v>
      </c>
      <c r="AM36" s="199">
        <v>0</v>
      </c>
      <c r="AN36" s="199">
        <v>57311</v>
      </c>
      <c r="AO36" s="199">
        <v>8960</v>
      </c>
    </row>
    <row r="37" spans="3:41" x14ac:dyDescent="0.3">
      <c r="C37" s="199">
        <v>38</v>
      </c>
      <c r="D37" s="199">
        <v>4</v>
      </c>
      <c r="E37" s="199">
        <v>9</v>
      </c>
      <c r="F37" s="199">
        <v>11414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6615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1183</v>
      </c>
      <c r="AI37" s="199">
        <v>3616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</row>
    <row r="38" spans="3:41" x14ac:dyDescent="0.3">
      <c r="C38" s="199">
        <v>38</v>
      </c>
      <c r="D38" s="199">
        <v>4</v>
      </c>
      <c r="E38" s="199">
        <v>10</v>
      </c>
      <c r="F38" s="199">
        <v>6534</v>
      </c>
      <c r="G38" s="199">
        <v>0</v>
      </c>
      <c r="H38" s="199">
        <v>6534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0</v>
      </c>
      <c r="AM38" s="199">
        <v>0</v>
      </c>
      <c r="AN38" s="199">
        <v>0</v>
      </c>
      <c r="AO38" s="199">
        <v>0</v>
      </c>
    </row>
    <row r="39" spans="3:41" x14ac:dyDescent="0.3">
      <c r="C39" s="199">
        <v>38</v>
      </c>
      <c r="D39" s="199">
        <v>4</v>
      </c>
      <c r="E39" s="199">
        <v>11</v>
      </c>
      <c r="F39" s="199">
        <v>5312.930626683943</v>
      </c>
      <c r="G39" s="199">
        <v>0</v>
      </c>
      <c r="H39" s="199">
        <v>1979.5972933506098</v>
      </c>
      <c r="I39" s="199">
        <v>0</v>
      </c>
      <c r="J39" s="199">
        <v>0</v>
      </c>
      <c r="K39" s="199">
        <v>3333.3333333333335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0</v>
      </c>
      <c r="AM39" s="199">
        <v>0</v>
      </c>
      <c r="AN39" s="199">
        <v>0</v>
      </c>
      <c r="AO39" s="199">
        <v>0</v>
      </c>
    </row>
    <row r="40" spans="3:41" x14ac:dyDescent="0.3">
      <c r="C40" s="199">
        <v>38</v>
      </c>
      <c r="D40" s="199">
        <v>5</v>
      </c>
      <c r="E40" s="199">
        <v>1</v>
      </c>
      <c r="F40" s="199">
        <v>27.8</v>
      </c>
      <c r="G40" s="199">
        <v>0</v>
      </c>
      <c r="H40" s="199">
        <v>5.8</v>
      </c>
      <c r="I40" s="199">
        <v>0</v>
      </c>
      <c r="J40" s="199"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10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199">
        <v>0</v>
      </c>
      <c r="AA40" s="199">
        <v>4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0</v>
      </c>
      <c r="AI40" s="199">
        <v>5</v>
      </c>
      <c r="AJ40" s="199">
        <v>0</v>
      </c>
      <c r="AK40" s="199">
        <v>0</v>
      </c>
      <c r="AL40" s="199">
        <v>0</v>
      </c>
      <c r="AM40" s="199">
        <v>0</v>
      </c>
      <c r="AN40" s="199">
        <v>2.5</v>
      </c>
      <c r="AO40" s="199">
        <v>0.5</v>
      </c>
    </row>
    <row r="41" spans="3:41" x14ac:dyDescent="0.3">
      <c r="C41" s="199">
        <v>38</v>
      </c>
      <c r="D41" s="199">
        <v>5</v>
      </c>
      <c r="E41" s="199">
        <v>2</v>
      </c>
      <c r="F41" s="199">
        <v>4010.4</v>
      </c>
      <c r="G41" s="199">
        <v>0</v>
      </c>
      <c r="H41" s="199">
        <v>864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1348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9">
        <v>670.4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0</v>
      </c>
      <c r="AI41" s="199">
        <v>696</v>
      </c>
      <c r="AJ41" s="199">
        <v>0</v>
      </c>
      <c r="AK41" s="199">
        <v>0</v>
      </c>
      <c r="AL41" s="199">
        <v>0</v>
      </c>
      <c r="AM41" s="199">
        <v>0</v>
      </c>
      <c r="AN41" s="199">
        <v>348</v>
      </c>
      <c r="AO41" s="199">
        <v>84</v>
      </c>
    </row>
    <row r="42" spans="3:41" x14ac:dyDescent="0.3">
      <c r="C42" s="199">
        <v>38</v>
      </c>
      <c r="D42" s="199">
        <v>5</v>
      </c>
      <c r="E42" s="199">
        <v>3</v>
      </c>
      <c r="F42" s="199">
        <v>41.6</v>
      </c>
      <c r="G42" s="199">
        <v>0</v>
      </c>
      <c r="H42" s="199">
        <v>0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9">
        <v>41.6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0</v>
      </c>
      <c r="AM42" s="199">
        <v>0</v>
      </c>
      <c r="AN42" s="199">
        <v>0</v>
      </c>
      <c r="AO42" s="199">
        <v>0</v>
      </c>
    </row>
    <row r="43" spans="3:41" x14ac:dyDescent="0.3">
      <c r="C43" s="199">
        <v>38</v>
      </c>
      <c r="D43" s="199">
        <v>5</v>
      </c>
      <c r="E43" s="199">
        <v>4</v>
      </c>
      <c r="F43" s="199">
        <v>89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78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2</v>
      </c>
      <c r="AI43" s="199">
        <v>9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  <c r="AO43" s="199">
        <v>0</v>
      </c>
    </row>
    <row r="44" spans="3:41" x14ac:dyDescent="0.3">
      <c r="C44" s="199">
        <v>38</v>
      </c>
      <c r="D44" s="199">
        <v>5</v>
      </c>
      <c r="E44" s="199">
        <v>5</v>
      </c>
      <c r="F44" s="199">
        <v>962</v>
      </c>
      <c r="G44" s="199">
        <v>962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0</v>
      </c>
      <c r="AI44" s="199">
        <v>0</v>
      </c>
      <c r="AJ44" s="199">
        <v>0</v>
      </c>
      <c r="AK44" s="199">
        <v>0</v>
      </c>
      <c r="AL44" s="199">
        <v>0</v>
      </c>
      <c r="AM44" s="199">
        <v>0</v>
      </c>
      <c r="AN44" s="199">
        <v>0</v>
      </c>
      <c r="AO44" s="199">
        <v>0</v>
      </c>
    </row>
    <row r="45" spans="3:41" x14ac:dyDescent="0.3">
      <c r="C45" s="199">
        <v>38</v>
      </c>
      <c r="D45" s="199">
        <v>5</v>
      </c>
      <c r="E45" s="199">
        <v>6</v>
      </c>
      <c r="F45" s="199">
        <v>1044451</v>
      </c>
      <c r="G45" s="199">
        <v>129050</v>
      </c>
      <c r="H45" s="199">
        <v>278742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0</v>
      </c>
      <c r="O45" s="199">
        <v>242017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0</v>
      </c>
      <c r="Z45" s="199">
        <v>0</v>
      </c>
      <c r="AA45" s="199">
        <v>230237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0</v>
      </c>
      <c r="AH45" s="199">
        <v>2825</v>
      </c>
      <c r="AI45" s="199">
        <v>97283</v>
      </c>
      <c r="AJ45" s="199">
        <v>0</v>
      </c>
      <c r="AK45" s="199">
        <v>0</v>
      </c>
      <c r="AL45" s="199">
        <v>0</v>
      </c>
      <c r="AM45" s="199">
        <v>0</v>
      </c>
      <c r="AN45" s="199">
        <v>55337</v>
      </c>
      <c r="AO45" s="199">
        <v>8960</v>
      </c>
    </row>
    <row r="46" spans="3:41" x14ac:dyDescent="0.3">
      <c r="C46" s="199">
        <v>38</v>
      </c>
      <c r="D46" s="199">
        <v>5</v>
      </c>
      <c r="E46" s="199">
        <v>9</v>
      </c>
      <c r="F46" s="199">
        <v>13611</v>
      </c>
      <c r="G46" s="199">
        <v>0</v>
      </c>
      <c r="H46" s="199">
        <v>0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9">
        <v>6615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1540</v>
      </c>
      <c r="AI46" s="199">
        <v>5456</v>
      </c>
      <c r="AJ46" s="199">
        <v>0</v>
      </c>
      <c r="AK46" s="199">
        <v>0</v>
      </c>
      <c r="AL46" s="199">
        <v>0</v>
      </c>
      <c r="AM46" s="199">
        <v>0</v>
      </c>
      <c r="AN46" s="199">
        <v>0</v>
      </c>
      <c r="AO46" s="199">
        <v>0</v>
      </c>
    </row>
    <row r="47" spans="3:41" x14ac:dyDescent="0.3">
      <c r="C47" s="199">
        <v>38</v>
      </c>
      <c r="D47" s="199">
        <v>5</v>
      </c>
      <c r="E47" s="199">
        <v>11</v>
      </c>
      <c r="F47" s="199">
        <v>5312.930626683943</v>
      </c>
      <c r="G47" s="199">
        <v>0</v>
      </c>
      <c r="H47" s="199">
        <v>1979.5972933506098</v>
      </c>
      <c r="I47" s="199">
        <v>0</v>
      </c>
      <c r="J47" s="199">
        <v>0</v>
      </c>
      <c r="K47" s="199">
        <v>3333.3333333333335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  <c r="AO47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40" t="s">
        <v>658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112</v>
      </c>
      <c r="B3" s="190">
        <f>SUBTOTAL(9,B6:B1048576)/2</f>
        <v>8131850</v>
      </c>
      <c r="C3" s="191">
        <f t="shared" ref="C3:R3" si="0">SUBTOTAL(9,C6:C1048576)</f>
        <v>3</v>
      </c>
      <c r="D3" s="191">
        <f>SUBTOTAL(9,D6:D1048576)/2</f>
        <v>6722894</v>
      </c>
      <c r="E3" s="191">
        <f t="shared" si="0"/>
        <v>2.5823215526682621</v>
      </c>
      <c r="F3" s="191">
        <f>SUBTOTAL(9,F6:F1048576)/2</f>
        <v>7956980</v>
      </c>
      <c r="G3" s="192">
        <f>IF(B3&lt;&gt;0,F3/B3,"")</f>
        <v>0.97849566826736845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247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2" t="s">
        <v>656</v>
      </c>
      <c r="B6" s="470">
        <v>6208670</v>
      </c>
      <c r="C6" s="399">
        <v>1</v>
      </c>
      <c r="D6" s="470">
        <v>4848420</v>
      </c>
      <c r="E6" s="399">
        <v>0.78091120964715466</v>
      </c>
      <c r="F6" s="470">
        <v>6081075</v>
      </c>
      <c r="G6" s="423">
        <v>0.9794488996838292</v>
      </c>
      <c r="H6" s="470"/>
      <c r="I6" s="399"/>
      <c r="J6" s="470"/>
      <c r="K6" s="399"/>
      <c r="L6" s="470"/>
      <c r="M6" s="423"/>
      <c r="N6" s="470"/>
      <c r="O6" s="399"/>
      <c r="P6" s="470"/>
      <c r="Q6" s="399"/>
      <c r="R6" s="470"/>
      <c r="S6" s="424"/>
    </row>
    <row r="7" spans="1:19" ht="14.4" customHeight="1" thickBot="1" x14ac:dyDescent="0.35">
      <c r="A7" s="472" t="s">
        <v>657</v>
      </c>
      <c r="B7" s="471">
        <v>1923180</v>
      </c>
      <c r="C7" s="411">
        <v>1</v>
      </c>
      <c r="D7" s="471">
        <v>1874474</v>
      </c>
      <c r="E7" s="411">
        <v>0.97467423746087212</v>
      </c>
      <c r="F7" s="471">
        <v>1875905</v>
      </c>
      <c r="G7" s="425">
        <v>0.97541831757817776</v>
      </c>
      <c r="H7" s="471"/>
      <c r="I7" s="411"/>
      <c r="J7" s="471"/>
      <c r="K7" s="411"/>
      <c r="L7" s="471"/>
      <c r="M7" s="425"/>
      <c r="N7" s="471"/>
      <c r="O7" s="411"/>
      <c r="P7" s="471"/>
      <c r="Q7" s="411"/>
      <c r="R7" s="471"/>
      <c r="S7" s="426"/>
    </row>
    <row r="8" spans="1:19" ht="14.4" customHeight="1" thickBot="1" x14ac:dyDescent="0.35"/>
    <row r="9" spans="1:19" ht="14.4" customHeight="1" thickBot="1" x14ac:dyDescent="0.35">
      <c r="A9" s="475" t="s">
        <v>430</v>
      </c>
      <c r="B9" s="473">
        <v>8131850</v>
      </c>
      <c r="C9" s="474">
        <v>1</v>
      </c>
      <c r="D9" s="473">
        <v>6722894</v>
      </c>
      <c r="E9" s="474">
        <v>0.82673610556023536</v>
      </c>
      <c r="F9" s="473">
        <v>7956980</v>
      </c>
      <c r="G9" s="271">
        <v>0.97849566826736845</v>
      </c>
      <c r="H9" s="473"/>
      <c r="I9" s="474"/>
      <c r="J9" s="473"/>
      <c r="K9" s="474"/>
      <c r="L9" s="473"/>
      <c r="M9" s="271"/>
      <c r="N9" s="473"/>
      <c r="O9" s="474"/>
      <c r="P9" s="473"/>
      <c r="Q9" s="474"/>
      <c r="R9" s="473"/>
      <c r="S9" s="272"/>
    </row>
    <row r="10" spans="1:19" ht="14.4" customHeight="1" x14ac:dyDescent="0.3">
      <c r="A10" s="476" t="s">
        <v>659</v>
      </c>
    </row>
    <row r="11" spans="1:19" ht="14.4" customHeight="1" x14ac:dyDescent="0.3">
      <c r="A11" s="477" t="s">
        <v>660</v>
      </c>
    </row>
    <row r="12" spans="1:19" ht="14.4" customHeight="1" x14ac:dyDescent="0.3">
      <c r="A12" s="476" t="s">
        <v>661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663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248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112</v>
      </c>
      <c r="B3" s="283">
        <f t="shared" ref="B3:G3" si="0">SUBTOTAL(9,B6:B1048576)</f>
        <v>3708</v>
      </c>
      <c r="C3" s="284">
        <f t="shared" si="0"/>
        <v>3465</v>
      </c>
      <c r="D3" s="284">
        <f t="shared" si="0"/>
        <v>4032</v>
      </c>
      <c r="E3" s="193">
        <f t="shared" si="0"/>
        <v>8131850</v>
      </c>
      <c r="F3" s="191">
        <f t="shared" si="0"/>
        <v>6722894</v>
      </c>
      <c r="G3" s="285">
        <f t="shared" si="0"/>
        <v>7956980</v>
      </c>
    </row>
    <row r="4" spans="1:7" ht="14.4" customHeight="1" x14ac:dyDescent="0.3">
      <c r="A4" s="341" t="s">
        <v>113</v>
      </c>
      <c r="B4" s="342" t="s">
        <v>223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66"/>
      <c r="B5" s="467">
        <v>2013</v>
      </c>
      <c r="C5" s="468">
        <v>2014</v>
      </c>
      <c r="D5" s="468">
        <v>2015</v>
      </c>
      <c r="E5" s="467">
        <v>2013</v>
      </c>
      <c r="F5" s="468">
        <v>2014</v>
      </c>
      <c r="G5" s="478">
        <v>2015</v>
      </c>
    </row>
    <row r="6" spans="1:7" ht="14.4" customHeight="1" thickBot="1" x14ac:dyDescent="0.35">
      <c r="A6" s="475" t="s">
        <v>662</v>
      </c>
      <c r="B6" s="479">
        <v>3708</v>
      </c>
      <c r="C6" s="479">
        <v>3465</v>
      </c>
      <c r="D6" s="479">
        <v>4032</v>
      </c>
      <c r="E6" s="473">
        <v>8131850</v>
      </c>
      <c r="F6" s="473">
        <v>6722894</v>
      </c>
      <c r="G6" s="480">
        <v>7956980</v>
      </c>
    </row>
    <row r="7" spans="1:7" ht="14.4" customHeight="1" x14ac:dyDescent="0.3">
      <c r="A7" s="476" t="s">
        <v>659</v>
      </c>
    </row>
    <row r="8" spans="1:7" ht="14.4" customHeight="1" x14ac:dyDescent="0.3">
      <c r="A8" s="477" t="s">
        <v>660</v>
      </c>
    </row>
    <row r="9" spans="1:7" ht="14.4" customHeight="1" x14ac:dyDescent="0.3">
      <c r="A9" s="476" t="s">
        <v>661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93" t="s">
        <v>721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14.4" customHeight="1" thickBot="1" x14ac:dyDescent="0.35">
      <c r="A2" s="203" t="s">
        <v>248</v>
      </c>
      <c r="B2" s="106"/>
      <c r="C2" s="282"/>
      <c r="D2" s="106"/>
      <c r="E2" s="197"/>
      <c r="F2" s="197"/>
      <c r="G2" s="106"/>
      <c r="H2" s="106"/>
      <c r="I2" s="197"/>
      <c r="J2" s="197"/>
      <c r="K2" s="106"/>
      <c r="L2" s="106"/>
      <c r="M2" s="197"/>
      <c r="N2" s="197"/>
      <c r="O2" s="198"/>
      <c r="P2" s="197"/>
    </row>
    <row r="3" spans="1:16" ht="14.4" customHeight="1" thickBot="1" x14ac:dyDescent="0.35">
      <c r="D3" s="63" t="s">
        <v>112</v>
      </c>
      <c r="E3" s="77">
        <f t="shared" ref="E3:N3" si="0">SUBTOTAL(9,E6:E1048576)</f>
        <v>3708</v>
      </c>
      <c r="F3" s="78">
        <f t="shared" si="0"/>
        <v>8131850</v>
      </c>
      <c r="G3" s="58"/>
      <c r="H3" s="58"/>
      <c r="I3" s="78">
        <f t="shared" si="0"/>
        <v>3465</v>
      </c>
      <c r="J3" s="78">
        <f t="shared" si="0"/>
        <v>6722894</v>
      </c>
      <c r="K3" s="58"/>
      <c r="L3" s="58"/>
      <c r="M3" s="78">
        <f t="shared" si="0"/>
        <v>4032</v>
      </c>
      <c r="N3" s="78">
        <f t="shared" si="0"/>
        <v>7956980</v>
      </c>
      <c r="O3" s="59">
        <f>IF(F3=0,0,N3/F3)</f>
        <v>0.97849566826736845</v>
      </c>
      <c r="P3" s="79">
        <f>IF(M3=0,0,N3/M3)</f>
        <v>1973.4573412698412</v>
      </c>
    </row>
    <row r="4" spans="1:16" ht="14.4" customHeight="1" x14ac:dyDescent="0.3">
      <c r="A4" s="349" t="s">
        <v>81</v>
      </c>
      <c r="B4" s="350" t="s">
        <v>82</v>
      </c>
      <c r="C4" s="355" t="s">
        <v>57</v>
      </c>
      <c r="D4" s="351" t="s">
        <v>56</v>
      </c>
      <c r="E4" s="352">
        <v>2013</v>
      </c>
      <c r="F4" s="353"/>
      <c r="G4" s="76"/>
      <c r="H4" s="76"/>
      <c r="I4" s="352">
        <v>2014</v>
      </c>
      <c r="J4" s="353"/>
      <c r="K4" s="76"/>
      <c r="L4" s="76"/>
      <c r="M4" s="352">
        <v>2015</v>
      </c>
      <c r="N4" s="353"/>
      <c r="O4" s="354" t="s">
        <v>2</v>
      </c>
      <c r="P4" s="348" t="s">
        <v>84</v>
      </c>
    </row>
    <row r="5" spans="1:16" ht="14.4" customHeight="1" thickBot="1" x14ac:dyDescent="0.35">
      <c r="A5" s="481"/>
      <c r="B5" s="482"/>
      <c r="C5" s="483"/>
      <c r="D5" s="484"/>
      <c r="E5" s="485" t="s">
        <v>58</v>
      </c>
      <c r="F5" s="486" t="s">
        <v>14</v>
      </c>
      <c r="G5" s="487"/>
      <c r="H5" s="487"/>
      <c r="I5" s="485" t="s">
        <v>58</v>
      </c>
      <c r="J5" s="486" t="s">
        <v>14</v>
      </c>
      <c r="K5" s="487"/>
      <c r="L5" s="487"/>
      <c r="M5" s="485" t="s">
        <v>58</v>
      </c>
      <c r="N5" s="486" t="s">
        <v>14</v>
      </c>
      <c r="O5" s="488"/>
      <c r="P5" s="489"/>
    </row>
    <row r="6" spans="1:16" ht="14.4" customHeight="1" x14ac:dyDescent="0.3">
      <c r="A6" s="398" t="s">
        <v>664</v>
      </c>
      <c r="B6" s="399" t="s">
        <v>665</v>
      </c>
      <c r="C6" s="399" t="s">
        <v>666</v>
      </c>
      <c r="D6" s="399" t="s">
        <v>667</v>
      </c>
      <c r="E6" s="402">
        <v>586</v>
      </c>
      <c r="F6" s="402">
        <v>6208670</v>
      </c>
      <c r="G6" s="399">
        <v>1</v>
      </c>
      <c r="H6" s="399">
        <v>10595</v>
      </c>
      <c r="I6" s="402">
        <v>456</v>
      </c>
      <c r="J6" s="402">
        <v>4848420</v>
      </c>
      <c r="K6" s="399">
        <v>0.78091120964715466</v>
      </c>
      <c r="L6" s="399">
        <v>10632.5</v>
      </c>
      <c r="M6" s="402">
        <v>567</v>
      </c>
      <c r="N6" s="402">
        <v>6081075</v>
      </c>
      <c r="O6" s="423">
        <v>0.9794488996838292</v>
      </c>
      <c r="P6" s="403">
        <v>10725</v>
      </c>
    </row>
    <row r="7" spans="1:16" ht="14.4" customHeight="1" x14ac:dyDescent="0.3">
      <c r="A7" s="404" t="s">
        <v>668</v>
      </c>
      <c r="B7" s="405" t="s">
        <v>665</v>
      </c>
      <c r="C7" s="405" t="s">
        <v>669</v>
      </c>
      <c r="D7" s="405" t="s">
        <v>670</v>
      </c>
      <c r="E7" s="408">
        <v>23</v>
      </c>
      <c r="F7" s="408">
        <v>2898</v>
      </c>
      <c r="G7" s="405">
        <v>1</v>
      </c>
      <c r="H7" s="405">
        <v>126</v>
      </c>
      <c r="I7" s="408">
        <v>10</v>
      </c>
      <c r="J7" s="408">
        <v>1262</v>
      </c>
      <c r="K7" s="405">
        <v>0.43547273982056589</v>
      </c>
      <c r="L7" s="405">
        <v>126.2</v>
      </c>
      <c r="M7" s="408">
        <v>10</v>
      </c>
      <c r="N7" s="408">
        <v>1280</v>
      </c>
      <c r="O7" s="490">
        <v>0.4416839199447895</v>
      </c>
      <c r="P7" s="409">
        <v>128</v>
      </c>
    </row>
    <row r="8" spans="1:16" ht="14.4" customHeight="1" x14ac:dyDescent="0.3">
      <c r="A8" s="404" t="s">
        <v>668</v>
      </c>
      <c r="B8" s="405" t="s">
        <v>665</v>
      </c>
      <c r="C8" s="405" t="s">
        <v>671</v>
      </c>
      <c r="D8" s="405" t="s">
        <v>672</v>
      </c>
      <c r="E8" s="408">
        <v>22</v>
      </c>
      <c r="F8" s="408">
        <v>26840</v>
      </c>
      <c r="G8" s="405">
        <v>1</v>
      </c>
      <c r="H8" s="405">
        <v>1220</v>
      </c>
      <c r="I8" s="408">
        <v>16</v>
      </c>
      <c r="J8" s="408">
        <v>19538</v>
      </c>
      <c r="K8" s="405">
        <v>0.72794336810730254</v>
      </c>
      <c r="L8" s="405">
        <v>1221.125</v>
      </c>
      <c r="M8" s="408">
        <v>19</v>
      </c>
      <c r="N8" s="408">
        <v>23332</v>
      </c>
      <c r="O8" s="490">
        <v>0.86929955290611027</v>
      </c>
      <c r="P8" s="409">
        <v>1228</v>
      </c>
    </row>
    <row r="9" spans="1:16" ht="14.4" customHeight="1" x14ac:dyDescent="0.3">
      <c r="A9" s="404" t="s">
        <v>668</v>
      </c>
      <c r="B9" s="405" t="s">
        <v>665</v>
      </c>
      <c r="C9" s="405" t="s">
        <v>673</v>
      </c>
      <c r="D9" s="405" t="s">
        <v>674</v>
      </c>
      <c r="E9" s="408">
        <v>110</v>
      </c>
      <c r="F9" s="408">
        <v>243430</v>
      </c>
      <c r="G9" s="405">
        <v>1</v>
      </c>
      <c r="H9" s="405">
        <v>2213</v>
      </c>
      <c r="I9" s="408">
        <v>52</v>
      </c>
      <c r="J9" s="408">
        <v>115348</v>
      </c>
      <c r="K9" s="405">
        <v>0.47384463706198909</v>
      </c>
      <c r="L9" s="405">
        <v>2218.2307692307691</v>
      </c>
      <c r="M9" s="408">
        <v>17</v>
      </c>
      <c r="N9" s="408">
        <v>38012</v>
      </c>
      <c r="O9" s="490">
        <v>0.1561516657766093</v>
      </c>
      <c r="P9" s="409">
        <v>2236</v>
      </c>
    </row>
    <row r="10" spans="1:16" ht="14.4" customHeight="1" x14ac:dyDescent="0.3">
      <c r="A10" s="404" t="s">
        <v>668</v>
      </c>
      <c r="B10" s="405" t="s">
        <v>665</v>
      </c>
      <c r="C10" s="405" t="s">
        <v>675</v>
      </c>
      <c r="D10" s="405" t="s">
        <v>676</v>
      </c>
      <c r="E10" s="408">
        <v>35</v>
      </c>
      <c r="F10" s="408">
        <v>36225</v>
      </c>
      <c r="G10" s="405">
        <v>1</v>
      </c>
      <c r="H10" s="405">
        <v>1035</v>
      </c>
      <c r="I10" s="408">
        <v>10</v>
      </c>
      <c r="J10" s="408">
        <v>10350</v>
      </c>
      <c r="K10" s="405">
        <v>0.2857142857142857</v>
      </c>
      <c r="L10" s="405">
        <v>1035</v>
      </c>
      <c r="M10" s="408">
        <v>9</v>
      </c>
      <c r="N10" s="408">
        <v>9387</v>
      </c>
      <c r="O10" s="490">
        <v>0.25913043478260872</v>
      </c>
      <c r="P10" s="409">
        <v>1043</v>
      </c>
    </row>
    <row r="11" spans="1:16" ht="14.4" customHeight="1" x14ac:dyDescent="0.3">
      <c r="A11" s="404" t="s">
        <v>668</v>
      </c>
      <c r="B11" s="405" t="s">
        <v>665</v>
      </c>
      <c r="C11" s="405" t="s">
        <v>677</v>
      </c>
      <c r="D11" s="405" t="s">
        <v>678</v>
      </c>
      <c r="E11" s="408">
        <v>59</v>
      </c>
      <c r="F11" s="408">
        <v>218182</v>
      </c>
      <c r="G11" s="405">
        <v>1</v>
      </c>
      <c r="H11" s="405">
        <v>3698</v>
      </c>
      <c r="I11" s="408">
        <v>63</v>
      </c>
      <c r="J11" s="408">
        <v>233454</v>
      </c>
      <c r="K11" s="405">
        <v>1.0699966083361596</v>
      </c>
      <c r="L11" s="405">
        <v>3705.6190476190477</v>
      </c>
      <c r="M11" s="408">
        <v>50</v>
      </c>
      <c r="N11" s="408">
        <v>186050</v>
      </c>
      <c r="O11" s="490">
        <v>0.85272845605962</v>
      </c>
      <c r="P11" s="409">
        <v>3721</v>
      </c>
    </row>
    <row r="12" spans="1:16" ht="14.4" customHeight="1" x14ac:dyDescent="0.3">
      <c r="A12" s="404" t="s">
        <v>668</v>
      </c>
      <c r="B12" s="405" t="s">
        <v>665</v>
      </c>
      <c r="C12" s="405" t="s">
        <v>679</v>
      </c>
      <c r="D12" s="405" t="s">
        <v>680</v>
      </c>
      <c r="E12" s="408">
        <v>599</v>
      </c>
      <c r="F12" s="408">
        <v>262362</v>
      </c>
      <c r="G12" s="405">
        <v>1</v>
      </c>
      <c r="H12" s="405">
        <v>438</v>
      </c>
      <c r="I12" s="408">
        <v>591</v>
      </c>
      <c r="J12" s="408">
        <v>258240</v>
      </c>
      <c r="K12" s="405">
        <v>0.98428888329864839</v>
      </c>
      <c r="L12" s="405">
        <v>436.95431472081219</v>
      </c>
      <c r="M12" s="408">
        <v>788</v>
      </c>
      <c r="N12" s="408">
        <v>345932</v>
      </c>
      <c r="O12" s="490">
        <v>1.3185293601969796</v>
      </c>
      <c r="P12" s="409">
        <v>439</v>
      </c>
    </row>
    <row r="13" spans="1:16" ht="14.4" customHeight="1" x14ac:dyDescent="0.3">
      <c r="A13" s="404" t="s">
        <v>668</v>
      </c>
      <c r="B13" s="405" t="s">
        <v>665</v>
      </c>
      <c r="C13" s="405" t="s">
        <v>681</v>
      </c>
      <c r="D13" s="405" t="s">
        <v>682</v>
      </c>
      <c r="E13" s="408">
        <v>28</v>
      </c>
      <c r="F13" s="408">
        <v>23296</v>
      </c>
      <c r="G13" s="405">
        <v>1</v>
      </c>
      <c r="H13" s="405">
        <v>832</v>
      </c>
      <c r="I13" s="408">
        <v>50</v>
      </c>
      <c r="J13" s="408">
        <v>41672</v>
      </c>
      <c r="K13" s="405">
        <v>1.788804945054945</v>
      </c>
      <c r="L13" s="405">
        <v>833.44</v>
      </c>
      <c r="M13" s="408">
        <v>71</v>
      </c>
      <c r="N13" s="408">
        <v>59356</v>
      </c>
      <c r="O13" s="490">
        <v>2.5479052197802199</v>
      </c>
      <c r="P13" s="409">
        <v>836</v>
      </c>
    </row>
    <row r="14" spans="1:16" ht="14.4" customHeight="1" x14ac:dyDescent="0.3">
      <c r="A14" s="404" t="s">
        <v>668</v>
      </c>
      <c r="B14" s="405" t="s">
        <v>665</v>
      </c>
      <c r="C14" s="405" t="s">
        <v>683</v>
      </c>
      <c r="D14" s="405" t="s">
        <v>684</v>
      </c>
      <c r="E14" s="408">
        <v>1</v>
      </c>
      <c r="F14" s="408">
        <v>1613</v>
      </c>
      <c r="G14" s="405">
        <v>1</v>
      </c>
      <c r="H14" s="405">
        <v>1613</v>
      </c>
      <c r="I14" s="408">
        <v>66</v>
      </c>
      <c r="J14" s="408">
        <v>106596</v>
      </c>
      <c r="K14" s="405">
        <v>66.085554866707994</v>
      </c>
      <c r="L14" s="405">
        <v>1615.090909090909</v>
      </c>
      <c r="M14" s="408">
        <v>49</v>
      </c>
      <c r="N14" s="408">
        <v>79429</v>
      </c>
      <c r="O14" s="490">
        <v>49.243025418474893</v>
      </c>
      <c r="P14" s="409">
        <v>1621</v>
      </c>
    </row>
    <row r="15" spans="1:16" ht="14.4" customHeight="1" x14ac:dyDescent="0.3">
      <c r="A15" s="404" t="s">
        <v>668</v>
      </c>
      <c r="B15" s="405" t="s">
        <v>665</v>
      </c>
      <c r="C15" s="405" t="s">
        <v>685</v>
      </c>
      <c r="D15" s="405" t="s">
        <v>686</v>
      </c>
      <c r="E15" s="408">
        <v>5</v>
      </c>
      <c r="F15" s="408">
        <v>7685</v>
      </c>
      <c r="G15" s="405">
        <v>1</v>
      </c>
      <c r="H15" s="405">
        <v>1537</v>
      </c>
      <c r="I15" s="408">
        <v>2</v>
      </c>
      <c r="J15" s="408">
        <v>3096</v>
      </c>
      <c r="K15" s="405">
        <v>0.40286271958360442</v>
      </c>
      <c r="L15" s="405">
        <v>1548</v>
      </c>
      <c r="M15" s="408">
        <v>2</v>
      </c>
      <c r="N15" s="408">
        <v>3106</v>
      </c>
      <c r="O15" s="490">
        <v>0.40416395575797009</v>
      </c>
      <c r="P15" s="409">
        <v>1553</v>
      </c>
    </row>
    <row r="16" spans="1:16" ht="14.4" customHeight="1" x14ac:dyDescent="0.3">
      <c r="A16" s="404" t="s">
        <v>668</v>
      </c>
      <c r="B16" s="405" t="s">
        <v>665</v>
      </c>
      <c r="C16" s="405" t="s">
        <v>687</v>
      </c>
      <c r="D16" s="405" t="s">
        <v>688</v>
      </c>
      <c r="E16" s="408">
        <v>53</v>
      </c>
      <c r="F16" s="408">
        <v>43407</v>
      </c>
      <c r="G16" s="405">
        <v>1</v>
      </c>
      <c r="H16" s="405">
        <v>819</v>
      </c>
      <c r="I16" s="408">
        <v>23</v>
      </c>
      <c r="J16" s="408">
        <v>18861</v>
      </c>
      <c r="K16" s="405">
        <v>0.43451517036422699</v>
      </c>
      <c r="L16" s="405">
        <v>820.04347826086962</v>
      </c>
      <c r="M16" s="408">
        <v>12</v>
      </c>
      <c r="N16" s="408">
        <v>9876</v>
      </c>
      <c r="O16" s="490">
        <v>0.22752090676618977</v>
      </c>
      <c r="P16" s="409">
        <v>823</v>
      </c>
    </row>
    <row r="17" spans="1:16" ht="14.4" customHeight="1" x14ac:dyDescent="0.3">
      <c r="A17" s="404" t="s">
        <v>668</v>
      </c>
      <c r="B17" s="405" t="s">
        <v>665</v>
      </c>
      <c r="C17" s="405" t="s">
        <v>689</v>
      </c>
      <c r="D17" s="405" t="s">
        <v>690</v>
      </c>
      <c r="E17" s="408">
        <v>119</v>
      </c>
      <c r="F17" s="408">
        <v>172193</v>
      </c>
      <c r="G17" s="405">
        <v>1</v>
      </c>
      <c r="H17" s="405">
        <v>1447</v>
      </c>
      <c r="I17" s="408">
        <v>85</v>
      </c>
      <c r="J17" s="408">
        <v>123425</v>
      </c>
      <c r="K17" s="405">
        <v>0.7167829121973599</v>
      </c>
      <c r="L17" s="405">
        <v>1452.0588235294117</v>
      </c>
      <c r="M17" s="408">
        <v>66</v>
      </c>
      <c r="N17" s="408">
        <v>96426</v>
      </c>
      <c r="O17" s="490">
        <v>0.55998792053103208</v>
      </c>
      <c r="P17" s="409">
        <v>1461</v>
      </c>
    </row>
    <row r="18" spans="1:16" ht="14.4" customHeight="1" x14ac:dyDescent="0.3">
      <c r="A18" s="404" t="s">
        <v>668</v>
      </c>
      <c r="B18" s="405" t="s">
        <v>665</v>
      </c>
      <c r="C18" s="405" t="s">
        <v>691</v>
      </c>
      <c r="D18" s="405" t="s">
        <v>692</v>
      </c>
      <c r="E18" s="408">
        <v>17</v>
      </c>
      <c r="F18" s="408">
        <v>52326</v>
      </c>
      <c r="G18" s="405">
        <v>1</v>
      </c>
      <c r="H18" s="405">
        <v>3078</v>
      </c>
      <c r="I18" s="408">
        <v>2</v>
      </c>
      <c r="J18" s="408">
        <v>6156</v>
      </c>
      <c r="K18" s="405">
        <v>0.11764705882352941</v>
      </c>
      <c r="L18" s="405">
        <v>3078</v>
      </c>
      <c r="M18" s="408"/>
      <c r="N18" s="408"/>
      <c r="O18" s="490"/>
      <c r="P18" s="409"/>
    </row>
    <row r="19" spans="1:16" ht="14.4" customHeight="1" x14ac:dyDescent="0.3">
      <c r="A19" s="404" t="s">
        <v>668</v>
      </c>
      <c r="B19" s="405" t="s">
        <v>665</v>
      </c>
      <c r="C19" s="405" t="s">
        <v>693</v>
      </c>
      <c r="D19" s="405" t="s">
        <v>694</v>
      </c>
      <c r="E19" s="408">
        <v>128</v>
      </c>
      <c r="F19" s="408">
        <v>2048</v>
      </c>
      <c r="G19" s="405">
        <v>1</v>
      </c>
      <c r="H19" s="405">
        <v>16</v>
      </c>
      <c r="I19" s="408">
        <v>73</v>
      </c>
      <c r="J19" s="408">
        <v>1168</v>
      </c>
      <c r="K19" s="405">
        <v>0.5703125</v>
      </c>
      <c r="L19" s="405">
        <v>16</v>
      </c>
      <c r="M19" s="408">
        <v>43</v>
      </c>
      <c r="N19" s="408">
        <v>688</v>
      </c>
      <c r="O19" s="490">
        <v>0.3359375</v>
      </c>
      <c r="P19" s="409">
        <v>16</v>
      </c>
    </row>
    <row r="20" spans="1:16" ht="14.4" customHeight="1" x14ac:dyDescent="0.3">
      <c r="A20" s="404" t="s">
        <v>668</v>
      </c>
      <c r="B20" s="405" t="s">
        <v>665</v>
      </c>
      <c r="C20" s="405" t="s">
        <v>695</v>
      </c>
      <c r="D20" s="405" t="s">
        <v>680</v>
      </c>
      <c r="E20" s="408">
        <v>145</v>
      </c>
      <c r="F20" s="408">
        <v>99760</v>
      </c>
      <c r="G20" s="405">
        <v>1</v>
      </c>
      <c r="H20" s="405">
        <v>688</v>
      </c>
      <c r="I20" s="408">
        <v>95</v>
      </c>
      <c r="J20" s="408">
        <v>65570</v>
      </c>
      <c r="K20" s="405">
        <v>0.65727746591820368</v>
      </c>
      <c r="L20" s="405">
        <v>690.21052631578948</v>
      </c>
      <c r="M20" s="408">
        <v>55</v>
      </c>
      <c r="N20" s="408">
        <v>38280</v>
      </c>
      <c r="O20" s="490">
        <v>0.38372093023255816</v>
      </c>
      <c r="P20" s="409">
        <v>696</v>
      </c>
    </row>
    <row r="21" spans="1:16" ht="14.4" customHeight="1" x14ac:dyDescent="0.3">
      <c r="A21" s="404" t="s">
        <v>668</v>
      </c>
      <c r="B21" s="405" t="s">
        <v>665</v>
      </c>
      <c r="C21" s="405" t="s">
        <v>696</v>
      </c>
      <c r="D21" s="405" t="s">
        <v>682</v>
      </c>
      <c r="E21" s="408">
        <v>95</v>
      </c>
      <c r="F21" s="408">
        <v>130625</v>
      </c>
      <c r="G21" s="405">
        <v>1</v>
      </c>
      <c r="H21" s="405">
        <v>1375</v>
      </c>
      <c r="I21" s="408">
        <v>113</v>
      </c>
      <c r="J21" s="408">
        <v>155839</v>
      </c>
      <c r="K21" s="405">
        <v>1.1930258373205742</v>
      </c>
      <c r="L21" s="405">
        <v>1379.1061946902655</v>
      </c>
      <c r="M21" s="408">
        <v>65</v>
      </c>
      <c r="N21" s="408">
        <v>90155</v>
      </c>
      <c r="O21" s="490">
        <v>0.69018181818181823</v>
      </c>
      <c r="P21" s="409">
        <v>1387</v>
      </c>
    </row>
    <row r="22" spans="1:16" ht="14.4" customHeight="1" x14ac:dyDescent="0.3">
      <c r="A22" s="404" t="s">
        <v>668</v>
      </c>
      <c r="B22" s="405" t="s">
        <v>665</v>
      </c>
      <c r="C22" s="405" t="s">
        <v>697</v>
      </c>
      <c r="D22" s="405" t="s">
        <v>698</v>
      </c>
      <c r="E22" s="408">
        <v>48</v>
      </c>
      <c r="F22" s="408">
        <v>111312</v>
      </c>
      <c r="G22" s="405">
        <v>1</v>
      </c>
      <c r="H22" s="405">
        <v>2319</v>
      </c>
      <c r="I22" s="408">
        <v>52</v>
      </c>
      <c r="J22" s="408">
        <v>120948</v>
      </c>
      <c r="K22" s="405">
        <v>1.0865674859853385</v>
      </c>
      <c r="L22" s="405">
        <v>2325.9230769230771</v>
      </c>
      <c r="M22" s="408">
        <v>37</v>
      </c>
      <c r="N22" s="408">
        <v>86617</v>
      </c>
      <c r="O22" s="490">
        <v>0.77814611182981175</v>
      </c>
      <c r="P22" s="409">
        <v>2341</v>
      </c>
    </row>
    <row r="23" spans="1:16" ht="14.4" customHeight="1" x14ac:dyDescent="0.3">
      <c r="A23" s="404" t="s">
        <v>668</v>
      </c>
      <c r="B23" s="405" t="s">
        <v>665</v>
      </c>
      <c r="C23" s="405" t="s">
        <v>699</v>
      </c>
      <c r="D23" s="405" t="s">
        <v>700</v>
      </c>
      <c r="E23" s="408">
        <v>746</v>
      </c>
      <c r="F23" s="408">
        <v>48490</v>
      </c>
      <c r="G23" s="405">
        <v>1</v>
      </c>
      <c r="H23" s="405">
        <v>65</v>
      </c>
      <c r="I23" s="408">
        <v>693</v>
      </c>
      <c r="J23" s="408">
        <v>45210</v>
      </c>
      <c r="K23" s="405">
        <v>0.93235718704887605</v>
      </c>
      <c r="L23" s="405">
        <v>65.238095238095241</v>
      </c>
      <c r="M23" s="408">
        <v>843</v>
      </c>
      <c r="N23" s="408">
        <v>55638</v>
      </c>
      <c r="O23" s="490">
        <v>1.1474118374922664</v>
      </c>
      <c r="P23" s="409">
        <v>66</v>
      </c>
    </row>
    <row r="24" spans="1:16" ht="14.4" customHeight="1" x14ac:dyDescent="0.3">
      <c r="A24" s="404" t="s">
        <v>668</v>
      </c>
      <c r="B24" s="405" t="s">
        <v>665</v>
      </c>
      <c r="C24" s="405" t="s">
        <v>701</v>
      </c>
      <c r="D24" s="405" t="s">
        <v>702</v>
      </c>
      <c r="E24" s="408">
        <v>119</v>
      </c>
      <c r="F24" s="408">
        <v>47124</v>
      </c>
      <c r="G24" s="405">
        <v>1</v>
      </c>
      <c r="H24" s="405">
        <v>396</v>
      </c>
      <c r="I24" s="408">
        <v>85</v>
      </c>
      <c r="J24" s="408">
        <v>33789</v>
      </c>
      <c r="K24" s="405">
        <v>0.71702317290552586</v>
      </c>
      <c r="L24" s="405">
        <v>397.51764705882351</v>
      </c>
      <c r="M24" s="408">
        <v>66</v>
      </c>
      <c r="N24" s="408">
        <v>26466</v>
      </c>
      <c r="O24" s="490">
        <v>0.56162464985994398</v>
      </c>
      <c r="P24" s="409">
        <v>401</v>
      </c>
    </row>
    <row r="25" spans="1:16" ht="14.4" customHeight="1" x14ac:dyDescent="0.3">
      <c r="A25" s="404" t="s">
        <v>668</v>
      </c>
      <c r="B25" s="405" t="s">
        <v>665</v>
      </c>
      <c r="C25" s="405" t="s">
        <v>703</v>
      </c>
      <c r="D25" s="405" t="s">
        <v>704</v>
      </c>
      <c r="E25" s="408">
        <v>15</v>
      </c>
      <c r="F25" s="408">
        <v>24015</v>
      </c>
      <c r="G25" s="405">
        <v>1</v>
      </c>
      <c r="H25" s="405">
        <v>1601</v>
      </c>
      <c r="I25" s="408">
        <v>44</v>
      </c>
      <c r="J25" s="408">
        <v>70660</v>
      </c>
      <c r="K25" s="405">
        <v>2.9423277118467626</v>
      </c>
      <c r="L25" s="405">
        <v>1605.909090909091</v>
      </c>
      <c r="M25" s="408">
        <v>64</v>
      </c>
      <c r="N25" s="408">
        <v>103232</v>
      </c>
      <c r="O25" s="490">
        <v>4.2986466791588587</v>
      </c>
      <c r="P25" s="409">
        <v>1613</v>
      </c>
    </row>
    <row r="26" spans="1:16" ht="14.4" customHeight="1" x14ac:dyDescent="0.3">
      <c r="A26" s="404" t="s">
        <v>668</v>
      </c>
      <c r="B26" s="405" t="s">
        <v>665</v>
      </c>
      <c r="C26" s="405" t="s">
        <v>705</v>
      </c>
      <c r="D26" s="405" t="s">
        <v>706</v>
      </c>
      <c r="E26" s="408">
        <v>239</v>
      </c>
      <c r="F26" s="408">
        <v>131450</v>
      </c>
      <c r="G26" s="405">
        <v>1</v>
      </c>
      <c r="H26" s="405">
        <v>550</v>
      </c>
      <c r="I26" s="408">
        <v>222</v>
      </c>
      <c r="J26" s="408">
        <v>122209</v>
      </c>
      <c r="K26" s="405">
        <v>0.92969950551540514</v>
      </c>
      <c r="L26" s="405">
        <v>550.49099099099101</v>
      </c>
      <c r="M26" s="408">
        <v>164</v>
      </c>
      <c r="N26" s="408">
        <v>90528</v>
      </c>
      <c r="O26" s="490">
        <v>0.68868771395968054</v>
      </c>
      <c r="P26" s="409">
        <v>552</v>
      </c>
    </row>
    <row r="27" spans="1:16" ht="14.4" customHeight="1" x14ac:dyDescent="0.3">
      <c r="A27" s="404" t="s">
        <v>668</v>
      </c>
      <c r="B27" s="405" t="s">
        <v>665</v>
      </c>
      <c r="C27" s="405" t="s">
        <v>707</v>
      </c>
      <c r="D27" s="405" t="s">
        <v>708</v>
      </c>
      <c r="E27" s="408">
        <v>17</v>
      </c>
      <c r="F27" s="408">
        <v>20978</v>
      </c>
      <c r="G27" s="405">
        <v>1</v>
      </c>
      <c r="H27" s="405">
        <v>1234</v>
      </c>
      <c r="I27" s="408">
        <v>2</v>
      </c>
      <c r="J27" s="408">
        <v>2468</v>
      </c>
      <c r="K27" s="405">
        <v>0.11764705882352941</v>
      </c>
      <c r="L27" s="405">
        <v>1234</v>
      </c>
      <c r="M27" s="408"/>
      <c r="N27" s="408"/>
      <c r="O27" s="490"/>
      <c r="P27" s="409"/>
    </row>
    <row r="28" spans="1:16" ht="14.4" customHeight="1" x14ac:dyDescent="0.3">
      <c r="A28" s="404" t="s">
        <v>668</v>
      </c>
      <c r="B28" s="405" t="s">
        <v>665</v>
      </c>
      <c r="C28" s="405" t="s">
        <v>709</v>
      </c>
      <c r="D28" s="405" t="s">
        <v>710</v>
      </c>
      <c r="E28" s="408"/>
      <c r="F28" s="408"/>
      <c r="G28" s="405"/>
      <c r="H28" s="405"/>
      <c r="I28" s="408">
        <v>151</v>
      </c>
      <c r="J28" s="408">
        <v>5351</v>
      </c>
      <c r="K28" s="405"/>
      <c r="L28" s="405">
        <v>35.437086092715234</v>
      </c>
      <c r="M28" s="408">
        <v>231</v>
      </c>
      <c r="N28" s="408">
        <v>8316</v>
      </c>
      <c r="O28" s="490"/>
      <c r="P28" s="409">
        <v>36</v>
      </c>
    </row>
    <row r="29" spans="1:16" ht="14.4" customHeight="1" x14ac:dyDescent="0.3">
      <c r="A29" s="404" t="s">
        <v>668</v>
      </c>
      <c r="B29" s="405" t="s">
        <v>665</v>
      </c>
      <c r="C29" s="405" t="s">
        <v>711</v>
      </c>
      <c r="D29" s="405" t="s">
        <v>712</v>
      </c>
      <c r="E29" s="408">
        <v>2</v>
      </c>
      <c r="F29" s="408">
        <v>244</v>
      </c>
      <c r="G29" s="405">
        <v>1</v>
      </c>
      <c r="H29" s="405">
        <v>122</v>
      </c>
      <c r="I29" s="408">
        <v>12</v>
      </c>
      <c r="J29" s="408">
        <v>1468</v>
      </c>
      <c r="K29" s="405">
        <v>6.0163934426229506</v>
      </c>
      <c r="L29" s="405">
        <v>122.33333333333333</v>
      </c>
      <c r="M29" s="408">
        <v>4</v>
      </c>
      <c r="N29" s="408">
        <v>492</v>
      </c>
      <c r="O29" s="490">
        <v>2.0163934426229506</v>
      </c>
      <c r="P29" s="409">
        <v>123</v>
      </c>
    </row>
    <row r="30" spans="1:16" ht="14.4" customHeight="1" x14ac:dyDescent="0.3">
      <c r="A30" s="404" t="s">
        <v>668</v>
      </c>
      <c r="B30" s="405" t="s">
        <v>665</v>
      </c>
      <c r="C30" s="405" t="s">
        <v>713</v>
      </c>
      <c r="D30" s="405" t="s">
        <v>714</v>
      </c>
      <c r="E30" s="408">
        <v>486</v>
      </c>
      <c r="F30" s="408">
        <v>206550</v>
      </c>
      <c r="G30" s="405">
        <v>1</v>
      </c>
      <c r="H30" s="405">
        <v>425</v>
      </c>
      <c r="I30" s="408">
        <v>408</v>
      </c>
      <c r="J30" s="408">
        <v>173550</v>
      </c>
      <c r="K30" s="405">
        <v>0.84023238925199706</v>
      </c>
      <c r="L30" s="405">
        <v>425.36764705882354</v>
      </c>
      <c r="M30" s="408">
        <v>645</v>
      </c>
      <c r="N30" s="408">
        <v>274770</v>
      </c>
      <c r="O30" s="490">
        <v>1.3302832244008715</v>
      </c>
      <c r="P30" s="409">
        <v>426</v>
      </c>
    </row>
    <row r="31" spans="1:16" ht="14.4" customHeight="1" x14ac:dyDescent="0.3">
      <c r="A31" s="404" t="s">
        <v>668</v>
      </c>
      <c r="B31" s="405" t="s">
        <v>665</v>
      </c>
      <c r="C31" s="405" t="s">
        <v>715</v>
      </c>
      <c r="D31" s="405" t="s">
        <v>716</v>
      </c>
      <c r="E31" s="408">
        <v>5</v>
      </c>
      <c r="F31" s="408">
        <v>6015</v>
      </c>
      <c r="G31" s="405">
        <v>1</v>
      </c>
      <c r="H31" s="405">
        <v>1203</v>
      </c>
      <c r="I31" s="408">
        <v>2</v>
      </c>
      <c r="J31" s="408">
        <v>2406</v>
      </c>
      <c r="K31" s="405">
        <v>0.4</v>
      </c>
      <c r="L31" s="405">
        <v>1203</v>
      </c>
      <c r="M31" s="408">
        <v>1</v>
      </c>
      <c r="N31" s="408">
        <v>1211</v>
      </c>
      <c r="O31" s="490">
        <v>0.20133000831255196</v>
      </c>
      <c r="P31" s="409">
        <v>1211</v>
      </c>
    </row>
    <row r="32" spans="1:16" ht="14.4" customHeight="1" x14ac:dyDescent="0.3">
      <c r="A32" s="404" t="s">
        <v>668</v>
      </c>
      <c r="B32" s="405" t="s">
        <v>665</v>
      </c>
      <c r="C32" s="405" t="s">
        <v>717</v>
      </c>
      <c r="D32" s="405" t="s">
        <v>676</v>
      </c>
      <c r="E32" s="408">
        <v>4</v>
      </c>
      <c r="F32" s="408">
        <v>3660</v>
      </c>
      <c r="G32" s="405">
        <v>1</v>
      </c>
      <c r="H32" s="405">
        <v>915</v>
      </c>
      <c r="I32" s="408">
        <v>4</v>
      </c>
      <c r="J32" s="408">
        <v>3672</v>
      </c>
      <c r="K32" s="405">
        <v>1.0032786885245901</v>
      </c>
      <c r="L32" s="405">
        <v>918</v>
      </c>
      <c r="M32" s="408">
        <v>2</v>
      </c>
      <c r="N32" s="408">
        <v>1846</v>
      </c>
      <c r="O32" s="490">
        <v>0.50437158469945353</v>
      </c>
      <c r="P32" s="409">
        <v>923</v>
      </c>
    </row>
    <row r="33" spans="1:16" ht="14.4" customHeight="1" x14ac:dyDescent="0.3">
      <c r="A33" s="404" t="s">
        <v>668</v>
      </c>
      <c r="B33" s="405" t="s">
        <v>665</v>
      </c>
      <c r="C33" s="405" t="s">
        <v>718</v>
      </c>
      <c r="D33" s="405" t="s">
        <v>719</v>
      </c>
      <c r="E33" s="408"/>
      <c r="F33" s="408"/>
      <c r="G33" s="405"/>
      <c r="H33" s="405"/>
      <c r="I33" s="408">
        <v>82</v>
      </c>
      <c r="J33" s="408">
        <v>131942</v>
      </c>
      <c r="K33" s="405"/>
      <c r="L33" s="405">
        <v>1609.0487804878048</v>
      </c>
      <c r="M33" s="408">
        <v>152</v>
      </c>
      <c r="N33" s="408">
        <v>245480</v>
      </c>
      <c r="O33" s="490"/>
      <c r="P33" s="409">
        <v>1615</v>
      </c>
    </row>
    <row r="34" spans="1:16" ht="14.4" customHeight="1" thickBot="1" x14ac:dyDescent="0.35">
      <c r="A34" s="410" t="s">
        <v>668</v>
      </c>
      <c r="B34" s="411" t="s">
        <v>665</v>
      </c>
      <c r="C34" s="411" t="s">
        <v>720</v>
      </c>
      <c r="D34" s="411" t="s">
        <v>712</v>
      </c>
      <c r="E34" s="414">
        <v>2</v>
      </c>
      <c r="F34" s="414">
        <v>452</v>
      </c>
      <c r="G34" s="411">
        <v>1</v>
      </c>
      <c r="H34" s="411">
        <v>226</v>
      </c>
      <c r="I34" s="414">
        <v>1</v>
      </c>
      <c r="J34" s="414">
        <v>226</v>
      </c>
      <c r="K34" s="411">
        <v>0.5</v>
      </c>
      <c r="L34" s="411">
        <v>226</v>
      </c>
      <c r="M34" s="414"/>
      <c r="N34" s="414"/>
      <c r="O34" s="425"/>
      <c r="P34" s="415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248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112</v>
      </c>
      <c r="B3" s="190">
        <f>SUBTOTAL(9,B6:B1048576)</f>
        <v>1279445</v>
      </c>
      <c r="C3" s="191">
        <f t="shared" ref="C3:R3" si="0">SUBTOTAL(9,C6:C1048576)</f>
        <v>13</v>
      </c>
      <c r="D3" s="191">
        <f t="shared" si="0"/>
        <v>1603303</v>
      </c>
      <c r="E3" s="191">
        <f t="shared" si="0"/>
        <v>24.514341065015365</v>
      </c>
      <c r="F3" s="191">
        <f t="shared" si="0"/>
        <v>1128264</v>
      </c>
      <c r="G3" s="194">
        <f>IF(B3&lt;&gt;0,F3/B3,"")</f>
        <v>0.88183860970967876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2" t="s">
        <v>722</v>
      </c>
      <c r="B6" s="470">
        <v>4312</v>
      </c>
      <c r="C6" s="399">
        <v>1</v>
      </c>
      <c r="D6" s="470">
        <v>47201</v>
      </c>
      <c r="E6" s="399">
        <v>10.946428571428571</v>
      </c>
      <c r="F6" s="470">
        <v>1615</v>
      </c>
      <c r="G6" s="423">
        <v>0.3745361781076067</v>
      </c>
      <c r="H6" s="470"/>
      <c r="I6" s="399"/>
      <c r="J6" s="470"/>
      <c r="K6" s="399"/>
      <c r="L6" s="470"/>
      <c r="M6" s="423"/>
      <c r="N6" s="470"/>
      <c r="O6" s="399"/>
      <c r="P6" s="470"/>
      <c r="Q6" s="399"/>
      <c r="R6" s="470"/>
      <c r="S6" s="424"/>
    </row>
    <row r="7" spans="1:19" ht="14.4" customHeight="1" x14ac:dyDescent="0.3">
      <c r="A7" s="493" t="s">
        <v>723</v>
      </c>
      <c r="B7" s="491">
        <v>225950</v>
      </c>
      <c r="C7" s="405">
        <v>1</v>
      </c>
      <c r="D7" s="491">
        <v>214353</v>
      </c>
      <c r="E7" s="405">
        <v>0.94867448550564282</v>
      </c>
      <c r="F7" s="491">
        <v>177935</v>
      </c>
      <c r="G7" s="490">
        <v>0.78749723390130555</v>
      </c>
      <c r="H7" s="491"/>
      <c r="I7" s="405"/>
      <c r="J7" s="491"/>
      <c r="K7" s="405"/>
      <c r="L7" s="491"/>
      <c r="M7" s="490"/>
      <c r="N7" s="491"/>
      <c r="O7" s="405"/>
      <c r="P7" s="491"/>
      <c r="Q7" s="405"/>
      <c r="R7" s="491"/>
      <c r="S7" s="492"/>
    </row>
    <row r="8" spans="1:19" ht="14.4" customHeight="1" x14ac:dyDescent="0.3">
      <c r="A8" s="493" t="s">
        <v>724</v>
      </c>
      <c r="B8" s="491">
        <v>187124</v>
      </c>
      <c r="C8" s="405">
        <v>1</v>
      </c>
      <c r="D8" s="491">
        <v>384780</v>
      </c>
      <c r="E8" s="405">
        <v>2.0562835339133407</v>
      </c>
      <c r="F8" s="491">
        <v>280518</v>
      </c>
      <c r="G8" s="490">
        <v>1.4991021996109533</v>
      </c>
      <c r="H8" s="491"/>
      <c r="I8" s="405"/>
      <c r="J8" s="491"/>
      <c r="K8" s="405"/>
      <c r="L8" s="491"/>
      <c r="M8" s="490"/>
      <c r="N8" s="491"/>
      <c r="O8" s="405"/>
      <c r="P8" s="491"/>
      <c r="Q8" s="405"/>
      <c r="R8" s="491"/>
      <c r="S8" s="492"/>
    </row>
    <row r="9" spans="1:19" ht="14.4" customHeight="1" x14ac:dyDescent="0.3">
      <c r="A9" s="493" t="s">
        <v>725</v>
      </c>
      <c r="B9" s="491"/>
      <c r="C9" s="405"/>
      <c r="D9" s="491"/>
      <c r="E9" s="405"/>
      <c r="F9" s="491">
        <v>10725</v>
      </c>
      <c r="G9" s="490"/>
      <c r="H9" s="491"/>
      <c r="I9" s="405"/>
      <c r="J9" s="491"/>
      <c r="K9" s="405"/>
      <c r="L9" s="491"/>
      <c r="M9" s="490"/>
      <c r="N9" s="491"/>
      <c r="O9" s="405"/>
      <c r="P9" s="491"/>
      <c r="Q9" s="405"/>
      <c r="R9" s="491"/>
      <c r="S9" s="492"/>
    </row>
    <row r="10" spans="1:19" ht="14.4" customHeight="1" x14ac:dyDescent="0.3">
      <c r="A10" s="493" t="s">
        <v>726</v>
      </c>
      <c r="B10" s="491">
        <v>52846</v>
      </c>
      <c r="C10" s="405">
        <v>1</v>
      </c>
      <c r="D10" s="491">
        <v>40159</v>
      </c>
      <c r="E10" s="405">
        <v>0.75992506528403281</v>
      </c>
      <c r="F10" s="491">
        <v>5062</v>
      </c>
      <c r="G10" s="490">
        <v>9.5787760663058705E-2</v>
      </c>
      <c r="H10" s="491"/>
      <c r="I10" s="405"/>
      <c r="J10" s="491"/>
      <c r="K10" s="405"/>
      <c r="L10" s="491"/>
      <c r="M10" s="490"/>
      <c r="N10" s="491"/>
      <c r="O10" s="405"/>
      <c r="P10" s="491"/>
      <c r="Q10" s="405"/>
      <c r="R10" s="491"/>
      <c r="S10" s="492"/>
    </row>
    <row r="11" spans="1:19" ht="14.4" customHeight="1" x14ac:dyDescent="0.3">
      <c r="A11" s="493" t="s">
        <v>727</v>
      </c>
      <c r="B11" s="491">
        <v>239699</v>
      </c>
      <c r="C11" s="405">
        <v>1</v>
      </c>
      <c r="D11" s="491">
        <v>289978</v>
      </c>
      <c r="E11" s="405">
        <v>1.2097589059612264</v>
      </c>
      <c r="F11" s="491">
        <v>204243</v>
      </c>
      <c r="G11" s="490">
        <v>0.85208115177785471</v>
      </c>
      <c r="H11" s="491"/>
      <c r="I11" s="405"/>
      <c r="J11" s="491"/>
      <c r="K11" s="405"/>
      <c r="L11" s="491"/>
      <c r="M11" s="490"/>
      <c r="N11" s="491"/>
      <c r="O11" s="405"/>
      <c r="P11" s="491"/>
      <c r="Q11" s="405"/>
      <c r="R11" s="491"/>
      <c r="S11" s="492"/>
    </row>
    <row r="12" spans="1:19" ht="14.4" customHeight="1" x14ac:dyDescent="0.3">
      <c r="A12" s="493" t="s">
        <v>728</v>
      </c>
      <c r="B12" s="491">
        <v>12604</v>
      </c>
      <c r="C12" s="405">
        <v>1</v>
      </c>
      <c r="D12" s="491">
        <v>22312</v>
      </c>
      <c r="E12" s="405">
        <v>1.7702316724849254</v>
      </c>
      <c r="F12" s="491">
        <v>20317</v>
      </c>
      <c r="G12" s="490">
        <v>1.6119485877499207</v>
      </c>
      <c r="H12" s="491"/>
      <c r="I12" s="405"/>
      <c r="J12" s="491"/>
      <c r="K12" s="405"/>
      <c r="L12" s="491"/>
      <c r="M12" s="490"/>
      <c r="N12" s="491"/>
      <c r="O12" s="405"/>
      <c r="P12" s="491"/>
      <c r="Q12" s="405"/>
      <c r="R12" s="491"/>
      <c r="S12" s="492"/>
    </row>
    <row r="13" spans="1:19" ht="14.4" customHeight="1" x14ac:dyDescent="0.3">
      <c r="A13" s="493" t="s">
        <v>729</v>
      </c>
      <c r="B13" s="491">
        <v>23535</v>
      </c>
      <c r="C13" s="405">
        <v>1</v>
      </c>
      <c r="D13" s="491">
        <v>12268</v>
      </c>
      <c r="E13" s="405">
        <v>0.52126619927767159</v>
      </c>
      <c r="F13" s="491">
        <v>23393</v>
      </c>
      <c r="G13" s="490">
        <v>0.99396643297216913</v>
      </c>
      <c r="H13" s="491"/>
      <c r="I13" s="405"/>
      <c r="J13" s="491"/>
      <c r="K13" s="405"/>
      <c r="L13" s="491"/>
      <c r="M13" s="490"/>
      <c r="N13" s="491"/>
      <c r="O13" s="405"/>
      <c r="P13" s="491"/>
      <c r="Q13" s="405"/>
      <c r="R13" s="491"/>
      <c r="S13" s="492"/>
    </row>
    <row r="14" spans="1:19" ht="14.4" customHeight="1" x14ac:dyDescent="0.3">
      <c r="A14" s="493" t="s">
        <v>730</v>
      </c>
      <c r="B14" s="491">
        <v>262816</v>
      </c>
      <c r="C14" s="405">
        <v>1</v>
      </c>
      <c r="D14" s="491">
        <v>256809</v>
      </c>
      <c r="E14" s="405">
        <v>0.97714370510166804</v>
      </c>
      <c r="F14" s="491">
        <v>120955</v>
      </c>
      <c r="G14" s="490">
        <v>0.46022692682332889</v>
      </c>
      <c r="H14" s="491"/>
      <c r="I14" s="405"/>
      <c r="J14" s="491"/>
      <c r="K14" s="405"/>
      <c r="L14" s="491"/>
      <c r="M14" s="490"/>
      <c r="N14" s="491"/>
      <c r="O14" s="405"/>
      <c r="P14" s="491"/>
      <c r="Q14" s="405"/>
      <c r="R14" s="491"/>
      <c r="S14" s="492"/>
    </row>
    <row r="15" spans="1:19" ht="14.4" customHeight="1" x14ac:dyDescent="0.3">
      <c r="A15" s="493" t="s">
        <v>731</v>
      </c>
      <c r="B15" s="491"/>
      <c r="C15" s="405"/>
      <c r="D15" s="491">
        <v>5994</v>
      </c>
      <c r="E15" s="405"/>
      <c r="F15" s="491">
        <v>11555</v>
      </c>
      <c r="G15" s="490"/>
      <c r="H15" s="491"/>
      <c r="I15" s="405"/>
      <c r="J15" s="491"/>
      <c r="K15" s="405"/>
      <c r="L15" s="491"/>
      <c r="M15" s="490"/>
      <c r="N15" s="491"/>
      <c r="O15" s="405"/>
      <c r="P15" s="491"/>
      <c r="Q15" s="405"/>
      <c r="R15" s="491"/>
      <c r="S15" s="492"/>
    </row>
    <row r="16" spans="1:19" ht="14.4" customHeight="1" x14ac:dyDescent="0.3">
      <c r="A16" s="493" t="s">
        <v>732</v>
      </c>
      <c r="B16" s="491">
        <v>34563</v>
      </c>
      <c r="C16" s="405">
        <v>1</v>
      </c>
      <c r="D16" s="491">
        <v>107966</v>
      </c>
      <c r="E16" s="405">
        <v>3.1237450452796343</v>
      </c>
      <c r="F16" s="491">
        <v>92571</v>
      </c>
      <c r="G16" s="490">
        <v>2.6783265341550213</v>
      </c>
      <c r="H16" s="491"/>
      <c r="I16" s="405"/>
      <c r="J16" s="491"/>
      <c r="K16" s="405"/>
      <c r="L16" s="491"/>
      <c r="M16" s="490"/>
      <c r="N16" s="491"/>
      <c r="O16" s="405"/>
      <c r="P16" s="491"/>
      <c r="Q16" s="405"/>
      <c r="R16" s="491"/>
      <c r="S16" s="492"/>
    </row>
    <row r="17" spans="1:19" ht="14.4" customHeight="1" x14ac:dyDescent="0.3">
      <c r="A17" s="493" t="s">
        <v>733</v>
      </c>
      <c r="B17" s="491">
        <v>144341</v>
      </c>
      <c r="C17" s="405">
        <v>1</v>
      </c>
      <c r="D17" s="491">
        <v>176463</v>
      </c>
      <c r="E17" s="405">
        <v>1.2225424515556911</v>
      </c>
      <c r="F17" s="491">
        <v>105001</v>
      </c>
      <c r="G17" s="490">
        <v>0.72745096680776766</v>
      </c>
      <c r="H17" s="491"/>
      <c r="I17" s="405"/>
      <c r="J17" s="491"/>
      <c r="K17" s="405"/>
      <c r="L17" s="491"/>
      <c r="M17" s="490"/>
      <c r="N17" s="491"/>
      <c r="O17" s="405"/>
      <c r="P17" s="491"/>
      <c r="Q17" s="405"/>
      <c r="R17" s="491"/>
      <c r="S17" s="492"/>
    </row>
    <row r="18" spans="1:19" ht="14.4" customHeight="1" x14ac:dyDescent="0.3">
      <c r="A18" s="493" t="s">
        <v>734</v>
      </c>
      <c r="B18" s="491">
        <v>19776</v>
      </c>
      <c r="C18" s="405">
        <v>1</v>
      </c>
      <c r="D18" s="491"/>
      <c r="E18" s="405"/>
      <c r="F18" s="491">
        <v>1540</v>
      </c>
      <c r="G18" s="490">
        <v>7.7872168284789642E-2</v>
      </c>
      <c r="H18" s="491"/>
      <c r="I18" s="405"/>
      <c r="J18" s="491"/>
      <c r="K18" s="405"/>
      <c r="L18" s="491"/>
      <c r="M18" s="490"/>
      <c r="N18" s="491"/>
      <c r="O18" s="405"/>
      <c r="P18" s="491"/>
      <c r="Q18" s="405"/>
      <c r="R18" s="491"/>
      <c r="S18" s="492"/>
    </row>
    <row r="19" spans="1:19" ht="14.4" customHeight="1" x14ac:dyDescent="0.3">
      <c r="A19" s="493" t="s">
        <v>735</v>
      </c>
      <c r="B19" s="491">
        <v>27839</v>
      </c>
      <c r="C19" s="405">
        <v>1</v>
      </c>
      <c r="D19" s="491">
        <v>5865</v>
      </c>
      <c r="E19" s="405">
        <v>0.2106756708215094</v>
      </c>
      <c r="F19" s="491">
        <v>10725</v>
      </c>
      <c r="G19" s="490">
        <v>0.38525090700096987</v>
      </c>
      <c r="H19" s="491"/>
      <c r="I19" s="405"/>
      <c r="J19" s="491"/>
      <c r="K19" s="405"/>
      <c r="L19" s="491"/>
      <c r="M19" s="490"/>
      <c r="N19" s="491"/>
      <c r="O19" s="405"/>
      <c r="P19" s="491"/>
      <c r="Q19" s="405"/>
      <c r="R19" s="491"/>
      <c r="S19" s="492"/>
    </row>
    <row r="20" spans="1:19" ht="14.4" customHeight="1" x14ac:dyDescent="0.3">
      <c r="A20" s="493" t="s">
        <v>736</v>
      </c>
      <c r="B20" s="491"/>
      <c r="C20" s="405"/>
      <c r="D20" s="491">
        <v>5347</v>
      </c>
      <c r="E20" s="405"/>
      <c r="F20" s="491"/>
      <c r="G20" s="490"/>
      <c r="H20" s="491"/>
      <c r="I20" s="405"/>
      <c r="J20" s="491"/>
      <c r="K20" s="405"/>
      <c r="L20" s="491"/>
      <c r="M20" s="490"/>
      <c r="N20" s="491"/>
      <c r="O20" s="405"/>
      <c r="P20" s="491"/>
      <c r="Q20" s="405"/>
      <c r="R20" s="491"/>
      <c r="S20" s="492"/>
    </row>
    <row r="21" spans="1:19" ht="14.4" customHeight="1" x14ac:dyDescent="0.3">
      <c r="A21" s="493" t="s">
        <v>737</v>
      </c>
      <c r="B21" s="491"/>
      <c r="C21" s="405"/>
      <c r="D21" s="491"/>
      <c r="E21" s="405"/>
      <c r="F21" s="491">
        <v>10437</v>
      </c>
      <c r="G21" s="490"/>
      <c r="H21" s="491"/>
      <c r="I21" s="405"/>
      <c r="J21" s="491"/>
      <c r="K21" s="405"/>
      <c r="L21" s="491"/>
      <c r="M21" s="490"/>
      <c r="N21" s="491"/>
      <c r="O21" s="405"/>
      <c r="P21" s="491"/>
      <c r="Q21" s="405"/>
      <c r="R21" s="491"/>
      <c r="S21" s="492"/>
    </row>
    <row r="22" spans="1:19" ht="14.4" customHeight="1" thickBot="1" x14ac:dyDescent="0.35">
      <c r="A22" s="472" t="s">
        <v>738</v>
      </c>
      <c r="B22" s="471">
        <v>44040</v>
      </c>
      <c r="C22" s="411">
        <v>1</v>
      </c>
      <c r="D22" s="471">
        <v>33808</v>
      </c>
      <c r="E22" s="411">
        <v>0.76766575840145324</v>
      </c>
      <c r="F22" s="471">
        <v>51672</v>
      </c>
      <c r="G22" s="425">
        <v>1.1732970027247955</v>
      </c>
      <c r="H22" s="471"/>
      <c r="I22" s="411"/>
      <c r="J22" s="471"/>
      <c r="K22" s="411"/>
      <c r="L22" s="471"/>
      <c r="M22" s="425"/>
      <c r="N22" s="471"/>
      <c r="O22" s="411"/>
      <c r="P22" s="471"/>
      <c r="Q22" s="411"/>
      <c r="R22" s="471"/>
      <c r="S22" s="42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756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248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112</v>
      </c>
      <c r="F3" s="77">
        <f t="shared" ref="F3:O3" si="0">SUBTOTAL(9,F6:F1048576)</f>
        <v>1371</v>
      </c>
      <c r="G3" s="78">
        <f t="shared" si="0"/>
        <v>1279445</v>
      </c>
      <c r="H3" s="78"/>
      <c r="I3" s="78"/>
      <c r="J3" s="78">
        <f t="shared" si="0"/>
        <v>1491</v>
      </c>
      <c r="K3" s="78">
        <f t="shared" si="0"/>
        <v>1603303</v>
      </c>
      <c r="L3" s="78"/>
      <c r="M3" s="78"/>
      <c r="N3" s="78">
        <f t="shared" si="0"/>
        <v>1082</v>
      </c>
      <c r="O3" s="78">
        <f t="shared" si="0"/>
        <v>1128264</v>
      </c>
      <c r="P3" s="59">
        <f>IF(G3=0,0,O3/G3)</f>
        <v>0.88183860970967876</v>
      </c>
      <c r="Q3" s="79">
        <f>IF(N3=0,0,O3/N3)</f>
        <v>1042.7578558225509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8" t="s">
        <v>83</v>
      </c>
      <c r="E4" s="351" t="s">
        <v>56</v>
      </c>
      <c r="F4" s="356">
        <v>2013</v>
      </c>
      <c r="G4" s="357"/>
      <c r="H4" s="80"/>
      <c r="I4" s="80"/>
      <c r="J4" s="356">
        <v>2014</v>
      </c>
      <c r="K4" s="357"/>
      <c r="L4" s="80"/>
      <c r="M4" s="80"/>
      <c r="N4" s="356">
        <v>2015</v>
      </c>
      <c r="O4" s="357"/>
      <c r="P4" s="359" t="s">
        <v>2</v>
      </c>
      <c r="Q4" s="348" t="s">
        <v>84</v>
      </c>
    </row>
    <row r="5" spans="1:17" ht="14.4" customHeight="1" thickBot="1" x14ac:dyDescent="0.35">
      <c r="A5" s="482"/>
      <c r="B5" s="481"/>
      <c r="C5" s="482"/>
      <c r="D5" s="494"/>
      <c r="E5" s="484"/>
      <c r="F5" s="495" t="s">
        <v>58</v>
      </c>
      <c r="G5" s="496" t="s">
        <v>14</v>
      </c>
      <c r="H5" s="497"/>
      <c r="I5" s="497"/>
      <c r="J5" s="495" t="s">
        <v>58</v>
      </c>
      <c r="K5" s="496" t="s">
        <v>14</v>
      </c>
      <c r="L5" s="497"/>
      <c r="M5" s="497"/>
      <c r="N5" s="495" t="s">
        <v>58</v>
      </c>
      <c r="O5" s="496" t="s">
        <v>14</v>
      </c>
      <c r="P5" s="498"/>
      <c r="Q5" s="489"/>
    </row>
    <row r="6" spans="1:17" ht="14.4" customHeight="1" x14ac:dyDescent="0.3">
      <c r="A6" s="398" t="s">
        <v>739</v>
      </c>
      <c r="B6" s="399" t="s">
        <v>668</v>
      </c>
      <c r="C6" s="399" t="s">
        <v>665</v>
      </c>
      <c r="D6" s="399" t="s">
        <v>677</v>
      </c>
      <c r="E6" s="399" t="s">
        <v>678</v>
      </c>
      <c r="F6" s="402"/>
      <c r="G6" s="402"/>
      <c r="H6" s="402"/>
      <c r="I6" s="402"/>
      <c r="J6" s="402">
        <v>4</v>
      </c>
      <c r="K6" s="402">
        <v>14792</v>
      </c>
      <c r="L6" s="402"/>
      <c r="M6" s="402">
        <v>3698</v>
      </c>
      <c r="N6" s="402"/>
      <c r="O6" s="402"/>
      <c r="P6" s="423"/>
      <c r="Q6" s="403"/>
    </row>
    <row r="7" spans="1:17" ht="14.4" customHeight="1" x14ac:dyDescent="0.3">
      <c r="A7" s="404" t="s">
        <v>739</v>
      </c>
      <c r="B7" s="405" t="s">
        <v>668</v>
      </c>
      <c r="C7" s="405" t="s">
        <v>665</v>
      </c>
      <c r="D7" s="405" t="s">
        <v>683</v>
      </c>
      <c r="E7" s="405" t="s">
        <v>684</v>
      </c>
      <c r="F7" s="408"/>
      <c r="G7" s="408"/>
      <c r="H7" s="408"/>
      <c r="I7" s="408"/>
      <c r="J7" s="408">
        <v>2</v>
      </c>
      <c r="K7" s="408">
        <v>3226</v>
      </c>
      <c r="L7" s="408"/>
      <c r="M7" s="408">
        <v>1613</v>
      </c>
      <c r="N7" s="408"/>
      <c r="O7" s="408"/>
      <c r="P7" s="490"/>
      <c r="Q7" s="409"/>
    </row>
    <row r="8" spans="1:17" ht="14.4" customHeight="1" x14ac:dyDescent="0.3">
      <c r="A8" s="404" t="s">
        <v>739</v>
      </c>
      <c r="B8" s="405" t="s">
        <v>668</v>
      </c>
      <c r="C8" s="405" t="s">
        <v>665</v>
      </c>
      <c r="D8" s="405" t="s">
        <v>689</v>
      </c>
      <c r="E8" s="405" t="s">
        <v>690</v>
      </c>
      <c r="F8" s="408"/>
      <c r="G8" s="408"/>
      <c r="H8" s="408"/>
      <c r="I8" s="408"/>
      <c r="J8" s="408">
        <v>1</v>
      </c>
      <c r="K8" s="408">
        <v>1447</v>
      </c>
      <c r="L8" s="408"/>
      <c r="M8" s="408">
        <v>1447</v>
      </c>
      <c r="N8" s="408"/>
      <c r="O8" s="408"/>
      <c r="P8" s="490"/>
      <c r="Q8" s="409"/>
    </row>
    <row r="9" spans="1:17" ht="14.4" customHeight="1" x14ac:dyDescent="0.3">
      <c r="A9" s="404" t="s">
        <v>739</v>
      </c>
      <c r="B9" s="405" t="s">
        <v>668</v>
      </c>
      <c r="C9" s="405" t="s">
        <v>665</v>
      </c>
      <c r="D9" s="405" t="s">
        <v>691</v>
      </c>
      <c r="E9" s="405" t="s">
        <v>692</v>
      </c>
      <c r="F9" s="408">
        <v>1</v>
      </c>
      <c r="G9" s="408">
        <v>3078</v>
      </c>
      <c r="H9" s="408">
        <v>1</v>
      </c>
      <c r="I9" s="408">
        <v>3078</v>
      </c>
      <c r="J9" s="408"/>
      <c r="K9" s="408"/>
      <c r="L9" s="408"/>
      <c r="M9" s="408"/>
      <c r="N9" s="408"/>
      <c r="O9" s="408"/>
      <c r="P9" s="490"/>
      <c r="Q9" s="409"/>
    </row>
    <row r="10" spans="1:17" ht="14.4" customHeight="1" x14ac:dyDescent="0.3">
      <c r="A10" s="404" t="s">
        <v>739</v>
      </c>
      <c r="B10" s="405" t="s">
        <v>668</v>
      </c>
      <c r="C10" s="405" t="s">
        <v>665</v>
      </c>
      <c r="D10" s="405" t="s">
        <v>696</v>
      </c>
      <c r="E10" s="405" t="s">
        <v>682</v>
      </c>
      <c r="F10" s="408"/>
      <c r="G10" s="408"/>
      <c r="H10" s="408"/>
      <c r="I10" s="408"/>
      <c r="J10" s="408">
        <v>8</v>
      </c>
      <c r="K10" s="408">
        <v>11000</v>
      </c>
      <c r="L10" s="408"/>
      <c r="M10" s="408">
        <v>1375</v>
      </c>
      <c r="N10" s="408"/>
      <c r="O10" s="408"/>
      <c r="P10" s="490"/>
      <c r="Q10" s="409"/>
    </row>
    <row r="11" spans="1:17" ht="14.4" customHeight="1" x14ac:dyDescent="0.3">
      <c r="A11" s="404" t="s">
        <v>739</v>
      </c>
      <c r="B11" s="405" t="s">
        <v>668</v>
      </c>
      <c r="C11" s="405" t="s">
        <v>665</v>
      </c>
      <c r="D11" s="405" t="s">
        <v>697</v>
      </c>
      <c r="E11" s="405" t="s">
        <v>698</v>
      </c>
      <c r="F11" s="408"/>
      <c r="G11" s="408"/>
      <c r="H11" s="408"/>
      <c r="I11" s="408"/>
      <c r="J11" s="408">
        <v>4</v>
      </c>
      <c r="K11" s="408">
        <v>9276</v>
      </c>
      <c r="L11" s="408"/>
      <c r="M11" s="408">
        <v>2319</v>
      </c>
      <c r="N11" s="408"/>
      <c r="O11" s="408"/>
      <c r="P11" s="490"/>
      <c r="Q11" s="409"/>
    </row>
    <row r="12" spans="1:17" ht="14.4" customHeight="1" x14ac:dyDescent="0.3">
      <c r="A12" s="404" t="s">
        <v>739</v>
      </c>
      <c r="B12" s="405" t="s">
        <v>668</v>
      </c>
      <c r="C12" s="405" t="s">
        <v>665</v>
      </c>
      <c r="D12" s="405" t="s">
        <v>701</v>
      </c>
      <c r="E12" s="405" t="s">
        <v>702</v>
      </c>
      <c r="F12" s="408"/>
      <c r="G12" s="408"/>
      <c r="H12" s="408"/>
      <c r="I12" s="408"/>
      <c r="J12" s="408">
        <v>1</v>
      </c>
      <c r="K12" s="408">
        <v>396</v>
      </c>
      <c r="L12" s="408"/>
      <c r="M12" s="408">
        <v>396</v>
      </c>
      <c r="N12" s="408"/>
      <c r="O12" s="408"/>
      <c r="P12" s="490"/>
      <c r="Q12" s="409"/>
    </row>
    <row r="13" spans="1:17" ht="14.4" customHeight="1" x14ac:dyDescent="0.3">
      <c r="A13" s="404" t="s">
        <v>739</v>
      </c>
      <c r="B13" s="405" t="s">
        <v>668</v>
      </c>
      <c r="C13" s="405" t="s">
        <v>665</v>
      </c>
      <c r="D13" s="405" t="s">
        <v>705</v>
      </c>
      <c r="E13" s="405" t="s">
        <v>706</v>
      </c>
      <c r="F13" s="408"/>
      <c r="G13" s="408"/>
      <c r="H13" s="408"/>
      <c r="I13" s="408"/>
      <c r="J13" s="408">
        <v>7</v>
      </c>
      <c r="K13" s="408">
        <v>3850</v>
      </c>
      <c r="L13" s="408"/>
      <c r="M13" s="408">
        <v>550</v>
      </c>
      <c r="N13" s="408"/>
      <c r="O13" s="408"/>
      <c r="P13" s="490"/>
      <c r="Q13" s="409"/>
    </row>
    <row r="14" spans="1:17" ht="14.4" customHeight="1" x14ac:dyDescent="0.3">
      <c r="A14" s="404" t="s">
        <v>739</v>
      </c>
      <c r="B14" s="405" t="s">
        <v>668</v>
      </c>
      <c r="C14" s="405" t="s">
        <v>665</v>
      </c>
      <c r="D14" s="405" t="s">
        <v>707</v>
      </c>
      <c r="E14" s="405" t="s">
        <v>708</v>
      </c>
      <c r="F14" s="408">
        <v>1</v>
      </c>
      <c r="G14" s="408">
        <v>1234</v>
      </c>
      <c r="H14" s="408">
        <v>1</v>
      </c>
      <c r="I14" s="408">
        <v>1234</v>
      </c>
      <c r="J14" s="408"/>
      <c r="K14" s="408"/>
      <c r="L14" s="408"/>
      <c r="M14" s="408"/>
      <c r="N14" s="408"/>
      <c r="O14" s="408"/>
      <c r="P14" s="490"/>
      <c r="Q14" s="409"/>
    </row>
    <row r="15" spans="1:17" ht="14.4" customHeight="1" x14ac:dyDescent="0.3">
      <c r="A15" s="404" t="s">
        <v>739</v>
      </c>
      <c r="B15" s="405" t="s">
        <v>668</v>
      </c>
      <c r="C15" s="405" t="s">
        <v>665</v>
      </c>
      <c r="D15" s="405" t="s">
        <v>718</v>
      </c>
      <c r="E15" s="405" t="s">
        <v>719</v>
      </c>
      <c r="F15" s="408"/>
      <c r="G15" s="408"/>
      <c r="H15" s="408"/>
      <c r="I15" s="408"/>
      <c r="J15" s="408">
        <v>2</v>
      </c>
      <c r="K15" s="408">
        <v>3214</v>
      </c>
      <c r="L15" s="408"/>
      <c r="M15" s="408">
        <v>1607</v>
      </c>
      <c r="N15" s="408">
        <v>1</v>
      </c>
      <c r="O15" s="408">
        <v>1615</v>
      </c>
      <c r="P15" s="490"/>
      <c r="Q15" s="409">
        <v>1615</v>
      </c>
    </row>
    <row r="16" spans="1:17" ht="14.4" customHeight="1" x14ac:dyDescent="0.3">
      <c r="A16" s="404" t="s">
        <v>740</v>
      </c>
      <c r="B16" s="405" t="s">
        <v>664</v>
      </c>
      <c r="C16" s="405" t="s">
        <v>665</v>
      </c>
      <c r="D16" s="405" t="s">
        <v>666</v>
      </c>
      <c r="E16" s="405" t="s">
        <v>667</v>
      </c>
      <c r="F16" s="408"/>
      <c r="G16" s="408"/>
      <c r="H16" s="408"/>
      <c r="I16" s="408"/>
      <c r="J16" s="408">
        <v>1</v>
      </c>
      <c r="K16" s="408">
        <v>10685</v>
      </c>
      <c r="L16" s="408"/>
      <c r="M16" s="408">
        <v>10685</v>
      </c>
      <c r="N16" s="408"/>
      <c r="O16" s="408"/>
      <c r="P16" s="490"/>
      <c r="Q16" s="409"/>
    </row>
    <row r="17" spans="1:17" ht="14.4" customHeight="1" x14ac:dyDescent="0.3">
      <c r="A17" s="404" t="s">
        <v>740</v>
      </c>
      <c r="B17" s="405" t="s">
        <v>668</v>
      </c>
      <c r="C17" s="405" t="s">
        <v>665</v>
      </c>
      <c r="D17" s="405" t="s">
        <v>669</v>
      </c>
      <c r="E17" s="405" t="s">
        <v>670</v>
      </c>
      <c r="F17" s="408">
        <v>4</v>
      </c>
      <c r="G17" s="408">
        <v>504</v>
      </c>
      <c r="H17" s="408">
        <v>1</v>
      </c>
      <c r="I17" s="408">
        <v>126</v>
      </c>
      <c r="J17" s="408">
        <v>1</v>
      </c>
      <c r="K17" s="408">
        <v>127</v>
      </c>
      <c r="L17" s="408">
        <v>0.25198412698412698</v>
      </c>
      <c r="M17" s="408">
        <v>127</v>
      </c>
      <c r="N17" s="408"/>
      <c r="O17" s="408"/>
      <c r="P17" s="490"/>
      <c r="Q17" s="409"/>
    </row>
    <row r="18" spans="1:17" ht="14.4" customHeight="1" x14ac:dyDescent="0.3">
      <c r="A18" s="404" t="s">
        <v>740</v>
      </c>
      <c r="B18" s="405" t="s">
        <v>668</v>
      </c>
      <c r="C18" s="405" t="s">
        <v>665</v>
      </c>
      <c r="D18" s="405" t="s">
        <v>671</v>
      </c>
      <c r="E18" s="405" t="s">
        <v>672</v>
      </c>
      <c r="F18" s="408">
        <v>2</v>
      </c>
      <c r="G18" s="408">
        <v>2440</v>
      </c>
      <c r="H18" s="408">
        <v>1</v>
      </c>
      <c r="I18" s="408">
        <v>1220</v>
      </c>
      <c r="J18" s="408"/>
      <c r="K18" s="408"/>
      <c r="L18" s="408"/>
      <c r="M18" s="408"/>
      <c r="N18" s="408"/>
      <c r="O18" s="408"/>
      <c r="P18" s="490"/>
      <c r="Q18" s="409"/>
    </row>
    <row r="19" spans="1:17" ht="14.4" customHeight="1" x14ac:dyDescent="0.3">
      <c r="A19" s="404" t="s">
        <v>740</v>
      </c>
      <c r="B19" s="405" t="s">
        <v>668</v>
      </c>
      <c r="C19" s="405" t="s">
        <v>665</v>
      </c>
      <c r="D19" s="405" t="s">
        <v>673</v>
      </c>
      <c r="E19" s="405" t="s">
        <v>674</v>
      </c>
      <c r="F19" s="408">
        <v>6</v>
      </c>
      <c r="G19" s="408">
        <v>13278</v>
      </c>
      <c r="H19" s="408">
        <v>1</v>
      </c>
      <c r="I19" s="408">
        <v>2213</v>
      </c>
      <c r="J19" s="408">
        <v>2</v>
      </c>
      <c r="K19" s="408">
        <v>4458</v>
      </c>
      <c r="L19" s="408">
        <v>0.3357433348395843</v>
      </c>
      <c r="M19" s="408">
        <v>2229</v>
      </c>
      <c r="N19" s="408">
        <v>2</v>
      </c>
      <c r="O19" s="408">
        <v>4472</v>
      </c>
      <c r="P19" s="490">
        <v>0.33679771049856905</v>
      </c>
      <c r="Q19" s="409">
        <v>2236</v>
      </c>
    </row>
    <row r="20" spans="1:17" ht="14.4" customHeight="1" x14ac:dyDescent="0.3">
      <c r="A20" s="404" t="s">
        <v>740</v>
      </c>
      <c r="B20" s="405" t="s">
        <v>668</v>
      </c>
      <c r="C20" s="405" t="s">
        <v>665</v>
      </c>
      <c r="D20" s="405" t="s">
        <v>675</v>
      </c>
      <c r="E20" s="405" t="s">
        <v>676</v>
      </c>
      <c r="F20" s="408">
        <v>1</v>
      </c>
      <c r="G20" s="408">
        <v>1035</v>
      </c>
      <c r="H20" s="408">
        <v>1</v>
      </c>
      <c r="I20" s="408">
        <v>1035</v>
      </c>
      <c r="J20" s="408">
        <v>2</v>
      </c>
      <c r="K20" s="408">
        <v>2082</v>
      </c>
      <c r="L20" s="408">
        <v>2.0115942028985505</v>
      </c>
      <c r="M20" s="408">
        <v>1041</v>
      </c>
      <c r="N20" s="408"/>
      <c r="O20" s="408"/>
      <c r="P20" s="490"/>
      <c r="Q20" s="409"/>
    </row>
    <row r="21" spans="1:17" ht="14.4" customHeight="1" x14ac:dyDescent="0.3">
      <c r="A21" s="404" t="s">
        <v>740</v>
      </c>
      <c r="B21" s="405" t="s">
        <v>668</v>
      </c>
      <c r="C21" s="405" t="s">
        <v>665</v>
      </c>
      <c r="D21" s="405" t="s">
        <v>677</v>
      </c>
      <c r="E21" s="405" t="s">
        <v>678</v>
      </c>
      <c r="F21" s="408">
        <v>16</v>
      </c>
      <c r="G21" s="408">
        <v>59168</v>
      </c>
      <c r="H21" s="408">
        <v>1</v>
      </c>
      <c r="I21" s="408">
        <v>3698</v>
      </c>
      <c r="J21" s="408">
        <v>14</v>
      </c>
      <c r="K21" s="408">
        <v>51980</v>
      </c>
      <c r="L21" s="408">
        <v>0.87851541373715525</v>
      </c>
      <c r="M21" s="408">
        <v>3712.8571428571427</v>
      </c>
      <c r="N21" s="408">
        <v>11</v>
      </c>
      <c r="O21" s="408">
        <v>40931</v>
      </c>
      <c r="P21" s="490">
        <v>0.69177595997836672</v>
      </c>
      <c r="Q21" s="409">
        <v>3721</v>
      </c>
    </row>
    <row r="22" spans="1:17" ht="14.4" customHeight="1" x14ac:dyDescent="0.3">
      <c r="A22" s="404" t="s">
        <v>740</v>
      </c>
      <c r="B22" s="405" t="s">
        <v>668</v>
      </c>
      <c r="C22" s="405" t="s">
        <v>665</v>
      </c>
      <c r="D22" s="405" t="s">
        <v>679</v>
      </c>
      <c r="E22" s="405" t="s">
        <v>680</v>
      </c>
      <c r="F22" s="408"/>
      <c r="G22" s="408"/>
      <c r="H22" s="408"/>
      <c r="I22" s="408"/>
      <c r="J22" s="408">
        <v>3</v>
      </c>
      <c r="K22" s="408">
        <v>1314</v>
      </c>
      <c r="L22" s="408"/>
      <c r="M22" s="408">
        <v>438</v>
      </c>
      <c r="N22" s="408"/>
      <c r="O22" s="408"/>
      <c r="P22" s="490"/>
      <c r="Q22" s="409"/>
    </row>
    <row r="23" spans="1:17" ht="14.4" customHeight="1" x14ac:dyDescent="0.3">
      <c r="A23" s="404" t="s">
        <v>740</v>
      </c>
      <c r="B23" s="405" t="s">
        <v>668</v>
      </c>
      <c r="C23" s="405" t="s">
        <v>665</v>
      </c>
      <c r="D23" s="405" t="s">
        <v>681</v>
      </c>
      <c r="E23" s="405" t="s">
        <v>682</v>
      </c>
      <c r="F23" s="408"/>
      <c r="G23" s="408"/>
      <c r="H23" s="408"/>
      <c r="I23" s="408"/>
      <c r="J23" s="408">
        <v>6</v>
      </c>
      <c r="K23" s="408">
        <v>5010</v>
      </c>
      <c r="L23" s="408"/>
      <c r="M23" s="408">
        <v>835</v>
      </c>
      <c r="N23" s="408"/>
      <c r="O23" s="408"/>
      <c r="P23" s="490"/>
      <c r="Q23" s="409"/>
    </row>
    <row r="24" spans="1:17" ht="14.4" customHeight="1" x14ac:dyDescent="0.3">
      <c r="A24" s="404" t="s">
        <v>740</v>
      </c>
      <c r="B24" s="405" t="s">
        <v>668</v>
      </c>
      <c r="C24" s="405" t="s">
        <v>665</v>
      </c>
      <c r="D24" s="405" t="s">
        <v>683</v>
      </c>
      <c r="E24" s="405" t="s">
        <v>684</v>
      </c>
      <c r="F24" s="408"/>
      <c r="G24" s="408"/>
      <c r="H24" s="408"/>
      <c r="I24" s="408"/>
      <c r="J24" s="408">
        <v>5</v>
      </c>
      <c r="K24" s="408">
        <v>8095</v>
      </c>
      <c r="L24" s="408"/>
      <c r="M24" s="408">
        <v>1619</v>
      </c>
      <c r="N24" s="408">
        <v>7</v>
      </c>
      <c r="O24" s="408">
        <v>11347</v>
      </c>
      <c r="P24" s="490"/>
      <c r="Q24" s="409">
        <v>1621</v>
      </c>
    </row>
    <row r="25" spans="1:17" ht="14.4" customHeight="1" x14ac:dyDescent="0.3">
      <c r="A25" s="404" t="s">
        <v>740</v>
      </c>
      <c r="B25" s="405" t="s">
        <v>668</v>
      </c>
      <c r="C25" s="405" t="s">
        <v>665</v>
      </c>
      <c r="D25" s="405" t="s">
        <v>685</v>
      </c>
      <c r="E25" s="405" t="s">
        <v>686</v>
      </c>
      <c r="F25" s="408"/>
      <c r="G25" s="408"/>
      <c r="H25" s="408"/>
      <c r="I25" s="408"/>
      <c r="J25" s="408">
        <v>2</v>
      </c>
      <c r="K25" s="408">
        <v>3096</v>
      </c>
      <c r="L25" s="408"/>
      <c r="M25" s="408">
        <v>1548</v>
      </c>
      <c r="N25" s="408"/>
      <c r="O25" s="408"/>
      <c r="P25" s="490"/>
      <c r="Q25" s="409"/>
    </row>
    <row r="26" spans="1:17" ht="14.4" customHeight="1" x14ac:dyDescent="0.3">
      <c r="A26" s="404" t="s">
        <v>740</v>
      </c>
      <c r="B26" s="405" t="s">
        <v>668</v>
      </c>
      <c r="C26" s="405" t="s">
        <v>665</v>
      </c>
      <c r="D26" s="405" t="s">
        <v>687</v>
      </c>
      <c r="E26" s="405" t="s">
        <v>688</v>
      </c>
      <c r="F26" s="408">
        <v>4</v>
      </c>
      <c r="G26" s="408">
        <v>3276</v>
      </c>
      <c r="H26" s="408">
        <v>1</v>
      </c>
      <c r="I26" s="408">
        <v>819</v>
      </c>
      <c r="J26" s="408">
        <v>5</v>
      </c>
      <c r="K26" s="408">
        <v>4110</v>
      </c>
      <c r="L26" s="408">
        <v>1.2545787545787546</v>
      </c>
      <c r="M26" s="408">
        <v>822</v>
      </c>
      <c r="N26" s="408">
        <v>1</v>
      </c>
      <c r="O26" s="408">
        <v>823</v>
      </c>
      <c r="P26" s="490">
        <v>0.25122100122100122</v>
      </c>
      <c r="Q26" s="409">
        <v>823</v>
      </c>
    </row>
    <row r="27" spans="1:17" ht="14.4" customHeight="1" x14ac:dyDescent="0.3">
      <c r="A27" s="404" t="s">
        <v>740</v>
      </c>
      <c r="B27" s="405" t="s">
        <v>668</v>
      </c>
      <c r="C27" s="405" t="s">
        <v>665</v>
      </c>
      <c r="D27" s="405" t="s">
        <v>689</v>
      </c>
      <c r="E27" s="405" t="s">
        <v>690</v>
      </c>
      <c r="F27" s="408">
        <v>2</v>
      </c>
      <c r="G27" s="408">
        <v>2894</v>
      </c>
      <c r="H27" s="408">
        <v>1</v>
      </c>
      <c r="I27" s="408">
        <v>1447</v>
      </c>
      <c r="J27" s="408">
        <v>1</v>
      </c>
      <c r="K27" s="408">
        <v>1457</v>
      </c>
      <c r="L27" s="408">
        <v>0.50345542501727714</v>
      </c>
      <c r="M27" s="408">
        <v>1457</v>
      </c>
      <c r="N27" s="408"/>
      <c r="O27" s="408"/>
      <c r="P27" s="490"/>
      <c r="Q27" s="409"/>
    </row>
    <row r="28" spans="1:17" ht="14.4" customHeight="1" x14ac:dyDescent="0.3">
      <c r="A28" s="404" t="s">
        <v>740</v>
      </c>
      <c r="B28" s="405" t="s">
        <v>668</v>
      </c>
      <c r="C28" s="405" t="s">
        <v>665</v>
      </c>
      <c r="D28" s="405" t="s">
        <v>693</v>
      </c>
      <c r="E28" s="405" t="s">
        <v>694</v>
      </c>
      <c r="F28" s="408">
        <v>13</v>
      </c>
      <c r="G28" s="408">
        <v>208</v>
      </c>
      <c r="H28" s="408">
        <v>1</v>
      </c>
      <c r="I28" s="408">
        <v>16</v>
      </c>
      <c r="J28" s="408">
        <v>14</v>
      </c>
      <c r="K28" s="408">
        <v>224</v>
      </c>
      <c r="L28" s="408">
        <v>1.0769230769230769</v>
      </c>
      <c r="M28" s="408">
        <v>16</v>
      </c>
      <c r="N28" s="408">
        <v>4</v>
      </c>
      <c r="O28" s="408">
        <v>64</v>
      </c>
      <c r="P28" s="490">
        <v>0.30769230769230771</v>
      </c>
      <c r="Q28" s="409">
        <v>16</v>
      </c>
    </row>
    <row r="29" spans="1:17" ht="14.4" customHeight="1" x14ac:dyDescent="0.3">
      <c r="A29" s="404" t="s">
        <v>740</v>
      </c>
      <c r="B29" s="405" t="s">
        <v>668</v>
      </c>
      <c r="C29" s="405" t="s">
        <v>665</v>
      </c>
      <c r="D29" s="405" t="s">
        <v>695</v>
      </c>
      <c r="E29" s="405" t="s">
        <v>680</v>
      </c>
      <c r="F29" s="408">
        <v>25</v>
      </c>
      <c r="G29" s="408">
        <v>17200</v>
      </c>
      <c r="H29" s="408">
        <v>1</v>
      </c>
      <c r="I29" s="408">
        <v>688</v>
      </c>
      <c r="J29" s="408">
        <v>18</v>
      </c>
      <c r="K29" s="408">
        <v>12456</v>
      </c>
      <c r="L29" s="408">
        <v>0.72418604651162788</v>
      </c>
      <c r="M29" s="408">
        <v>692</v>
      </c>
      <c r="N29" s="408">
        <v>8</v>
      </c>
      <c r="O29" s="408">
        <v>5568</v>
      </c>
      <c r="P29" s="490">
        <v>0.32372093023255816</v>
      </c>
      <c r="Q29" s="409">
        <v>696</v>
      </c>
    </row>
    <row r="30" spans="1:17" ht="14.4" customHeight="1" x14ac:dyDescent="0.3">
      <c r="A30" s="404" t="s">
        <v>740</v>
      </c>
      <c r="B30" s="405" t="s">
        <v>668</v>
      </c>
      <c r="C30" s="405" t="s">
        <v>665</v>
      </c>
      <c r="D30" s="405" t="s">
        <v>696</v>
      </c>
      <c r="E30" s="405" t="s">
        <v>682</v>
      </c>
      <c r="F30" s="408">
        <v>42</v>
      </c>
      <c r="G30" s="408">
        <v>57750</v>
      </c>
      <c r="H30" s="408">
        <v>1</v>
      </c>
      <c r="I30" s="408">
        <v>1375</v>
      </c>
      <c r="J30" s="408">
        <v>25</v>
      </c>
      <c r="K30" s="408">
        <v>34543</v>
      </c>
      <c r="L30" s="408">
        <v>0.59814718614718609</v>
      </c>
      <c r="M30" s="408">
        <v>1381.72</v>
      </c>
      <c r="N30" s="408">
        <v>32</v>
      </c>
      <c r="O30" s="408">
        <v>44384</v>
      </c>
      <c r="P30" s="490">
        <v>0.76855411255411255</v>
      </c>
      <c r="Q30" s="409">
        <v>1387</v>
      </c>
    </row>
    <row r="31" spans="1:17" ht="14.4" customHeight="1" x14ac:dyDescent="0.3">
      <c r="A31" s="404" t="s">
        <v>740</v>
      </c>
      <c r="B31" s="405" t="s">
        <v>668</v>
      </c>
      <c r="C31" s="405" t="s">
        <v>665</v>
      </c>
      <c r="D31" s="405" t="s">
        <v>697</v>
      </c>
      <c r="E31" s="405" t="s">
        <v>698</v>
      </c>
      <c r="F31" s="408">
        <v>17</v>
      </c>
      <c r="G31" s="408">
        <v>39423</v>
      </c>
      <c r="H31" s="408">
        <v>1</v>
      </c>
      <c r="I31" s="408">
        <v>2319</v>
      </c>
      <c r="J31" s="408">
        <v>15</v>
      </c>
      <c r="K31" s="408">
        <v>34950</v>
      </c>
      <c r="L31" s="408">
        <v>0.88653831519671256</v>
      </c>
      <c r="M31" s="408">
        <v>2330</v>
      </c>
      <c r="N31" s="408">
        <v>14</v>
      </c>
      <c r="O31" s="408">
        <v>32774</v>
      </c>
      <c r="P31" s="490">
        <v>0.83134210993582425</v>
      </c>
      <c r="Q31" s="409">
        <v>2341</v>
      </c>
    </row>
    <row r="32" spans="1:17" ht="14.4" customHeight="1" x14ac:dyDescent="0.3">
      <c r="A32" s="404" t="s">
        <v>740</v>
      </c>
      <c r="B32" s="405" t="s">
        <v>668</v>
      </c>
      <c r="C32" s="405" t="s">
        <v>665</v>
      </c>
      <c r="D32" s="405" t="s">
        <v>699</v>
      </c>
      <c r="E32" s="405" t="s">
        <v>700</v>
      </c>
      <c r="F32" s="408">
        <v>25</v>
      </c>
      <c r="G32" s="408">
        <v>1625</v>
      </c>
      <c r="H32" s="408">
        <v>1</v>
      </c>
      <c r="I32" s="408">
        <v>65</v>
      </c>
      <c r="J32" s="408">
        <v>21</v>
      </c>
      <c r="K32" s="408">
        <v>1377</v>
      </c>
      <c r="L32" s="408">
        <v>0.8473846153846154</v>
      </c>
      <c r="M32" s="408">
        <v>65.571428571428569</v>
      </c>
      <c r="N32" s="408">
        <v>8</v>
      </c>
      <c r="O32" s="408">
        <v>528</v>
      </c>
      <c r="P32" s="490">
        <v>0.32492307692307693</v>
      </c>
      <c r="Q32" s="409">
        <v>66</v>
      </c>
    </row>
    <row r="33" spans="1:17" ht="14.4" customHeight="1" x14ac:dyDescent="0.3">
      <c r="A33" s="404" t="s">
        <v>740</v>
      </c>
      <c r="B33" s="405" t="s">
        <v>668</v>
      </c>
      <c r="C33" s="405" t="s">
        <v>665</v>
      </c>
      <c r="D33" s="405" t="s">
        <v>701</v>
      </c>
      <c r="E33" s="405" t="s">
        <v>702</v>
      </c>
      <c r="F33" s="408">
        <v>2</v>
      </c>
      <c r="G33" s="408">
        <v>792</v>
      </c>
      <c r="H33" s="408">
        <v>1</v>
      </c>
      <c r="I33" s="408">
        <v>396</v>
      </c>
      <c r="J33" s="408">
        <v>1</v>
      </c>
      <c r="K33" s="408">
        <v>399</v>
      </c>
      <c r="L33" s="408">
        <v>0.50378787878787878</v>
      </c>
      <c r="M33" s="408">
        <v>399</v>
      </c>
      <c r="N33" s="408"/>
      <c r="O33" s="408"/>
      <c r="P33" s="490"/>
      <c r="Q33" s="409"/>
    </row>
    <row r="34" spans="1:17" ht="14.4" customHeight="1" x14ac:dyDescent="0.3">
      <c r="A34" s="404" t="s">
        <v>740</v>
      </c>
      <c r="B34" s="405" t="s">
        <v>668</v>
      </c>
      <c r="C34" s="405" t="s">
        <v>665</v>
      </c>
      <c r="D34" s="405" t="s">
        <v>703</v>
      </c>
      <c r="E34" s="405" t="s">
        <v>704</v>
      </c>
      <c r="F34" s="408"/>
      <c r="G34" s="408"/>
      <c r="H34" s="408"/>
      <c r="I34" s="408"/>
      <c r="J34" s="408">
        <v>2</v>
      </c>
      <c r="K34" s="408">
        <v>3218</v>
      </c>
      <c r="L34" s="408"/>
      <c r="M34" s="408">
        <v>1609</v>
      </c>
      <c r="N34" s="408"/>
      <c r="O34" s="408"/>
      <c r="P34" s="490"/>
      <c r="Q34" s="409"/>
    </row>
    <row r="35" spans="1:17" ht="14.4" customHeight="1" x14ac:dyDescent="0.3">
      <c r="A35" s="404" t="s">
        <v>740</v>
      </c>
      <c r="B35" s="405" t="s">
        <v>668</v>
      </c>
      <c r="C35" s="405" t="s">
        <v>665</v>
      </c>
      <c r="D35" s="405" t="s">
        <v>705</v>
      </c>
      <c r="E35" s="405" t="s">
        <v>706</v>
      </c>
      <c r="F35" s="408">
        <v>45</v>
      </c>
      <c r="G35" s="408">
        <v>24750</v>
      </c>
      <c r="H35" s="408">
        <v>1</v>
      </c>
      <c r="I35" s="408">
        <v>550</v>
      </c>
      <c r="J35" s="408">
        <v>37</v>
      </c>
      <c r="K35" s="408">
        <v>20377</v>
      </c>
      <c r="L35" s="408">
        <v>0.82331313131313133</v>
      </c>
      <c r="M35" s="408">
        <v>550.72972972972968</v>
      </c>
      <c r="N35" s="408">
        <v>32</v>
      </c>
      <c r="O35" s="408">
        <v>17664</v>
      </c>
      <c r="P35" s="490">
        <v>0.71369696969696972</v>
      </c>
      <c r="Q35" s="409">
        <v>552</v>
      </c>
    </row>
    <row r="36" spans="1:17" ht="14.4" customHeight="1" x14ac:dyDescent="0.3">
      <c r="A36" s="404" t="s">
        <v>740</v>
      </c>
      <c r="B36" s="405" t="s">
        <v>668</v>
      </c>
      <c r="C36" s="405" t="s">
        <v>665</v>
      </c>
      <c r="D36" s="405" t="s">
        <v>711</v>
      </c>
      <c r="E36" s="405" t="s">
        <v>712</v>
      </c>
      <c r="F36" s="408"/>
      <c r="G36" s="408"/>
      <c r="H36" s="408"/>
      <c r="I36" s="408"/>
      <c r="J36" s="408">
        <v>1</v>
      </c>
      <c r="K36" s="408">
        <v>122</v>
      </c>
      <c r="L36" s="408"/>
      <c r="M36" s="408">
        <v>122</v>
      </c>
      <c r="N36" s="408"/>
      <c r="O36" s="408"/>
      <c r="P36" s="490"/>
      <c r="Q36" s="409"/>
    </row>
    <row r="37" spans="1:17" ht="14.4" customHeight="1" x14ac:dyDescent="0.3">
      <c r="A37" s="404" t="s">
        <v>740</v>
      </c>
      <c r="B37" s="405" t="s">
        <v>668</v>
      </c>
      <c r="C37" s="405" t="s">
        <v>665</v>
      </c>
      <c r="D37" s="405" t="s">
        <v>713</v>
      </c>
      <c r="E37" s="405" t="s">
        <v>714</v>
      </c>
      <c r="F37" s="408"/>
      <c r="G37" s="408"/>
      <c r="H37" s="408"/>
      <c r="I37" s="408"/>
      <c r="J37" s="408">
        <v>7</v>
      </c>
      <c r="K37" s="408">
        <v>2982</v>
      </c>
      <c r="L37" s="408"/>
      <c r="M37" s="408">
        <v>426</v>
      </c>
      <c r="N37" s="408"/>
      <c r="O37" s="408"/>
      <c r="P37" s="490"/>
      <c r="Q37" s="409"/>
    </row>
    <row r="38" spans="1:17" ht="14.4" customHeight="1" x14ac:dyDescent="0.3">
      <c r="A38" s="404" t="s">
        <v>740</v>
      </c>
      <c r="B38" s="405" t="s">
        <v>668</v>
      </c>
      <c r="C38" s="405" t="s">
        <v>665</v>
      </c>
      <c r="D38" s="405" t="s">
        <v>718</v>
      </c>
      <c r="E38" s="405" t="s">
        <v>719</v>
      </c>
      <c r="F38" s="408">
        <v>1</v>
      </c>
      <c r="G38" s="408">
        <v>1607</v>
      </c>
      <c r="H38" s="408">
        <v>1</v>
      </c>
      <c r="I38" s="408">
        <v>1607</v>
      </c>
      <c r="J38" s="408">
        <v>7</v>
      </c>
      <c r="K38" s="408">
        <v>11291</v>
      </c>
      <c r="L38" s="408">
        <v>7.0261356565028006</v>
      </c>
      <c r="M38" s="408">
        <v>1613</v>
      </c>
      <c r="N38" s="408">
        <v>12</v>
      </c>
      <c r="O38" s="408">
        <v>19380</v>
      </c>
      <c r="P38" s="490">
        <v>12.059738643434972</v>
      </c>
      <c r="Q38" s="409">
        <v>1615</v>
      </c>
    </row>
    <row r="39" spans="1:17" ht="14.4" customHeight="1" x14ac:dyDescent="0.3">
      <c r="A39" s="404" t="s">
        <v>741</v>
      </c>
      <c r="B39" s="405" t="s">
        <v>668</v>
      </c>
      <c r="C39" s="405" t="s">
        <v>665</v>
      </c>
      <c r="D39" s="405" t="s">
        <v>669</v>
      </c>
      <c r="E39" s="405" t="s">
        <v>670</v>
      </c>
      <c r="F39" s="408">
        <v>3</v>
      </c>
      <c r="G39" s="408">
        <v>378</v>
      </c>
      <c r="H39" s="408">
        <v>1</v>
      </c>
      <c r="I39" s="408">
        <v>126</v>
      </c>
      <c r="J39" s="408">
        <v>3</v>
      </c>
      <c r="K39" s="408">
        <v>379</v>
      </c>
      <c r="L39" s="408">
        <v>1.0026455026455026</v>
      </c>
      <c r="M39" s="408">
        <v>126.33333333333333</v>
      </c>
      <c r="N39" s="408">
        <v>2</v>
      </c>
      <c r="O39" s="408">
        <v>256</v>
      </c>
      <c r="P39" s="490">
        <v>0.67724867724867721</v>
      </c>
      <c r="Q39" s="409">
        <v>128</v>
      </c>
    </row>
    <row r="40" spans="1:17" ht="14.4" customHeight="1" x14ac:dyDescent="0.3">
      <c r="A40" s="404" t="s">
        <v>741</v>
      </c>
      <c r="B40" s="405" t="s">
        <v>668</v>
      </c>
      <c r="C40" s="405" t="s">
        <v>665</v>
      </c>
      <c r="D40" s="405" t="s">
        <v>673</v>
      </c>
      <c r="E40" s="405" t="s">
        <v>674</v>
      </c>
      <c r="F40" s="408">
        <v>17</v>
      </c>
      <c r="G40" s="408">
        <v>37621</v>
      </c>
      <c r="H40" s="408">
        <v>1</v>
      </c>
      <c r="I40" s="408">
        <v>2213</v>
      </c>
      <c r="J40" s="408">
        <v>1</v>
      </c>
      <c r="K40" s="408">
        <v>2213</v>
      </c>
      <c r="L40" s="408">
        <v>5.8823529411764705E-2</v>
      </c>
      <c r="M40" s="408">
        <v>2213</v>
      </c>
      <c r="N40" s="408">
        <v>2</v>
      </c>
      <c r="O40" s="408">
        <v>4472</v>
      </c>
      <c r="P40" s="490">
        <v>0.11886978017596556</v>
      </c>
      <c r="Q40" s="409">
        <v>2236</v>
      </c>
    </row>
    <row r="41" spans="1:17" ht="14.4" customHeight="1" x14ac:dyDescent="0.3">
      <c r="A41" s="404" t="s">
        <v>741</v>
      </c>
      <c r="B41" s="405" t="s">
        <v>668</v>
      </c>
      <c r="C41" s="405" t="s">
        <v>665</v>
      </c>
      <c r="D41" s="405" t="s">
        <v>675</v>
      </c>
      <c r="E41" s="405" t="s">
        <v>676</v>
      </c>
      <c r="F41" s="408">
        <v>1</v>
      </c>
      <c r="G41" s="408">
        <v>1035</v>
      </c>
      <c r="H41" s="408">
        <v>1</v>
      </c>
      <c r="I41" s="408">
        <v>1035</v>
      </c>
      <c r="J41" s="408">
        <v>1</v>
      </c>
      <c r="K41" s="408">
        <v>1035</v>
      </c>
      <c r="L41" s="408">
        <v>1</v>
      </c>
      <c r="M41" s="408">
        <v>1035</v>
      </c>
      <c r="N41" s="408">
        <v>2</v>
      </c>
      <c r="O41" s="408">
        <v>2086</v>
      </c>
      <c r="P41" s="490">
        <v>2.0154589371980678</v>
      </c>
      <c r="Q41" s="409">
        <v>1043</v>
      </c>
    </row>
    <row r="42" spans="1:17" ht="14.4" customHeight="1" x14ac:dyDescent="0.3">
      <c r="A42" s="404" t="s">
        <v>741</v>
      </c>
      <c r="B42" s="405" t="s">
        <v>668</v>
      </c>
      <c r="C42" s="405" t="s">
        <v>665</v>
      </c>
      <c r="D42" s="405" t="s">
        <v>677</v>
      </c>
      <c r="E42" s="405" t="s">
        <v>678</v>
      </c>
      <c r="F42" s="408">
        <v>7</v>
      </c>
      <c r="G42" s="408">
        <v>25886</v>
      </c>
      <c r="H42" s="408">
        <v>1</v>
      </c>
      <c r="I42" s="408">
        <v>3698</v>
      </c>
      <c r="J42" s="408">
        <v>30</v>
      </c>
      <c r="K42" s="408">
        <v>111180</v>
      </c>
      <c r="L42" s="408">
        <v>4.2949857065595305</v>
      </c>
      <c r="M42" s="408">
        <v>3706</v>
      </c>
      <c r="N42" s="408">
        <v>17</v>
      </c>
      <c r="O42" s="408">
        <v>63257</v>
      </c>
      <c r="P42" s="490">
        <v>2.4436761183651394</v>
      </c>
      <c r="Q42" s="409">
        <v>3721</v>
      </c>
    </row>
    <row r="43" spans="1:17" ht="14.4" customHeight="1" x14ac:dyDescent="0.3">
      <c r="A43" s="404" t="s">
        <v>741</v>
      </c>
      <c r="B43" s="405" t="s">
        <v>668</v>
      </c>
      <c r="C43" s="405" t="s">
        <v>665</v>
      </c>
      <c r="D43" s="405" t="s">
        <v>683</v>
      </c>
      <c r="E43" s="405" t="s">
        <v>684</v>
      </c>
      <c r="F43" s="408"/>
      <c r="G43" s="408"/>
      <c r="H43" s="408"/>
      <c r="I43" s="408"/>
      <c r="J43" s="408">
        <v>7</v>
      </c>
      <c r="K43" s="408">
        <v>11315</v>
      </c>
      <c r="L43" s="408"/>
      <c r="M43" s="408">
        <v>1616.4285714285713</v>
      </c>
      <c r="N43" s="408">
        <v>5</v>
      </c>
      <c r="O43" s="408">
        <v>8105</v>
      </c>
      <c r="P43" s="490"/>
      <c r="Q43" s="409">
        <v>1621</v>
      </c>
    </row>
    <row r="44" spans="1:17" ht="14.4" customHeight="1" x14ac:dyDescent="0.3">
      <c r="A44" s="404" t="s">
        <v>741</v>
      </c>
      <c r="B44" s="405" t="s">
        <v>668</v>
      </c>
      <c r="C44" s="405" t="s">
        <v>665</v>
      </c>
      <c r="D44" s="405" t="s">
        <v>685</v>
      </c>
      <c r="E44" s="405" t="s">
        <v>686</v>
      </c>
      <c r="F44" s="408"/>
      <c r="G44" s="408"/>
      <c r="H44" s="408"/>
      <c r="I44" s="408"/>
      <c r="J44" s="408">
        <v>1</v>
      </c>
      <c r="K44" s="408">
        <v>1537</v>
      </c>
      <c r="L44" s="408"/>
      <c r="M44" s="408">
        <v>1537</v>
      </c>
      <c r="N44" s="408"/>
      <c r="O44" s="408"/>
      <c r="P44" s="490"/>
      <c r="Q44" s="409"/>
    </row>
    <row r="45" spans="1:17" ht="14.4" customHeight="1" x14ac:dyDescent="0.3">
      <c r="A45" s="404" t="s">
        <v>741</v>
      </c>
      <c r="B45" s="405" t="s">
        <v>668</v>
      </c>
      <c r="C45" s="405" t="s">
        <v>665</v>
      </c>
      <c r="D45" s="405" t="s">
        <v>687</v>
      </c>
      <c r="E45" s="405" t="s">
        <v>688</v>
      </c>
      <c r="F45" s="408">
        <v>9</v>
      </c>
      <c r="G45" s="408">
        <v>7371</v>
      </c>
      <c r="H45" s="408">
        <v>1</v>
      </c>
      <c r="I45" s="408">
        <v>819</v>
      </c>
      <c r="J45" s="408"/>
      <c r="K45" s="408"/>
      <c r="L45" s="408"/>
      <c r="M45" s="408"/>
      <c r="N45" s="408"/>
      <c r="O45" s="408"/>
      <c r="P45" s="490"/>
      <c r="Q45" s="409"/>
    </row>
    <row r="46" spans="1:17" ht="14.4" customHeight="1" x14ac:dyDescent="0.3">
      <c r="A46" s="404" t="s">
        <v>741</v>
      </c>
      <c r="B46" s="405" t="s">
        <v>668</v>
      </c>
      <c r="C46" s="405" t="s">
        <v>665</v>
      </c>
      <c r="D46" s="405" t="s">
        <v>689</v>
      </c>
      <c r="E46" s="405" t="s">
        <v>690</v>
      </c>
      <c r="F46" s="408">
        <v>3</v>
      </c>
      <c r="G46" s="408">
        <v>4341</v>
      </c>
      <c r="H46" s="408">
        <v>1</v>
      </c>
      <c r="I46" s="408">
        <v>1447</v>
      </c>
      <c r="J46" s="408"/>
      <c r="K46" s="408"/>
      <c r="L46" s="408"/>
      <c r="M46" s="408"/>
      <c r="N46" s="408">
        <v>4</v>
      </c>
      <c r="O46" s="408">
        <v>5844</v>
      </c>
      <c r="P46" s="490">
        <v>1.3462335867311679</v>
      </c>
      <c r="Q46" s="409">
        <v>1461</v>
      </c>
    </row>
    <row r="47" spans="1:17" ht="14.4" customHeight="1" x14ac:dyDescent="0.3">
      <c r="A47" s="404" t="s">
        <v>741</v>
      </c>
      <c r="B47" s="405" t="s">
        <v>668</v>
      </c>
      <c r="C47" s="405" t="s">
        <v>665</v>
      </c>
      <c r="D47" s="405" t="s">
        <v>691</v>
      </c>
      <c r="E47" s="405" t="s">
        <v>692</v>
      </c>
      <c r="F47" s="408"/>
      <c r="G47" s="408"/>
      <c r="H47" s="408"/>
      <c r="I47" s="408"/>
      <c r="J47" s="408">
        <v>1</v>
      </c>
      <c r="K47" s="408">
        <v>3100</v>
      </c>
      <c r="L47" s="408"/>
      <c r="M47" s="408">
        <v>3100</v>
      </c>
      <c r="N47" s="408"/>
      <c r="O47" s="408"/>
      <c r="P47" s="490"/>
      <c r="Q47" s="409"/>
    </row>
    <row r="48" spans="1:17" ht="14.4" customHeight="1" x14ac:dyDescent="0.3">
      <c r="A48" s="404" t="s">
        <v>741</v>
      </c>
      <c r="B48" s="405" t="s">
        <v>668</v>
      </c>
      <c r="C48" s="405" t="s">
        <v>665</v>
      </c>
      <c r="D48" s="405" t="s">
        <v>693</v>
      </c>
      <c r="E48" s="405" t="s">
        <v>694</v>
      </c>
      <c r="F48" s="408">
        <v>24</v>
      </c>
      <c r="G48" s="408">
        <v>384</v>
      </c>
      <c r="H48" s="408">
        <v>1</v>
      </c>
      <c r="I48" s="408">
        <v>16</v>
      </c>
      <c r="J48" s="408">
        <v>20</v>
      </c>
      <c r="K48" s="408">
        <v>320</v>
      </c>
      <c r="L48" s="408">
        <v>0.83333333333333337</v>
      </c>
      <c r="M48" s="408">
        <v>16</v>
      </c>
      <c r="N48" s="408">
        <v>12</v>
      </c>
      <c r="O48" s="408">
        <v>192</v>
      </c>
      <c r="P48" s="490">
        <v>0.5</v>
      </c>
      <c r="Q48" s="409">
        <v>16</v>
      </c>
    </row>
    <row r="49" spans="1:17" ht="14.4" customHeight="1" x14ac:dyDescent="0.3">
      <c r="A49" s="404" t="s">
        <v>741</v>
      </c>
      <c r="B49" s="405" t="s">
        <v>668</v>
      </c>
      <c r="C49" s="405" t="s">
        <v>665</v>
      </c>
      <c r="D49" s="405" t="s">
        <v>695</v>
      </c>
      <c r="E49" s="405" t="s">
        <v>680</v>
      </c>
      <c r="F49" s="408">
        <v>33</v>
      </c>
      <c r="G49" s="408">
        <v>22704</v>
      </c>
      <c r="H49" s="408">
        <v>1</v>
      </c>
      <c r="I49" s="408">
        <v>688</v>
      </c>
      <c r="J49" s="408">
        <v>36</v>
      </c>
      <c r="K49" s="408">
        <v>24864</v>
      </c>
      <c r="L49" s="408">
        <v>1.095137420718816</v>
      </c>
      <c r="M49" s="408">
        <v>690.66666666666663</v>
      </c>
      <c r="N49" s="408">
        <v>23</v>
      </c>
      <c r="O49" s="408">
        <v>16008</v>
      </c>
      <c r="P49" s="490">
        <v>0.70507399577167018</v>
      </c>
      <c r="Q49" s="409">
        <v>696</v>
      </c>
    </row>
    <row r="50" spans="1:17" ht="14.4" customHeight="1" x14ac:dyDescent="0.3">
      <c r="A50" s="404" t="s">
        <v>741</v>
      </c>
      <c r="B50" s="405" t="s">
        <v>668</v>
      </c>
      <c r="C50" s="405" t="s">
        <v>665</v>
      </c>
      <c r="D50" s="405" t="s">
        <v>696</v>
      </c>
      <c r="E50" s="405" t="s">
        <v>682</v>
      </c>
      <c r="F50" s="408">
        <v>24</v>
      </c>
      <c r="G50" s="408">
        <v>33000</v>
      </c>
      <c r="H50" s="408">
        <v>1</v>
      </c>
      <c r="I50" s="408">
        <v>1375</v>
      </c>
      <c r="J50" s="408">
        <v>77</v>
      </c>
      <c r="K50" s="408">
        <v>106171</v>
      </c>
      <c r="L50" s="408">
        <v>3.2173030303030301</v>
      </c>
      <c r="M50" s="408">
        <v>1378.8441558441559</v>
      </c>
      <c r="N50" s="408">
        <v>53</v>
      </c>
      <c r="O50" s="408">
        <v>73511</v>
      </c>
      <c r="P50" s="490">
        <v>2.2276060606060608</v>
      </c>
      <c r="Q50" s="409">
        <v>1387</v>
      </c>
    </row>
    <row r="51" spans="1:17" ht="14.4" customHeight="1" x14ac:dyDescent="0.3">
      <c r="A51" s="404" t="s">
        <v>741</v>
      </c>
      <c r="B51" s="405" t="s">
        <v>668</v>
      </c>
      <c r="C51" s="405" t="s">
        <v>665</v>
      </c>
      <c r="D51" s="405" t="s">
        <v>697</v>
      </c>
      <c r="E51" s="405" t="s">
        <v>698</v>
      </c>
      <c r="F51" s="408">
        <v>13</v>
      </c>
      <c r="G51" s="408">
        <v>30147</v>
      </c>
      <c r="H51" s="408">
        <v>1</v>
      </c>
      <c r="I51" s="408">
        <v>2319</v>
      </c>
      <c r="J51" s="408">
        <v>27</v>
      </c>
      <c r="K51" s="408">
        <v>62838</v>
      </c>
      <c r="L51" s="408">
        <v>2.084386506120012</v>
      </c>
      <c r="M51" s="408">
        <v>2327.3333333333335</v>
      </c>
      <c r="N51" s="408">
        <v>23</v>
      </c>
      <c r="O51" s="408">
        <v>53843</v>
      </c>
      <c r="P51" s="490">
        <v>1.7860151922247653</v>
      </c>
      <c r="Q51" s="409">
        <v>2341</v>
      </c>
    </row>
    <row r="52" spans="1:17" ht="14.4" customHeight="1" x14ac:dyDescent="0.3">
      <c r="A52" s="404" t="s">
        <v>741</v>
      </c>
      <c r="B52" s="405" t="s">
        <v>668</v>
      </c>
      <c r="C52" s="405" t="s">
        <v>665</v>
      </c>
      <c r="D52" s="405" t="s">
        <v>699</v>
      </c>
      <c r="E52" s="405" t="s">
        <v>700</v>
      </c>
      <c r="F52" s="408">
        <v>33</v>
      </c>
      <c r="G52" s="408">
        <v>2145</v>
      </c>
      <c r="H52" s="408">
        <v>1</v>
      </c>
      <c r="I52" s="408">
        <v>65</v>
      </c>
      <c r="J52" s="408">
        <v>36</v>
      </c>
      <c r="K52" s="408">
        <v>2356</v>
      </c>
      <c r="L52" s="408">
        <v>1.0983682983682983</v>
      </c>
      <c r="M52" s="408">
        <v>65.444444444444443</v>
      </c>
      <c r="N52" s="408">
        <v>23</v>
      </c>
      <c r="O52" s="408">
        <v>1518</v>
      </c>
      <c r="P52" s="490">
        <v>0.70769230769230773</v>
      </c>
      <c r="Q52" s="409">
        <v>66</v>
      </c>
    </row>
    <row r="53" spans="1:17" ht="14.4" customHeight="1" x14ac:dyDescent="0.3">
      <c r="A53" s="404" t="s">
        <v>741</v>
      </c>
      <c r="B53" s="405" t="s">
        <v>668</v>
      </c>
      <c r="C53" s="405" t="s">
        <v>665</v>
      </c>
      <c r="D53" s="405" t="s">
        <v>701</v>
      </c>
      <c r="E53" s="405" t="s">
        <v>702</v>
      </c>
      <c r="F53" s="408">
        <v>3</v>
      </c>
      <c r="G53" s="408">
        <v>1188</v>
      </c>
      <c r="H53" s="408">
        <v>1</v>
      </c>
      <c r="I53" s="408">
        <v>396</v>
      </c>
      <c r="J53" s="408"/>
      <c r="K53" s="408"/>
      <c r="L53" s="408"/>
      <c r="M53" s="408"/>
      <c r="N53" s="408">
        <v>4</v>
      </c>
      <c r="O53" s="408">
        <v>1604</v>
      </c>
      <c r="P53" s="490">
        <v>1.3501683501683501</v>
      </c>
      <c r="Q53" s="409">
        <v>401</v>
      </c>
    </row>
    <row r="54" spans="1:17" ht="14.4" customHeight="1" x14ac:dyDescent="0.3">
      <c r="A54" s="404" t="s">
        <v>741</v>
      </c>
      <c r="B54" s="405" t="s">
        <v>668</v>
      </c>
      <c r="C54" s="405" t="s">
        <v>665</v>
      </c>
      <c r="D54" s="405" t="s">
        <v>705</v>
      </c>
      <c r="E54" s="405" t="s">
        <v>706</v>
      </c>
      <c r="F54" s="408">
        <v>37</v>
      </c>
      <c r="G54" s="408">
        <v>20350</v>
      </c>
      <c r="H54" s="408">
        <v>1</v>
      </c>
      <c r="I54" s="408">
        <v>550</v>
      </c>
      <c r="J54" s="408">
        <v>80</v>
      </c>
      <c r="K54" s="408">
        <v>44040</v>
      </c>
      <c r="L54" s="408">
        <v>2.1641277641277643</v>
      </c>
      <c r="M54" s="408">
        <v>550.5</v>
      </c>
      <c r="N54" s="408">
        <v>61</v>
      </c>
      <c r="O54" s="408">
        <v>33672</v>
      </c>
      <c r="P54" s="490">
        <v>1.6546437346437346</v>
      </c>
      <c r="Q54" s="409">
        <v>552</v>
      </c>
    </row>
    <row r="55" spans="1:17" ht="14.4" customHeight="1" x14ac:dyDescent="0.3">
      <c r="A55" s="404" t="s">
        <v>741</v>
      </c>
      <c r="B55" s="405" t="s">
        <v>668</v>
      </c>
      <c r="C55" s="405" t="s">
        <v>665</v>
      </c>
      <c r="D55" s="405" t="s">
        <v>707</v>
      </c>
      <c r="E55" s="405" t="s">
        <v>708</v>
      </c>
      <c r="F55" s="408"/>
      <c r="G55" s="408"/>
      <c r="H55" s="408"/>
      <c r="I55" s="408"/>
      <c r="J55" s="408">
        <v>1</v>
      </c>
      <c r="K55" s="408">
        <v>1244</v>
      </c>
      <c r="L55" s="408"/>
      <c r="M55" s="408">
        <v>1244</v>
      </c>
      <c r="N55" s="408"/>
      <c r="O55" s="408"/>
      <c r="P55" s="490"/>
      <c r="Q55" s="409"/>
    </row>
    <row r="56" spans="1:17" ht="14.4" customHeight="1" x14ac:dyDescent="0.3">
      <c r="A56" s="404" t="s">
        <v>741</v>
      </c>
      <c r="B56" s="405" t="s">
        <v>668</v>
      </c>
      <c r="C56" s="405" t="s">
        <v>665</v>
      </c>
      <c r="D56" s="405" t="s">
        <v>711</v>
      </c>
      <c r="E56" s="405" t="s">
        <v>712</v>
      </c>
      <c r="F56" s="408">
        <v>1</v>
      </c>
      <c r="G56" s="408">
        <v>122</v>
      </c>
      <c r="H56" s="408">
        <v>1</v>
      </c>
      <c r="I56" s="408">
        <v>122</v>
      </c>
      <c r="J56" s="408"/>
      <c r="K56" s="408"/>
      <c r="L56" s="408"/>
      <c r="M56" s="408"/>
      <c r="N56" s="408"/>
      <c r="O56" s="408"/>
      <c r="P56" s="490"/>
      <c r="Q56" s="409"/>
    </row>
    <row r="57" spans="1:17" ht="14.4" customHeight="1" x14ac:dyDescent="0.3">
      <c r="A57" s="404" t="s">
        <v>741</v>
      </c>
      <c r="B57" s="405" t="s">
        <v>668</v>
      </c>
      <c r="C57" s="405" t="s">
        <v>665</v>
      </c>
      <c r="D57" s="405" t="s">
        <v>717</v>
      </c>
      <c r="E57" s="405" t="s">
        <v>676</v>
      </c>
      <c r="F57" s="408"/>
      <c r="G57" s="408"/>
      <c r="H57" s="408"/>
      <c r="I57" s="408"/>
      <c r="J57" s="408">
        <v>1</v>
      </c>
      <c r="K57" s="408">
        <v>915</v>
      </c>
      <c r="L57" s="408"/>
      <c r="M57" s="408">
        <v>915</v>
      </c>
      <c r="N57" s="408"/>
      <c r="O57" s="408"/>
      <c r="P57" s="490"/>
      <c r="Q57" s="409"/>
    </row>
    <row r="58" spans="1:17" ht="14.4" customHeight="1" x14ac:dyDescent="0.3">
      <c r="A58" s="404" t="s">
        <v>741</v>
      </c>
      <c r="B58" s="405" t="s">
        <v>668</v>
      </c>
      <c r="C58" s="405" t="s">
        <v>665</v>
      </c>
      <c r="D58" s="405" t="s">
        <v>718</v>
      </c>
      <c r="E58" s="405" t="s">
        <v>719</v>
      </c>
      <c r="F58" s="408"/>
      <c r="G58" s="408"/>
      <c r="H58" s="408"/>
      <c r="I58" s="408"/>
      <c r="J58" s="408">
        <v>7</v>
      </c>
      <c r="K58" s="408">
        <v>11273</v>
      </c>
      <c r="L58" s="408"/>
      <c r="M58" s="408">
        <v>1610.4285714285713</v>
      </c>
      <c r="N58" s="408">
        <v>10</v>
      </c>
      <c r="O58" s="408">
        <v>16150</v>
      </c>
      <c r="P58" s="490"/>
      <c r="Q58" s="409">
        <v>1615</v>
      </c>
    </row>
    <row r="59" spans="1:17" ht="14.4" customHeight="1" x14ac:dyDescent="0.3">
      <c r="A59" s="404" t="s">
        <v>741</v>
      </c>
      <c r="B59" s="405" t="s">
        <v>668</v>
      </c>
      <c r="C59" s="405" t="s">
        <v>665</v>
      </c>
      <c r="D59" s="405" t="s">
        <v>720</v>
      </c>
      <c r="E59" s="405" t="s">
        <v>712</v>
      </c>
      <c r="F59" s="408">
        <v>2</v>
      </c>
      <c r="G59" s="408">
        <v>452</v>
      </c>
      <c r="H59" s="408">
        <v>1</v>
      </c>
      <c r="I59" s="408">
        <v>226</v>
      </c>
      <c r="J59" s="408"/>
      <c r="K59" s="408"/>
      <c r="L59" s="408"/>
      <c r="M59" s="408"/>
      <c r="N59" s="408"/>
      <c r="O59" s="408"/>
      <c r="P59" s="490"/>
      <c r="Q59" s="409"/>
    </row>
    <row r="60" spans="1:17" ht="14.4" customHeight="1" x14ac:dyDescent="0.3">
      <c r="A60" s="404" t="s">
        <v>742</v>
      </c>
      <c r="B60" s="405" t="s">
        <v>664</v>
      </c>
      <c r="C60" s="405" t="s">
        <v>665</v>
      </c>
      <c r="D60" s="405" t="s">
        <v>666</v>
      </c>
      <c r="E60" s="405" t="s">
        <v>667</v>
      </c>
      <c r="F60" s="408"/>
      <c r="G60" s="408"/>
      <c r="H60" s="408"/>
      <c r="I60" s="408"/>
      <c r="J60" s="408"/>
      <c r="K60" s="408"/>
      <c r="L60" s="408"/>
      <c r="M60" s="408"/>
      <c r="N60" s="408">
        <v>1</v>
      </c>
      <c r="O60" s="408">
        <v>10725</v>
      </c>
      <c r="P60" s="490"/>
      <c r="Q60" s="409">
        <v>10725</v>
      </c>
    </row>
    <row r="61" spans="1:17" ht="14.4" customHeight="1" x14ac:dyDescent="0.3">
      <c r="A61" s="404" t="s">
        <v>743</v>
      </c>
      <c r="B61" s="405" t="s">
        <v>664</v>
      </c>
      <c r="C61" s="405" t="s">
        <v>665</v>
      </c>
      <c r="D61" s="405" t="s">
        <v>666</v>
      </c>
      <c r="E61" s="405" t="s">
        <v>667</v>
      </c>
      <c r="F61" s="408">
        <v>2</v>
      </c>
      <c r="G61" s="408">
        <v>21190</v>
      </c>
      <c r="H61" s="408">
        <v>1</v>
      </c>
      <c r="I61" s="408">
        <v>10595</v>
      </c>
      <c r="J61" s="408"/>
      <c r="K61" s="408"/>
      <c r="L61" s="408"/>
      <c r="M61" s="408"/>
      <c r="N61" s="408"/>
      <c r="O61" s="408"/>
      <c r="P61" s="490"/>
      <c r="Q61" s="409"/>
    </row>
    <row r="62" spans="1:17" ht="14.4" customHeight="1" x14ac:dyDescent="0.3">
      <c r="A62" s="404" t="s">
        <v>743</v>
      </c>
      <c r="B62" s="405" t="s">
        <v>668</v>
      </c>
      <c r="C62" s="405" t="s">
        <v>665</v>
      </c>
      <c r="D62" s="405" t="s">
        <v>673</v>
      </c>
      <c r="E62" s="405" t="s">
        <v>674</v>
      </c>
      <c r="F62" s="408">
        <v>2</v>
      </c>
      <c r="G62" s="408">
        <v>4426</v>
      </c>
      <c r="H62" s="408">
        <v>1</v>
      </c>
      <c r="I62" s="408">
        <v>2213</v>
      </c>
      <c r="J62" s="408">
        <v>2</v>
      </c>
      <c r="K62" s="408">
        <v>4426</v>
      </c>
      <c r="L62" s="408">
        <v>1</v>
      </c>
      <c r="M62" s="408">
        <v>2213</v>
      </c>
      <c r="N62" s="408"/>
      <c r="O62" s="408"/>
      <c r="P62" s="490"/>
      <c r="Q62" s="409"/>
    </row>
    <row r="63" spans="1:17" ht="14.4" customHeight="1" x14ac:dyDescent="0.3">
      <c r="A63" s="404" t="s">
        <v>743</v>
      </c>
      <c r="B63" s="405" t="s">
        <v>668</v>
      </c>
      <c r="C63" s="405" t="s">
        <v>665</v>
      </c>
      <c r="D63" s="405" t="s">
        <v>677</v>
      </c>
      <c r="E63" s="405" t="s">
        <v>678</v>
      </c>
      <c r="F63" s="408">
        <v>1</v>
      </c>
      <c r="G63" s="408">
        <v>3698</v>
      </c>
      <c r="H63" s="408">
        <v>1</v>
      </c>
      <c r="I63" s="408">
        <v>3698</v>
      </c>
      <c r="J63" s="408">
        <v>2</v>
      </c>
      <c r="K63" s="408">
        <v>7396</v>
      </c>
      <c r="L63" s="408">
        <v>2</v>
      </c>
      <c r="M63" s="408">
        <v>3698</v>
      </c>
      <c r="N63" s="408"/>
      <c r="O63" s="408"/>
      <c r="P63" s="490"/>
      <c r="Q63" s="409"/>
    </row>
    <row r="64" spans="1:17" ht="14.4" customHeight="1" x14ac:dyDescent="0.3">
      <c r="A64" s="404" t="s">
        <v>743</v>
      </c>
      <c r="B64" s="405" t="s">
        <v>668</v>
      </c>
      <c r="C64" s="405" t="s">
        <v>665</v>
      </c>
      <c r="D64" s="405" t="s">
        <v>689</v>
      </c>
      <c r="E64" s="405" t="s">
        <v>690</v>
      </c>
      <c r="F64" s="408"/>
      <c r="G64" s="408"/>
      <c r="H64" s="408"/>
      <c r="I64" s="408"/>
      <c r="J64" s="408">
        <v>2</v>
      </c>
      <c r="K64" s="408">
        <v>2894</v>
      </c>
      <c r="L64" s="408"/>
      <c r="M64" s="408">
        <v>1447</v>
      </c>
      <c r="N64" s="408"/>
      <c r="O64" s="408"/>
      <c r="P64" s="490"/>
      <c r="Q64" s="409"/>
    </row>
    <row r="65" spans="1:17" ht="14.4" customHeight="1" x14ac:dyDescent="0.3">
      <c r="A65" s="404" t="s">
        <v>743</v>
      </c>
      <c r="B65" s="405" t="s">
        <v>668</v>
      </c>
      <c r="C65" s="405" t="s">
        <v>665</v>
      </c>
      <c r="D65" s="405" t="s">
        <v>693</v>
      </c>
      <c r="E65" s="405" t="s">
        <v>694</v>
      </c>
      <c r="F65" s="408">
        <v>4</v>
      </c>
      <c r="G65" s="408">
        <v>64</v>
      </c>
      <c r="H65" s="408">
        <v>1</v>
      </c>
      <c r="I65" s="408">
        <v>16</v>
      </c>
      <c r="J65" s="408">
        <v>5</v>
      </c>
      <c r="K65" s="408">
        <v>80</v>
      </c>
      <c r="L65" s="408">
        <v>1.25</v>
      </c>
      <c r="M65" s="408">
        <v>16</v>
      </c>
      <c r="N65" s="408">
        <v>1</v>
      </c>
      <c r="O65" s="408">
        <v>16</v>
      </c>
      <c r="P65" s="490">
        <v>0.25</v>
      </c>
      <c r="Q65" s="409">
        <v>16</v>
      </c>
    </row>
    <row r="66" spans="1:17" ht="14.4" customHeight="1" x14ac:dyDescent="0.3">
      <c r="A66" s="404" t="s">
        <v>743</v>
      </c>
      <c r="B66" s="405" t="s">
        <v>668</v>
      </c>
      <c r="C66" s="405" t="s">
        <v>665</v>
      </c>
      <c r="D66" s="405" t="s">
        <v>695</v>
      </c>
      <c r="E66" s="405" t="s">
        <v>680</v>
      </c>
      <c r="F66" s="408">
        <v>8</v>
      </c>
      <c r="G66" s="408">
        <v>5504</v>
      </c>
      <c r="H66" s="408">
        <v>1</v>
      </c>
      <c r="I66" s="408">
        <v>688</v>
      </c>
      <c r="J66" s="408">
        <v>10</v>
      </c>
      <c r="K66" s="408">
        <v>6904</v>
      </c>
      <c r="L66" s="408">
        <v>1.254360465116279</v>
      </c>
      <c r="M66" s="408">
        <v>690.4</v>
      </c>
      <c r="N66" s="408">
        <v>3</v>
      </c>
      <c r="O66" s="408">
        <v>2088</v>
      </c>
      <c r="P66" s="490">
        <v>0.37936046511627908</v>
      </c>
      <c r="Q66" s="409">
        <v>696</v>
      </c>
    </row>
    <row r="67" spans="1:17" ht="14.4" customHeight="1" x14ac:dyDescent="0.3">
      <c r="A67" s="404" t="s">
        <v>743</v>
      </c>
      <c r="B67" s="405" t="s">
        <v>668</v>
      </c>
      <c r="C67" s="405" t="s">
        <v>665</v>
      </c>
      <c r="D67" s="405" t="s">
        <v>696</v>
      </c>
      <c r="E67" s="405" t="s">
        <v>682</v>
      </c>
      <c r="F67" s="408">
        <v>3</v>
      </c>
      <c r="G67" s="408">
        <v>4125</v>
      </c>
      <c r="H67" s="408">
        <v>1</v>
      </c>
      <c r="I67" s="408">
        <v>1375</v>
      </c>
      <c r="J67" s="408">
        <v>3</v>
      </c>
      <c r="K67" s="408">
        <v>4125</v>
      </c>
      <c r="L67" s="408">
        <v>1</v>
      </c>
      <c r="M67" s="408">
        <v>1375</v>
      </c>
      <c r="N67" s="408"/>
      <c r="O67" s="408"/>
      <c r="P67" s="490"/>
      <c r="Q67" s="409"/>
    </row>
    <row r="68" spans="1:17" ht="14.4" customHeight="1" x14ac:dyDescent="0.3">
      <c r="A68" s="404" t="s">
        <v>743</v>
      </c>
      <c r="B68" s="405" t="s">
        <v>668</v>
      </c>
      <c r="C68" s="405" t="s">
        <v>665</v>
      </c>
      <c r="D68" s="405" t="s">
        <v>697</v>
      </c>
      <c r="E68" s="405" t="s">
        <v>698</v>
      </c>
      <c r="F68" s="408">
        <v>1</v>
      </c>
      <c r="G68" s="408">
        <v>2319</v>
      </c>
      <c r="H68" s="408">
        <v>1</v>
      </c>
      <c r="I68" s="408">
        <v>2319</v>
      </c>
      <c r="J68" s="408">
        <v>2</v>
      </c>
      <c r="K68" s="408">
        <v>4638</v>
      </c>
      <c r="L68" s="408">
        <v>2</v>
      </c>
      <c r="M68" s="408">
        <v>2319</v>
      </c>
      <c r="N68" s="408"/>
      <c r="O68" s="408"/>
      <c r="P68" s="490"/>
      <c r="Q68" s="409"/>
    </row>
    <row r="69" spans="1:17" ht="14.4" customHeight="1" x14ac:dyDescent="0.3">
      <c r="A69" s="404" t="s">
        <v>743</v>
      </c>
      <c r="B69" s="405" t="s">
        <v>668</v>
      </c>
      <c r="C69" s="405" t="s">
        <v>665</v>
      </c>
      <c r="D69" s="405" t="s">
        <v>699</v>
      </c>
      <c r="E69" s="405" t="s">
        <v>700</v>
      </c>
      <c r="F69" s="408">
        <v>8</v>
      </c>
      <c r="G69" s="408">
        <v>520</v>
      </c>
      <c r="H69" s="408">
        <v>1</v>
      </c>
      <c r="I69" s="408">
        <v>65</v>
      </c>
      <c r="J69" s="408">
        <v>10</v>
      </c>
      <c r="K69" s="408">
        <v>654</v>
      </c>
      <c r="L69" s="408">
        <v>1.2576923076923077</v>
      </c>
      <c r="M69" s="408">
        <v>65.400000000000006</v>
      </c>
      <c r="N69" s="408">
        <v>3</v>
      </c>
      <c r="O69" s="408">
        <v>198</v>
      </c>
      <c r="P69" s="490">
        <v>0.38076923076923075</v>
      </c>
      <c r="Q69" s="409">
        <v>66</v>
      </c>
    </row>
    <row r="70" spans="1:17" ht="14.4" customHeight="1" x14ac:dyDescent="0.3">
      <c r="A70" s="404" t="s">
        <v>743</v>
      </c>
      <c r="B70" s="405" t="s">
        <v>668</v>
      </c>
      <c r="C70" s="405" t="s">
        <v>665</v>
      </c>
      <c r="D70" s="405" t="s">
        <v>701</v>
      </c>
      <c r="E70" s="405" t="s">
        <v>702</v>
      </c>
      <c r="F70" s="408"/>
      <c r="G70" s="408"/>
      <c r="H70" s="408"/>
      <c r="I70" s="408"/>
      <c r="J70" s="408">
        <v>2</v>
      </c>
      <c r="K70" s="408">
        <v>792</v>
      </c>
      <c r="L70" s="408"/>
      <c r="M70" s="408">
        <v>396</v>
      </c>
      <c r="N70" s="408"/>
      <c r="O70" s="408"/>
      <c r="P70" s="490"/>
      <c r="Q70" s="409"/>
    </row>
    <row r="71" spans="1:17" ht="14.4" customHeight="1" x14ac:dyDescent="0.3">
      <c r="A71" s="404" t="s">
        <v>743</v>
      </c>
      <c r="B71" s="405" t="s">
        <v>668</v>
      </c>
      <c r="C71" s="405" t="s">
        <v>665</v>
      </c>
      <c r="D71" s="405" t="s">
        <v>705</v>
      </c>
      <c r="E71" s="405" t="s">
        <v>706</v>
      </c>
      <c r="F71" s="408">
        <v>20</v>
      </c>
      <c r="G71" s="408">
        <v>11000</v>
      </c>
      <c r="H71" s="408">
        <v>1</v>
      </c>
      <c r="I71" s="408">
        <v>550</v>
      </c>
      <c r="J71" s="408">
        <v>15</v>
      </c>
      <c r="K71" s="408">
        <v>8250</v>
      </c>
      <c r="L71" s="408">
        <v>0.75</v>
      </c>
      <c r="M71" s="408">
        <v>550</v>
      </c>
      <c r="N71" s="408">
        <v>5</v>
      </c>
      <c r="O71" s="408">
        <v>2760</v>
      </c>
      <c r="P71" s="490">
        <v>0.25090909090909091</v>
      </c>
      <c r="Q71" s="409">
        <v>552</v>
      </c>
    </row>
    <row r="72" spans="1:17" ht="14.4" customHeight="1" x14ac:dyDescent="0.3">
      <c r="A72" s="404" t="s">
        <v>744</v>
      </c>
      <c r="B72" s="405" t="s">
        <v>664</v>
      </c>
      <c r="C72" s="405" t="s">
        <v>665</v>
      </c>
      <c r="D72" s="405" t="s">
        <v>666</v>
      </c>
      <c r="E72" s="405" t="s">
        <v>667</v>
      </c>
      <c r="F72" s="408">
        <v>3</v>
      </c>
      <c r="G72" s="408">
        <v>31785</v>
      </c>
      <c r="H72" s="408">
        <v>1</v>
      </c>
      <c r="I72" s="408">
        <v>10595</v>
      </c>
      <c r="J72" s="408">
        <v>5</v>
      </c>
      <c r="K72" s="408">
        <v>32055</v>
      </c>
      <c r="L72" s="408">
        <v>1.0084945729117509</v>
      </c>
      <c r="M72" s="408">
        <v>6411</v>
      </c>
      <c r="N72" s="408">
        <v>6</v>
      </c>
      <c r="O72" s="408">
        <v>64350</v>
      </c>
      <c r="P72" s="490">
        <v>2.0245398773006134</v>
      </c>
      <c r="Q72" s="409">
        <v>10725</v>
      </c>
    </row>
    <row r="73" spans="1:17" ht="14.4" customHeight="1" x14ac:dyDescent="0.3">
      <c r="A73" s="404" t="s">
        <v>744</v>
      </c>
      <c r="B73" s="405" t="s">
        <v>668</v>
      </c>
      <c r="C73" s="405" t="s">
        <v>665</v>
      </c>
      <c r="D73" s="405" t="s">
        <v>669</v>
      </c>
      <c r="E73" s="405" t="s">
        <v>670</v>
      </c>
      <c r="F73" s="408">
        <v>4</v>
      </c>
      <c r="G73" s="408">
        <v>504</v>
      </c>
      <c r="H73" s="408">
        <v>1</v>
      </c>
      <c r="I73" s="408">
        <v>126</v>
      </c>
      <c r="J73" s="408">
        <v>4</v>
      </c>
      <c r="K73" s="408">
        <v>504</v>
      </c>
      <c r="L73" s="408">
        <v>1</v>
      </c>
      <c r="M73" s="408">
        <v>126</v>
      </c>
      <c r="N73" s="408"/>
      <c r="O73" s="408"/>
      <c r="P73" s="490"/>
      <c r="Q73" s="409"/>
    </row>
    <row r="74" spans="1:17" ht="14.4" customHeight="1" x14ac:dyDescent="0.3">
      <c r="A74" s="404" t="s">
        <v>744</v>
      </c>
      <c r="B74" s="405" t="s">
        <v>668</v>
      </c>
      <c r="C74" s="405" t="s">
        <v>665</v>
      </c>
      <c r="D74" s="405" t="s">
        <v>671</v>
      </c>
      <c r="E74" s="405" t="s">
        <v>672</v>
      </c>
      <c r="F74" s="408">
        <v>3</v>
      </c>
      <c r="G74" s="408">
        <v>3660</v>
      </c>
      <c r="H74" s="408">
        <v>1</v>
      </c>
      <c r="I74" s="408">
        <v>1220</v>
      </c>
      <c r="J74" s="408">
        <v>10</v>
      </c>
      <c r="K74" s="408">
        <v>12200</v>
      </c>
      <c r="L74" s="408">
        <v>3.3333333333333335</v>
      </c>
      <c r="M74" s="408">
        <v>1220</v>
      </c>
      <c r="N74" s="408"/>
      <c r="O74" s="408"/>
      <c r="P74" s="490"/>
      <c r="Q74" s="409"/>
    </row>
    <row r="75" spans="1:17" ht="14.4" customHeight="1" x14ac:dyDescent="0.3">
      <c r="A75" s="404" t="s">
        <v>744</v>
      </c>
      <c r="B75" s="405" t="s">
        <v>668</v>
      </c>
      <c r="C75" s="405" t="s">
        <v>665</v>
      </c>
      <c r="D75" s="405" t="s">
        <v>673</v>
      </c>
      <c r="E75" s="405" t="s">
        <v>674</v>
      </c>
      <c r="F75" s="408">
        <v>5</v>
      </c>
      <c r="G75" s="408">
        <v>11065</v>
      </c>
      <c r="H75" s="408">
        <v>1</v>
      </c>
      <c r="I75" s="408">
        <v>2213</v>
      </c>
      <c r="J75" s="408">
        <v>11</v>
      </c>
      <c r="K75" s="408">
        <v>24343</v>
      </c>
      <c r="L75" s="408">
        <v>2.2000000000000002</v>
      </c>
      <c r="M75" s="408">
        <v>2213</v>
      </c>
      <c r="N75" s="408">
        <v>2</v>
      </c>
      <c r="O75" s="408">
        <v>4472</v>
      </c>
      <c r="P75" s="490">
        <v>0.40415725259828289</v>
      </c>
      <c r="Q75" s="409">
        <v>2236</v>
      </c>
    </row>
    <row r="76" spans="1:17" ht="14.4" customHeight="1" x14ac:dyDescent="0.3">
      <c r="A76" s="404" t="s">
        <v>744</v>
      </c>
      <c r="B76" s="405" t="s">
        <v>668</v>
      </c>
      <c r="C76" s="405" t="s">
        <v>665</v>
      </c>
      <c r="D76" s="405" t="s">
        <v>675</v>
      </c>
      <c r="E76" s="405" t="s">
        <v>676</v>
      </c>
      <c r="F76" s="408">
        <v>3</v>
      </c>
      <c r="G76" s="408">
        <v>3105</v>
      </c>
      <c r="H76" s="408">
        <v>1</v>
      </c>
      <c r="I76" s="408">
        <v>1035</v>
      </c>
      <c r="J76" s="408"/>
      <c r="K76" s="408"/>
      <c r="L76" s="408"/>
      <c r="M76" s="408"/>
      <c r="N76" s="408"/>
      <c r="O76" s="408"/>
      <c r="P76" s="490"/>
      <c r="Q76" s="409"/>
    </row>
    <row r="77" spans="1:17" ht="14.4" customHeight="1" x14ac:dyDescent="0.3">
      <c r="A77" s="404" t="s">
        <v>744</v>
      </c>
      <c r="B77" s="405" t="s">
        <v>668</v>
      </c>
      <c r="C77" s="405" t="s">
        <v>665</v>
      </c>
      <c r="D77" s="405" t="s">
        <v>677</v>
      </c>
      <c r="E77" s="405" t="s">
        <v>678</v>
      </c>
      <c r="F77" s="408">
        <v>13</v>
      </c>
      <c r="G77" s="408">
        <v>48074</v>
      </c>
      <c r="H77" s="408">
        <v>1</v>
      </c>
      <c r="I77" s="408">
        <v>3698</v>
      </c>
      <c r="J77" s="408">
        <v>19</v>
      </c>
      <c r="K77" s="408">
        <v>70390</v>
      </c>
      <c r="L77" s="408">
        <v>1.464201023422224</v>
      </c>
      <c r="M77" s="408">
        <v>3704.7368421052633</v>
      </c>
      <c r="N77" s="408">
        <v>10</v>
      </c>
      <c r="O77" s="408">
        <v>37210</v>
      </c>
      <c r="P77" s="490">
        <v>0.77401506011565502</v>
      </c>
      <c r="Q77" s="409">
        <v>3721</v>
      </c>
    </row>
    <row r="78" spans="1:17" ht="14.4" customHeight="1" x14ac:dyDescent="0.3">
      <c r="A78" s="404" t="s">
        <v>744</v>
      </c>
      <c r="B78" s="405" t="s">
        <v>668</v>
      </c>
      <c r="C78" s="405" t="s">
        <v>665</v>
      </c>
      <c r="D78" s="405" t="s">
        <v>679</v>
      </c>
      <c r="E78" s="405" t="s">
        <v>680</v>
      </c>
      <c r="F78" s="408"/>
      <c r="G78" s="408"/>
      <c r="H78" s="408"/>
      <c r="I78" s="408"/>
      <c r="J78" s="408">
        <v>1</v>
      </c>
      <c r="K78" s="408">
        <v>438</v>
      </c>
      <c r="L78" s="408"/>
      <c r="M78" s="408">
        <v>438</v>
      </c>
      <c r="N78" s="408"/>
      <c r="O78" s="408"/>
      <c r="P78" s="490"/>
      <c r="Q78" s="409"/>
    </row>
    <row r="79" spans="1:17" ht="14.4" customHeight="1" x14ac:dyDescent="0.3">
      <c r="A79" s="404" t="s">
        <v>744</v>
      </c>
      <c r="B79" s="405" t="s">
        <v>668</v>
      </c>
      <c r="C79" s="405" t="s">
        <v>665</v>
      </c>
      <c r="D79" s="405" t="s">
        <v>681</v>
      </c>
      <c r="E79" s="405" t="s">
        <v>682</v>
      </c>
      <c r="F79" s="408">
        <v>1</v>
      </c>
      <c r="G79" s="408">
        <v>832</v>
      </c>
      <c r="H79" s="408">
        <v>1</v>
      </c>
      <c r="I79" s="408">
        <v>832</v>
      </c>
      <c r="J79" s="408"/>
      <c r="K79" s="408"/>
      <c r="L79" s="408"/>
      <c r="M79" s="408"/>
      <c r="N79" s="408"/>
      <c r="O79" s="408"/>
      <c r="P79" s="490"/>
      <c r="Q79" s="409"/>
    </row>
    <row r="80" spans="1:17" ht="14.4" customHeight="1" x14ac:dyDescent="0.3">
      <c r="A80" s="404" t="s">
        <v>744</v>
      </c>
      <c r="B80" s="405" t="s">
        <v>668</v>
      </c>
      <c r="C80" s="405" t="s">
        <v>665</v>
      </c>
      <c r="D80" s="405" t="s">
        <v>683</v>
      </c>
      <c r="E80" s="405" t="s">
        <v>684</v>
      </c>
      <c r="F80" s="408"/>
      <c r="G80" s="408"/>
      <c r="H80" s="408"/>
      <c r="I80" s="408"/>
      <c r="J80" s="408">
        <v>9</v>
      </c>
      <c r="K80" s="408">
        <v>14559</v>
      </c>
      <c r="L80" s="408"/>
      <c r="M80" s="408">
        <v>1617.6666666666667</v>
      </c>
      <c r="N80" s="408">
        <v>4</v>
      </c>
      <c r="O80" s="408">
        <v>6484</v>
      </c>
      <c r="P80" s="490"/>
      <c r="Q80" s="409">
        <v>1621</v>
      </c>
    </row>
    <row r="81" spans="1:17" ht="14.4" customHeight="1" x14ac:dyDescent="0.3">
      <c r="A81" s="404" t="s">
        <v>744</v>
      </c>
      <c r="B81" s="405" t="s">
        <v>668</v>
      </c>
      <c r="C81" s="405" t="s">
        <v>665</v>
      </c>
      <c r="D81" s="405" t="s">
        <v>687</v>
      </c>
      <c r="E81" s="405" t="s">
        <v>688</v>
      </c>
      <c r="F81" s="408">
        <v>2</v>
      </c>
      <c r="G81" s="408">
        <v>1638</v>
      </c>
      <c r="H81" s="408">
        <v>1</v>
      </c>
      <c r="I81" s="408">
        <v>819</v>
      </c>
      <c r="J81" s="408">
        <v>3</v>
      </c>
      <c r="K81" s="408">
        <v>2457</v>
      </c>
      <c r="L81" s="408">
        <v>1.5</v>
      </c>
      <c r="M81" s="408">
        <v>819</v>
      </c>
      <c r="N81" s="408"/>
      <c r="O81" s="408"/>
      <c r="P81" s="490"/>
      <c r="Q81" s="409"/>
    </row>
    <row r="82" spans="1:17" ht="14.4" customHeight="1" x14ac:dyDescent="0.3">
      <c r="A82" s="404" t="s">
        <v>744</v>
      </c>
      <c r="B82" s="405" t="s">
        <v>668</v>
      </c>
      <c r="C82" s="405" t="s">
        <v>665</v>
      </c>
      <c r="D82" s="405" t="s">
        <v>689</v>
      </c>
      <c r="E82" s="405" t="s">
        <v>690</v>
      </c>
      <c r="F82" s="408">
        <v>2</v>
      </c>
      <c r="G82" s="408">
        <v>2894</v>
      </c>
      <c r="H82" s="408">
        <v>1</v>
      </c>
      <c r="I82" s="408">
        <v>1447</v>
      </c>
      <c r="J82" s="408">
        <v>1</v>
      </c>
      <c r="K82" s="408">
        <v>1447</v>
      </c>
      <c r="L82" s="408">
        <v>0.5</v>
      </c>
      <c r="M82" s="408">
        <v>1447</v>
      </c>
      <c r="N82" s="408"/>
      <c r="O82" s="408"/>
      <c r="P82" s="490"/>
      <c r="Q82" s="409"/>
    </row>
    <row r="83" spans="1:17" ht="14.4" customHeight="1" x14ac:dyDescent="0.3">
      <c r="A83" s="404" t="s">
        <v>744</v>
      </c>
      <c r="B83" s="405" t="s">
        <v>668</v>
      </c>
      <c r="C83" s="405" t="s">
        <v>665</v>
      </c>
      <c r="D83" s="405" t="s">
        <v>691</v>
      </c>
      <c r="E83" s="405" t="s">
        <v>692</v>
      </c>
      <c r="F83" s="408">
        <v>1</v>
      </c>
      <c r="G83" s="408">
        <v>3078</v>
      </c>
      <c r="H83" s="408">
        <v>1</v>
      </c>
      <c r="I83" s="408">
        <v>3078</v>
      </c>
      <c r="J83" s="408"/>
      <c r="K83" s="408"/>
      <c r="L83" s="408"/>
      <c r="M83" s="408"/>
      <c r="N83" s="408"/>
      <c r="O83" s="408"/>
      <c r="P83" s="490"/>
      <c r="Q83" s="409"/>
    </row>
    <row r="84" spans="1:17" ht="14.4" customHeight="1" x14ac:dyDescent="0.3">
      <c r="A84" s="404" t="s">
        <v>744</v>
      </c>
      <c r="B84" s="405" t="s">
        <v>668</v>
      </c>
      <c r="C84" s="405" t="s">
        <v>665</v>
      </c>
      <c r="D84" s="405" t="s">
        <v>693</v>
      </c>
      <c r="E84" s="405" t="s">
        <v>694</v>
      </c>
      <c r="F84" s="408">
        <v>16</v>
      </c>
      <c r="G84" s="408">
        <v>256</v>
      </c>
      <c r="H84" s="408">
        <v>1</v>
      </c>
      <c r="I84" s="408">
        <v>16</v>
      </c>
      <c r="J84" s="408">
        <v>20</v>
      </c>
      <c r="K84" s="408">
        <v>320</v>
      </c>
      <c r="L84" s="408">
        <v>1.25</v>
      </c>
      <c r="M84" s="408">
        <v>16</v>
      </c>
      <c r="N84" s="408">
        <v>6</v>
      </c>
      <c r="O84" s="408">
        <v>96</v>
      </c>
      <c r="P84" s="490">
        <v>0.375</v>
      </c>
      <c r="Q84" s="409">
        <v>16</v>
      </c>
    </row>
    <row r="85" spans="1:17" ht="14.4" customHeight="1" x14ac:dyDescent="0.3">
      <c r="A85" s="404" t="s">
        <v>744</v>
      </c>
      <c r="B85" s="405" t="s">
        <v>668</v>
      </c>
      <c r="C85" s="405" t="s">
        <v>665</v>
      </c>
      <c r="D85" s="405" t="s">
        <v>695</v>
      </c>
      <c r="E85" s="405" t="s">
        <v>680</v>
      </c>
      <c r="F85" s="408">
        <v>32</v>
      </c>
      <c r="G85" s="408">
        <v>22016</v>
      </c>
      <c r="H85" s="408">
        <v>1</v>
      </c>
      <c r="I85" s="408">
        <v>688</v>
      </c>
      <c r="J85" s="408">
        <v>29</v>
      </c>
      <c r="K85" s="408">
        <v>19964</v>
      </c>
      <c r="L85" s="408">
        <v>0.90679505813953487</v>
      </c>
      <c r="M85" s="408">
        <v>688.41379310344826</v>
      </c>
      <c r="N85" s="408">
        <v>12</v>
      </c>
      <c r="O85" s="408">
        <v>8352</v>
      </c>
      <c r="P85" s="490">
        <v>0.37936046511627908</v>
      </c>
      <c r="Q85" s="409">
        <v>696</v>
      </c>
    </row>
    <row r="86" spans="1:17" ht="14.4" customHeight="1" x14ac:dyDescent="0.3">
      <c r="A86" s="404" t="s">
        <v>744</v>
      </c>
      <c r="B86" s="405" t="s">
        <v>668</v>
      </c>
      <c r="C86" s="405" t="s">
        <v>665</v>
      </c>
      <c r="D86" s="405" t="s">
        <v>696</v>
      </c>
      <c r="E86" s="405" t="s">
        <v>682</v>
      </c>
      <c r="F86" s="408">
        <v>35</v>
      </c>
      <c r="G86" s="408">
        <v>48125</v>
      </c>
      <c r="H86" s="408">
        <v>1</v>
      </c>
      <c r="I86" s="408">
        <v>1375</v>
      </c>
      <c r="J86" s="408">
        <v>32</v>
      </c>
      <c r="K86" s="408">
        <v>44088</v>
      </c>
      <c r="L86" s="408">
        <v>0.91611428571428566</v>
      </c>
      <c r="M86" s="408">
        <v>1377.75</v>
      </c>
      <c r="N86" s="408">
        <v>21</v>
      </c>
      <c r="O86" s="408">
        <v>29127</v>
      </c>
      <c r="P86" s="490">
        <v>0.60523636363636368</v>
      </c>
      <c r="Q86" s="409">
        <v>1387</v>
      </c>
    </row>
    <row r="87" spans="1:17" ht="14.4" customHeight="1" x14ac:dyDescent="0.3">
      <c r="A87" s="404" t="s">
        <v>744</v>
      </c>
      <c r="B87" s="405" t="s">
        <v>668</v>
      </c>
      <c r="C87" s="405" t="s">
        <v>665</v>
      </c>
      <c r="D87" s="405" t="s">
        <v>697</v>
      </c>
      <c r="E87" s="405" t="s">
        <v>698</v>
      </c>
      <c r="F87" s="408">
        <v>12</v>
      </c>
      <c r="G87" s="408">
        <v>27828</v>
      </c>
      <c r="H87" s="408">
        <v>1</v>
      </c>
      <c r="I87" s="408">
        <v>2319</v>
      </c>
      <c r="J87" s="408">
        <v>15</v>
      </c>
      <c r="K87" s="408">
        <v>34845</v>
      </c>
      <c r="L87" s="408">
        <v>1.2521561017680034</v>
      </c>
      <c r="M87" s="408">
        <v>2323</v>
      </c>
      <c r="N87" s="408">
        <v>10</v>
      </c>
      <c r="O87" s="408">
        <v>23410</v>
      </c>
      <c r="P87" s="490">
        <v>0.84123903981601267</v>
      </c>
      <c r="Q87" s="409">
        <v>2341</v>
      </c>
    </row>
    <row r="88" spans="1:17" ht="14.4" customHeight="1" x14ac:dyDescent="0.3">
      <c r="A88" s="404" t="s">
        <v>744</v>
      </c>
      <c r="B88" s="405" t="s">
        <v>668</v>
      </c>
      <c r="C88" s="405" t="s">
        <v>665</v>
      </c>
      <c r="D88" s="405" t="s">
        <v>699</v>
      </c>
      <c r="E88" s="405" t="s">
        <v>700</v>
      </c>
      <c r="F88" s="408">
        <v>31</v>
      </c>
      <c r="G88" s="408">
        <v>2015</v>
      </c>
      <c r="H88" s="408">
        <v>1</v>
      </c>
      <c r="I88" s="408">
        <v>65</v>
      </c>
      <c r="J88" s="408">
        <v>30</v>
      </c>
      <c r="K88" s="408">
        <v>1952</v>
      </c>
      <c r="L88" s="408">
        <v>0.96873449131513645</v>
      </c>
      <c r="M88" s="408">
        <v>65.066666666666663</v>
      </c>
      <c r="N88" s="408">
        <v>12</v>
      </c>
      <c r="O88" s="408">
        <v>792</v>
      </c>
      <c r="P88" s="490">
        <v>0.39305210918114142</v>
      </c>
      <c r="Q88" s="409">
        <v>66</v>
      </c>
    </row>
    <row r="89" spans="1:17" ht="14.4" customHeight="1" x14ac:dyDescent="0.3">
      <c r="A89" s="404" t="s">
        <v>744</v>
      </c>
      <c r="B89" s="405" t="s">
        <v>668</v>
      </c>
      <c r="C89" s="405" t="s">
        <v>665</v>
      </c>
      <c r="D89" s="405" t="s">
        <v>701</v>
      </c>
      <c r="E89" s="405" t="s">
        <v>702</v>
      </c>
      <c r="F89" s="408">
        <v>2</v>
      </c>
      <c r="G89" s="408">
        <v>792</v>
      </c>
      <c r="H89" s="408">
        <v>1</v>
      </c>
      <c r="I89" s="408">
        <v>396</v>
      </c>
      <c r="J89" s="408">
        <v>1</v>
      </c>
      <c r="K89" s="408">
        <v>396</v>
      </c>
      <c r="L89" s="408">
        <v>0.5</v>
      </c>
      <c r="M89" s="408">
        <v>396</v>
      </c>
      <c r="N89" s="408"/>
      <c r="O89" s="408"/>
      <c r="P89" s="490"/>
      <c r="Q89" s="409"/>
    </row>
    <row r="90" spans="1:17" ht="14.4" customHeight="1" x14ac:dyDescent="0.3">
      <c r="A90" s="404" t="s">
        <v>744</v>
      </c>
      <c r="B90" s="405" t="s">
        <v>668</v>
      </c>
      <c r="C90" s="405" t="s">
        <v>665</v>
      </c>
      <c r="D90" s="405" t="s">
        <v>703</v>
      </c>
      <c r="E90" s="405" t="s">
        <v>704</v>
      </c>
      <c r="F90" s="408">
        <v>1</v>
      </c>
      <c r="G90" s="408">
        <v>1601</v>
      </c>
      <c r="H90" s="408">
        <v>1</v>
      </c>
      <c r="I90" s="408">
        <v>1601</v>
      </c>
      <c r="J90" s="408"/>
      <c r="K90" s="408"/>
      <c r="L90" s="408"/>
      <c r="M90" s="408"/>
      <c r="N90" s="408"/>
      <c r="O90" s="408"/>
      <c r="P90" s="490"/>
      <c r="Q90" s="409"/>
    </row>
    <row r="91" spans="1:17" ht="14.4" customHeight="1" x14ac:dyDescent="0.3">
      <c r="A91" s="404" t="s">
        <v>744</v>
      </c>
      <c r="B91" s="405" t="s">
        <v>668</v>
      </c>
      <c r="C91" s="405" t="s">
        <v>665</v>
      </c>
      <c r="D91" s="405" t="s">
        <v>705</v>
      </c>
      <c r="E91" s="405" t="s">
        <v>706</v>
      </c>
      <c r="F91" s="408">
        <v>49</v>
      </c>
      <c r="G91" s="408">
        <v>26950</v>
      </c>
      <c r="H91" s="408">
        <v>1</v>
      </c>
      <c r="I91" s="408">
        <v>550</v>
      </c>
      <c r="J91" s="408">
        <v>37</v>
      </c>
      <c r="K91" s="408">
        <v>20354</v>
      </c>
      <c r="L91" s="408">
        <v>0.75525046382189243</v>
      </c>
      <c r="M91" s="408">
        <v>550.10810810810813</v>
      </c>
      <c r="N91" s="408">
        <v>25</v>
      </c>
      <c r="O91" s="408">
        <v>13800</v>
      </c>
      <c r="P91" s="490">
        <v>0.51205936920222639</v>
      </c>
      <c r="Q91" s="409">
        <v>552</v>
      </c>
    </row>
    <row r="92" spans="1:17" ht="14.4" customHeight="1" x14ac:dyDescent="0.3">
      <c r="A92" s="404" t="s">
        <v>744</v>
      </c>
      <c r="B92" s="405" t="s">
        <v>668</v>
      </c>
      <c r="C92" s="405" t="s">
        <v>665</v>
      </c>
      <c r="D92" s="405" t="s">
        <v>707</v>
      </c>
      <c r="E92" s="405" t="s">
        <v>708</v>
      </c>
      <c r="F92" s="408">
        <v>1</v>
      </c>
      <c r="G92" s="408">
        <v>1234</v>
      </c>
      <c r="H92" s="408">
        <v>1</v>
      </c>
      <c r="I92" s="408">
        <v>1234</v>
      </c>
      <c r="J92" s="408"/>
      <c r="K92" s="408"/>
      <c r="L92" s="408"/>
      <c r="M92" s="408"/>
      <c r="N92" s="408"/>
      <c r="O92" s="408"/>
      <c r="P92" s="490"/>
      <c r="Q92" s="409"/>
    </row>
    <row r="93" spans="1:17" ht="14.4" customHeight="1" x14ac:dyDescent="0.3">
      <c r="A93" s="404" t="s">
        <v>744</v>
      </c>
      <c r="B93" s="405" t="s">
        <v>668</v>
      </c>
      <c r="C93" s="405" t="s">
        <v>665</v>
      </c>
      <c r="D93" s="405" t="s">
        <v>711</v>
      </c>
      <c r="E93" s="405" t="s">
        <v>712</v>
      </c>
      <c r="F93" s="408">
        <v>1</v>
      </c>
      <c r="G93" s="408">
        <v>122</v>
      </c>
      <c r="H93" s="408">
        <v>1</v>
      </c>
      <c r="I93" s="408">
        <v>122</v>
      </c>
      <c r="J93" s="408"/>
      <c r="K93" s="408"/>
      <c r="L93" s="408"/>
      <c r="M93" s="408"/>
      <c r="N93" s="408"/>
      <c r="O93" s="408"/>
      <c r="P93" s="490"/>
      <c r="Q93" s="409"/>
    </row>
    <row r="94" spans="1:17" ht="14.4" customHeight="1" x14ac:dyDescent="0.3">
      <c r="A94" s="404" t="s">
        <v>744</v>
      </c>
      <c r="B94" s="405" t="s">
        <v>668</v>
      </c>
      <c r="C94" s="405" t="s">
        <v>665</v>
      </c>
      <c r="D94" s="405" t="s">
        <v>713</v>
      </c>
      <c r="E94" s="405" t="s">
        <v>714</v>
      </c>
      <c r="F94" s="408">
        <v>5</v>
      </c>
      <c r="G94" s="408">
        <v>2125</v>
      </c>
      <c r="H94" s="408">
        <v>1</v>
      </c>
      <c r="I94" s="408">
        <v>425</v>
      </c>
      <c r="J94" s="408"/>
      <c r="K94" s="408"/>
      <c r="L94" s="408"/>
      <c r="M94" s="408"/>
      <c r="N94" s="408"/>
      <c r="O94" s="408"/>
      <c r="P94" s="490"/>
      <c r="Q94" s="409"/>
    </row>
    <row r="95" spans="1:17" ht="14.4" customHeight="1" x14ac:dyDescent="0.3">
      <c r="A95" s="404" t="s">
        <v>744</v>
      </c>
      <c r="B95" s="405" t="s">
        <v>668</v>
      </c>
      <c r="C95" s="405" t="s">
        <v>665</v>
      </c>
      <c r="D95" s="405" t="s">
        <v>718</v>
      </c>
      <c r="E95" s="405" t="s">
        <v>719</v>
      </c>
      <c r="F95" s="408"/>
      <c r="G95" s="408"/>
      <c r="H95" s="408"/>
      <c r="I95" s="408"/>
      <c r="J95" s="408">
        <v>6</v>
      </c>
      <c r="K95" s="408">
        <v>9666</v>
      </c>
      <c r="L95" s="408"/>
      <c r="M95" s="408">
        <v>1611</v>
      </c>
      <c r="N95" s="408">
        <v>10</v>
      </c>
      <c r="O95" s="408">
        <v>16150</v>
      </c>
      <c r="P95" s="490"/>
      <c r="Q95" s="409">
        <v>1615</v>
      </c>
    </row>
    <row r="96" spans="1:17" ht="14.4" customHeight="1" x14ac:dyDescent="0.3">
      <c r="A96" s="404" t="s">
        <v>745</v>
      </c>
      <c r="B96" s="405" t="s">
        <v>668</v>
      </c>
      <c r="C96" s="405" t="s">
        <v>665</v>
      </c>
      <c r="D96" s="405" t="s">
        <v>669</v>
      </c>
      <c r="E96" s="405" t="s">
        <v>670</v>
      </c>
      <c r="F96" s="408"/>
      <c r="G96" s="408"/>
      <c r="H96" s="408"/>
      <c r="I96" s="408"/>
      <c r="J96" s="408">
        <v>2</v>
      </c>
      <c r="K96" s="408">
        <v>252</v>
      </c>
      <c r="L96" s="408"/>
      <c r="M96" s="408">
        <v>126</v>
      </c>
      <c r="N96" s="408">
        <v>2</v>
      </c>
      <c r="O96" s="408">
        <v>256</v>
      </c>
      <c r="P96" s="490"/>
      <c r="Q96" s="409">
        <v>128</v>
      </c>
    </row>
    <row r="97" spans="1:17" ht="14.4" customHeight="1" x14ac:dyDescent="0.3">
      <c r="A97" s="404" t="s">
        <v>745</v>
      </c>
      <c r="B97" s="405" t="s">
        <v>668</v>
      </c>
      <c r="C97" s="405" t="s">
        <v>665</v>
      </c>
      <c r="D97" s="405" t="s">
        <v>689</v>
      </c>
      <c r="E97" s="405" t="s">
        <v>690</v>
      </c>
      <c r="F97" s="408">
        <v>3</v>
      </c>
      <c r="G97" s="408">
        <v>4341</v>
      </c>
      <c r="H97" s="408">
        <v>1</v>
      </c>
      <c r="I97" s="408">
        <v>1447</v>
      </c>
      <c r="J97" s="408">
        <v>4</v>
      </c>
      <c r="K97" s="408">
        <v>5788</v>
      </c>
      <c r="L97" s="408">
        <v>1.3333333333333333</v>
      </c>
      <c r="M97" s="408">
        <v>1447</v>
      </c>
      <c r="N97" s="408">
        <v>4</v>
      </c>
      <c r="O97" s="408">
        <v>5844</v>
      </c>
      <c r="P97" s="490">
        <v>1.3462335867311679</v>
      </c>
      <c r="Q97" s="409">
        <v>1461</v>
      </c>
    </row>
    <row r="98" spans="1:17" ht="14.4" customHeight="1" x14ac:dyDescent="0.3">
      <c r="A98" s="404" t="s">
        <v>745</v>
      </c>
      <c r="B98" s="405" t="s">
        <v>668</v>
      </c>
      <c r="C98" s="405" t="s">
        <v>665</v>
      </c>
      <c r="D98" s="405" t="s">
        <v>695</v>
      </c>
      <c r="E98" s="405" t="s">
        <v>680</v>
      </c>
      <c r="F98" s="408"/>
      <c r="G98" s="408"/>
      <c r="H98" s="408"/>
      <c r="I98" s="408"/>
      <c r="J98" s="408"/>
      <c r="K98" s="408"/>
      <c r="L98" s="408"/>
      <c r="M98" s="408"/>
      <c r="N98" s="408">
        <v>1</v>
      </c>
      <c r="O98" s="408">
        <v>696</v>
      </c>
      <c r="P98" s="490"/>
      <c r="Q98" s="409">
        <v>696</v>
      </c>
    </row>
    <row r="99" spans="1:17" ht="14.4" customHeight="1" x14ac:dyDescent="0.3">
      <c r="A99" s="404" t="s">
        <v>745</v>
      </c>
      <c r="B99" s="405" t="s">
        <v>668</v>
      </c>
      <c r="C99" s="405" t="s">
        <v>665</v>
      </c>
      <c r="D99" s="405" t="s">
        <v>696</v>
      </c>
      <c r="E99" s="405" t="s">
        <v>682</v>
      </c>
      <c r="F99" s="408"/>
      <c r="G99" s="408"/>
      <c r="H99" s="408"/>
      <c r="I99" s="408"/>
      <c r="J99" s="408">
        <v>1</v>
      </c>
      <c r="K99" s="408">
        <v>1375</v>
      </c>
      <c r="L99" s="408"/>
      <c r="M99" s="408">
        <v>1375</v>
      </c>
      <c r="N99" s="408"/>
      <c r="O99" s="408"/>
      <c r="P99" s="490"/>
      <c r="Q99" s="409"/>
    </row>
    <row r="100" spans="1:17" ht="14.4" customHeight="1" x14ac:dyDescent="0.3">
      <c r="A100" s="404" t="s">
        <v>745</v>
      </c>
      <c r="B100" s="405" t="s">
        <v>668</v>
      </c>
      <c r="C100" s="405" t="s">
        <v>665</v>
      </c>
      <c r="D100" s="405" t="s">
        <v>697</v>
      </c>
      <c r="E100" s="405" t="s">
        <v>698</v>
      </c>
      <c r="F100" s="408"/>
      <c r="G100" s="408"/>
      <c r="H100" s="408"/>
      <c r="I100" s="408"/>
      <c r="J100" s="408">
        <v>2</v>
      </c>
      <c r="K100" s="408">
        <v>4638</v>
      </c>
      <c r="L100" s="408"/>
      <c r="M100" s="408">
        <v>2319</v>
      </c>
      <c r="N100" s="408"/>
      <c r="O100" s="408"/>
      <c r="P100" s="490"/>
      <c r="Q100" s="409"/>
    </row>
    <row r="101" spans="1:17" ht="14.4" customHeight="1" x14ac:dyDescent="0.3">
      <c r="A101" s="404" t="s">
        <v>745</v>
      </c>
      <c r="B101" s="405" t="s">
        <v>668</v>
      </c>
      <c r="C101" s="405" t="s">
        <v>665</v>
      </c>
      <c r="D101" s="405" t="s">
        <v>699</v>
      </c>
      <c r="E101" s="405" t="s">
        <v>700</v>
      </c>
      <c r="F101" s="408"/>
      <c r="G101" s="408"/>
      <c r="H101" s="408"/>
      <c r="I101" s="408"/>
      <c r="J101" s="408"/>
      <c r="K101" s="408"/>
      <c r="L101" s="408"/>
      <c r="M101" s="408"/>
      <c r="N101" s="408">
        <v>1</v>
      </c>
      <c r="O101" s="408">
        <v>66</v>
      </c>
      <c r="P101" s="490"/>
      <c r="Q101" s="409">
        <v>66</v>
      </c>
    </row>
    <row r="102" spans="1:17" ht="14.4" customHeight="1" x14ac:dyDescent="0.3">
      <c r="A102" s="404" t="s">
        <v>745</v>
      </c>
      <c r="B102" s="405" t="s">
        <v>668</v>
      </c>
      <c r="C102" s="405" t="s">
        <v>665</v>
      </c>
      <c r="D102" s="405" t="s">
        <v>701</v>
      </c>
      <c r="E102" s="405" t="s">
        <v>702</v>
      </c>
      <c r="F102" s="408">
        <v>3</v>
      </c>
      <c r="G102" s="408">
        <v>1188</v>
      </c>
      <c r="H102" s="408">
        <v>1</v>
      </c>
      <c r="I102" s="408">
        <v>396</v>
      </c>
      <c r="J102" s="408">
        <v>4</v>
      </c>
      <c r="K102" s="408">
        <v>1584</v>
      </c>
      <c r="L102" s="408">
        <v>1.3333333333333333</v>
      </c>
      <c r="M102" s="408">
        <v>396</v>
      </c>
      <c r="N102" s="408">
        <v>4</v>
      </c>
      <c r="O102" s="408">
        <v>1604</v>
      </c>
      <c r="P102" s="490">
        <v>1.3501683501683501</v>
      </c>
      <c r="Q102" s="409">
        <v>401</v>
      </c>
    </row>
    <row r="103" spans="1:17" ht="14.4" customHeight="1" x14ac:dyDescent="0.3">
      <c r="A103" s="404" t="s">
        <v>745</v>
      </c>
      <c r="B103" s="405" t="s">
        <v>668</v>
      </c>
      <c r="C103" s="405" t="s">
        <v>665</v>
      </c>
      <c r="D103" s="405" t="s">
        <v>705</v>
      </c>
      <c r="E103" s="405" t="s">
        <v>706</v>
      </c>
      <c r="F103" s="408">
        <v>9</v>
      </c>
      <c r="G103" s="408">
        <v>4950</v>
      </c>
      <c r="H103" s="408">
        <v>1</v>
      </c>
      <c r="I103" s="408">
        <v>550</v>
      </c>
      <c r="J103" s="408">
        <v>15</v>
      </c>
      <c r="K103" s="408">
        <v>8250</v>
      </c>
      <c r="L103" s="408">
        <v>1.6666666666666667</v>
      </c>
      <c r="M103" s="408">
        <v>550</v>
      </c>
      <c r="N103" s="408">
        <v>17</v>
      </c>
      <c r="O103" s="408">
        <v>9384</v>
      </c>
      <c r="P103" s="490">
        <v>1.8957575757575758</v>
      </c>
      <c r="Q103" s="409">
        <v>552</v>
      </c>
    </row>
    <row r="104" spans="1:17" ht="14.4" customHeight="1" x14ac:dyDescent="0.3">
      <c r="A104" s="404" t="s">
        <v>745</v>
      </c>
      <c r="B104" s="405" t="s">
        <v>668</v>
      </c>
      <c r="C104" s="405" t="s">
        <v>665</v>
      </c>
      <c r="D104" s="405" t="s">
        <v>713</v>
      </c>
      <c r="E104" s="405" t="s">
        <v>714</v>
      </c>
      <c r="F104" s="408">
        <v>5</v>
      </c>
      <c r="G104" s="408">
        <v>2125</v>
      </c>
      <c r="H104" s="408">
        <v>1</v>
      </c>
      <c r="I104" s="408">
        <v>425</v>
      </c>
      <c r="J104" s="408">
        <v>1</v>
      </c>
      <c r="K104" s="408">
        <v>425</v>
      </c>
      <c r="L104" s="408">
        <v>0.2</v>
      </c>
      <c r="M104" s="408">
        <v>425</v>
      </c>
      <c r="N104" s="408">
        <v>2</v>
      </c>
      <c r="O104" s="408">
        <v>852</v>
      </c>
      <c r="P104" s="490">
        <v>0.40094117647058825</v>
      </c>
      <c r="Q104" s="409">
        <v>426</v>
      </c>
    </row>
    <row r="105" spans="1:17" ht="14.4" customHeight="1" x14ac:dyDescent="0.3">
      <c r="A105" s="404" t="s">
        <v>745</v>
      </c>
      <c r="B105" s="405" t="s">
        <v>668</v>
      </c>
      <c r="C105" s="405" t="s">
        <v>665</v>
      </c>
      <c r="D105" s="405" t="s">
        <v>718</v>
      </c>
      <c r="E105" s="405" t="s">
        <v>719</v>
      </c>
      <c r="F105" s="408"/>
      <c r="G105" s="408"/>
      <c r="H105" s="408"/>
      <c r="I105" s="408"/>
      <c r="J105" s="408"/>
      <c r="K105" s="408"/>
      <c r="L105" s="408"/>
      <c r="M105" s="408"/>
      <c r="N105" s="408">
        <v>1</v>
      </c>
      <c r="O105" s="408">
        <v>1615</v>
      </c>
      <c r="P105" s="490"/>
      <c r="Q105" s="409">
        <v>1615</v>
      </c>
    </row>
    <row r="106" spans="1:17" ht="14.4" customHeight="1" x14ac:dyDescent="0.3">
      <c r="A106" s="404" t="s">
        <v>746</v>
      </c>
      <c r="B106" s="405" t="s">
        <v>668</v>
      </c>
      <c r="C106" s="405" t="s">
        <v>665</v>
      </c>
      <c r="D106" s="405" t="s">
        <v>669</v>
      </c>
      <c r="E106" s="405" t="s">
        <v>670</v>
      </c>
      <c r="F106" s="408"/>
      <c r="G106" s="408"/>
      <c r="H106" s="408"/>
      <c r="I106" s="408"/>
      <c r="J106" s="408">
        <v>1</v>
      </c>
      <c r="K106" s="408">
        <v>127</v>
      </c>
      <c r="L106" s="408"/>
      <c r="M106" s="408">
        <v>127</v>
      </c>
      <c r="N106" s="408">
        <v>4</v>
      </c>
      <c r="O106" s="408">
        <v>512</v>
      </c>
      <c r="P106" s="490"/>
      <c r="Q106" s="409">
        <v>128</v>
      </c>
    </row>
    <row r="107" spans="1:17" ht="14.4" customHeight="1" x14ac:dyDescent="0.3">
      <c r="A107" s="404" t="s">
        <v>746</v>
      </c>
      <c r="B107" s="405" t="s">
        <v>668</v>
      </c>
      <c r="C107" s="405" t="s">
        <v>665</v>
      </c>
      <c r="D107" s="405" t="s">
        <v>677</v>
      </c>
      <c r="E107" s="405" t="s">
        <v>678</v>
      </c>
      <c r="F107" s="408">
        <v>1</v>
      </c>
      <c r="G107" s="408">
        <v>3698</v>
      </c>
      <c r="H107" s="408">
        <v>1</v>
      </c>
      <c r="I107" s="408">
        <v>3698</v>
      </c>
      <c r="J107" s="408"/>
      <c r="K107" s="408"/>
      <c r="L107" s="408"/>
      <c r="M107" s="408"/>
      <c r="N107" s="408"/>
      <c r="O107" s="408"/>
      <c r="P107" s="490"/>
      <c r="Q107" s="409"/>
    </row>
    <row r="108" spans="1:17" ht="14.4" customHeight="1" x14ac:dyDescent="0.3">
      <c r="A108" s="404" t="s">
        <v>746</v>
      </c>
      <c r="B108" s="405" t="s">
        <v>668</v>
      </c>
      <c r="C108" s="405" t="s">
        <v>665</v>
      </c>
      <c r="D108" s="405" t="s">
        <v>681</v>
      </c>
      <c r="E108" s="405" t="s">
        <v>682</v>
      </c>
      <c r="F108" s="408">
        <v>1</v>
      </c>
      <c r="G108" s="408">
        <v>832</v>
      </c>
      <c r="H108" s="408">
        <v>1</v>
      </c>
      <c r="I108" s="408">
        <v>832</v>
      </c>
      <c r="J108" s="408"/>
      <c r="K108" s="408"/>
      <c r="L108" s="408"/>
      <c r="M108" s="408"/>
      <c r="N108" s="408"/>
      <c r="O108" s="408"/>
      <c r="P108" s="490"/>
      <c r="Q108" s="409"/>
    </row>
    <row r="109" spans="1:17" ht="14.4" customHeight="1" x14ac:dyDescent="0.3">
      <c r="A109" s="404" t="s">
        <v>746</v>
      </c>
      <c r="B109" s="405" t="s">
        <v>668</v>
      </c>
      <c r="C109" s="405" t="s">
        <v>665</v>
      </c>
      <c r="D109" s="405" t="s">
        <v>689</v>
      </c>
      <c r="E109" s="405" t="s">
        <v>690</v>
      </c>
      <c r="F109" s="408">
        <v>3</v>
      </c>
      <c r="G109" s="408">
        <v>4341</v>
      </c>
      <c r="H109" s="408">
        <v>1</v>
      </c>
      <c r="I109" s="408">
        <v>1447</v>
      </c>
      <c r="J109" s="408">
        <v>7</v>
      </c>
      <c r="K109" s="408">
        <v>4361</v>
      </c>
      <c r="L109" s="408">
        <v>1.0046072333563696</v>
      </c>
      <c r="M109" s="408">
        <v>623</v>
      </c>
      <c r="N109" s="408">
        <v>4</v>
      </c>
      <c r="O109" s="408">
        <v>5844</v>
      </c>
      <c r="P109" s="490">
        <v>1.3462335867311679</v>
      </c>
      <c r="Q109" s="409">
        <v>1461</v>
      </c>
    </row>
    <row r="110" spans="1:17" ht="14.4" customHeight="1" x14ac:dyDescent="0.3">
      <c r="A110" s="404" t="s">
        <v>746</v>
      </c>
      <c r="B110" s="405" t="s">
        <v>668</v>
      </c>
      <c r="C110" s="405" t="s">
        <v>665</v>
      </c>
      <c r="D110" s="405" t="s">
        <v>701</v>
      </c>
      <c r="E110" s="405" t="s">
        <v>702</v>
      </c>
      <c r="F110" s="408">
        <v>3</v>
      </c>
      <c r="G110" s="408">
        <v>1188</v>
      </c>
      <c r="H110" s="408">
        <v>1</v>
      </c>
      <c r="I110" s="408">
        <v>396</v>
      </c>
      <c r="J110" s="408">
        <v>7</v>
      </c>
      <c r="K110" s="408">
        <v>1194</v>
      </c>
      <c r="L110" s="408">
        <v>1.005050505050505</v>
      </c>
      <c r="M110" s="408">
        <v>170.57142857142858</v>
      </c>
      <c r="N110" s="408">
        <v>4</v>
      </c>
      <c r="O110" s="408">
        <v>1604</v>
      </c>
      <c r="P110" s="490">
        <v>1.3501683501683501</v>
      </c>
      <c r="Q110" s="409">
        <v>401</v>
      </c>
    </row>
    <row r="111" spans="1:17" ht="14.4" customHeight="1" x14ac:dyDescent="0.3">
      <c r="A111" s="404" t="s">
        <v>746</v>
      </c>
      <c r="B111" s="405" t="s">
        <v>668</v>
      </c>
      <c r="C111" s="405" t="s">
        <v>665</v>
      </c>
      <c r="D111" s="405" t="s">
        <v>703</v>
      </c>
      <c r="E111" s="405" t="s">
        <v>704</v>
      </c>
      <c r="F111" s="408">
        <v>1</v>
      </c>
      <c r="G111" s="408">
        <v>1601</v>
      </c>
      <c r="H111" s="408">
        <v>1</v>
      </c>
      <c r="I111" s="408">
        <v>1601</v>
      </c>
      <c r="J111" s="408"/>
      <c r="K111" s="408"/>
      <c r="L111" s="408"/>
      <c r="M111" s="408"/>
      <c r="N111" s="408"/>
      <c r="O111" s="408"/>
      <c r="P111" s="490"/>
      <c r="Q111" s="409"/>
    </row>
    <row r="112" spans="1:17" ht="14.4" customHeight="1" x14ac:dyDescent="0.3">
      <c r="A112" s="404" t="s">
        <v>746</v>
      </c>
      <c r="B112" s="405" t="s">
        <v>668</v>
      </c>
      <c r="C112" s="405" t="s">
        <v>665</v>
      </c>
      <c r="D112" s="405" t="s">
        <v>705</v>
      </c>
      <c r="E112" s="405" t="s">
        <v>706</v>
      </c>
      <c r="F112" s="408">
        <v>10</v>
      </c>
      <c r="G112" s="408">
        <v>5500</v>
      </c>
      <c r="H112" s="408">
        <v>1</v>
      </c>
      <c r="I112" s="408">
        <v>550</v>
      </c>
      <c r="J112" s="408">
        <v>15</v>
      </c>
      <c r="K112" s="408">
        <v>2755</v>
      </c>
      <c r="L112" s="408">
        <v>0.50090909090909086</v>
      </c>
      <c r="M112" s="408">
        <v>183.66666666666666</v>
      </c>
      <c r="N112" s="408">
        <v>15</v>
      </c>
      <c r="O112" s="408">
        <v>8280</v>
      </c>
      <c r="P112" s="490">
        <v>1.5054545454545454</v>
      </c>
      <c r="Q112" s="409">
        <v>552</v>
      </c>
    </row>
    <row r="113" spans="1:17" ht="14.4" customHeight="1" x14ac:dyDescent="0.3">
      <c r="A113" s="404" t="s">
        <v>746</v>
      </c>
      <c r="B113" s="405" t="s">
        <v>668</v>
      </c>
      <c r="C113" s="405" t="s">
        <v>665</v>
      </c>
      <c r="D113" s="405" t="s">
        <v>713</v>
      </c>
      <c r="E113" s="405" t="s">
        <v>714</v>
      </c>
      <c r="F113" s="408">
        <v>15</v>
      </c>
      <c r="G113" s="408">
        <v>6375</v>
      </c>
      <c r="H113" s="408">
        <v>1</v>
      </c>
      <c r="I113" s="408">
        <v>425</v>
      </c>
      <c r="J113" s="408">
        <v>9</v>
      </c>
      <c r="K113" s="408">
        <v>3831</v>
      </c>
      <c r="L113" s="408">
        <v>0.6009411764705882</v>
      </c>
      <c r="M113" s="408">
        <v>425.66666666666669</v>
      </c>
      <c r="N113" s="408">
        <v>13</v>
      </c>
      <c r="O113" s="408">
        <v>5538</v>
      </c>
      <c r="P113" s="490">
        <v>0.86870588235294122</v>
      </c>
      <c r="Q113" s="409">
        <v>426</v>
      </c>
    </row>
    <row r="114" spans="1:17" ht="14.4" customHeight="1" x14ac:dyDescent="0.3">
      <c r="A114" s="404" t="s">
        <v>746</v>
      </c>
      <c r="B114" s="405" t="s">
        <v>668</v>
      </c>
      <c r="C114" s="405" t="s">
        <v>665</v>
      </c>
      <c r="D114" s="405" t="s">
        <v>718</v>
      </c>
      <c r="E114" s="405" t="s">
        <v>719</v>
      </c>
      <c r="F114" s="408"/>
      <c r="G114" s="408"/>
      <c r="H114" s="408"/>
      <c r="I114" s="408"/>
      <c r="J114" s="408"/>
      <c r="K114" s="408"/>
      <c r="L114" s="408"/>
      <c r="M114" s="408"/>
      <c r="N114" s="408">
        <v>1</v>
      </c>
      <c r="O114" s="408">
        <v>1615</v>
      </c>
      <c r="P114" s="490"/>
      <c r="Q114" s="409">
        <v>1615</v>
      </c>
    </row>
    <row r="115" spans="1:17" ht="14.4" customHeight="1" x14ac:dyDescent="0.3">
      <c r="A115" s="404" t="s">
        <v>747</v>
      </c>
      <c r="B115" s="405" t="s">
        <v>668</v>
      </c>
      <c r="C115" s="405" t="s">
        <v>665</v>
      </c>
      <c r="D115" s="405" t="s">
        <v>669</v>
      </c>
      <c r="E115" s="405" t="s">
        <v>670</v>
      </c>
      <c r="F115" s="408">
        <v>6</v>
      </c>
      <c r="G115" s="408">
        <v>756</v>
      </c>
      <c r="H115" s="408">
        <v>1</v>
      </c>
      <c r="I115" s="408">
        <v>126</v>
      </c>
      <c r="J115" s="408">
        <v>10</v>
      </c>
      <c r="K115" s="408">
        <v>1266</v>
      </c>
      <c r="L115" s="408">
        <v>1.6746031746031746</v>
      </c>
      <c r="M115" s="408">
        <v>126.6</v>
      </c>
      <c r="N115" s="408">
        <v>6</v>
      </c>
      <c r="O115" s="408">
        <v>768</v>
      </c>
      <c r="P115" s="490">
        <v>1.0158730158730158</v>
      </c>
      <c r="Q115" s="409">
        <v>128</v>
      </c>
    </row>
    <row r="116" spans="1:17" ht="14.4" customHeight="1" x14ac:dyDescent="0.3">
      <c r="A116" s="404" t="s">
        <v>747</v>
      </c>
      <c r="B116" s="405" t="s">
        <v>668</v>
      </c>
      <c r="C116" s="405" t="s">
        <v>665</v>
      </c>
      <c r="D116" s="405" t="s">
        <v>675</v>
      </c>
      <c r="E116" s="405" t="s">
        <v>676</v>
      </c>
      <c r="F116" s="408">
        <v>2</v>
      </c>
      <c r="G116" s="408">
        <v>2070</v>
      </c>
      <c r="H116" s="408">
        <v>1</v>
      </c>
      <c r="I116" s="408">
        <v>1035</v>
      </c>
      <c r="J116" s="408"/>
      <c r="K116" s="408"/>
      <c r="L116" s="408"/>
      <c r="M116" s="408"/>
      <c r="N116" s="408"/>
      <c r="O116" s="408"/>
      <c r="P116" s="490"/>
      <c r="Q116" s="409"/>
    </row>
    <row r="117" spans="1:17" ht="14.4" customHeight="1" x14ac:dyDescent="0.3">
      <c r="A117" s="404" t="s">
        <v>747</v>
      </c>
      <c r="B117" s="405" t="s">
        <v>668</v>
      </c>
      <c r="C117" s="405" t="s">
        <v>665</v>
      </c>
      <c r="D117" s="405" t="s">
        <v>677</v>
      </c>
      <c r="E117" s="405" t="s">
        <v>678</v>
      </c>
      <c r="F117" s="408">
        <v>21</v>
      </c>
      <c r="G117" s="408">
        <v>77658</v>
      </c>
      <c r="H117" s="408">
        <v>1</v>
      </c>
      <c r="I117" s="408">
        <v>3698</v>
      </c>
      <c r="J117" s="408">
        <v>19</v>
      </c>
      <c r="K117" s="408">
        <v>70454</v>
      </c>
      <c r="L117" s="408">
        <v>0.90723428365396996</v>
      </c>
      <c r="M117" s="408">
        <v>3708.1052631578946</v>
      </c>
      <c r="N117" s="408">
        <v>1</v>
      </c>
      <c r="O117" s="408">
        <v>3721</v>
      </c>
      <c r="P117" s="490">
        <v>4.7915218007159595E-2</v>
      </c>
      <c r="Q117" s="409">
        <v>3721</v>
      </c>
    </row>
    <row r="118" spans="1:17" ht="14.4" customHeight="1" x14ac:dyDescent="0.3">
      <c r="A118" s="404" t="s">
        <v>747</v>
      </c>
      <c r="B118" s="405" t="s">
        <v>668</v>
      </c>
      <c r="C118" s="405" t="s">
        <v>665</v>
      </c>
      <c r="D118" s="405" t="s">
        <v>679</v>
      </c>
      <c r="E118" s="405" t="s">
        <v>680</v>
      </c>
      <c r="F118" s="408">
        <v>5</v>
      </c>
      <c r="G118" s="408">
        <v>2190</v>
      </c>
      <c r="H118" s="408">
        <v>1</v>
      </c>
      <c r="I118" s="408">
        <v>438</v>
      </c>
      <c r="J118" s="408">
        <v>3</v>
      </c>
      <c r="K118" s="408">
        <v>1316</v>
      </c>
      <c r="L118" s="408">
        <v>0.60091324200913243</v>
      </c>
      <c r="M118" s="408">
        <v>438.66666666666669</v>
      </c>
      <c r="N118" s="408">
        <v>8</v>
      </c>
      <c r="O118" s="408">
        <v>3512</v>
      </c>
      <c r="P118" s="490">
        <v>1.6036529680365297</v>
      </c>
      <c r="Q118" s="409">
        <v>439</v>
      </c>
    </row>
    <row r="119" spans="1:17" ht="14.4" customHeight="1" x14ac:dyDescent="0.3">
      <c r="A119" s="404" t="s">
        <v>747</v>
      </c>
      <c r="B119" s="405" t="s">
        <v>668</v>
      </c>
      <c r="C119" s="405" t="s">
        <v>665</v>
      </c>
      <c r="D119" s="405" t="s">
        <v>681</v>
      </c>
      <c r="E119" s="405" t="s">
        <v>682</v>
      </c>
      <c r="F119" s="408">
        <v>5</v>
      </c>
      <c r="G119" s="408">
        <v>4160</v>
      </c>
      <c r="H119" s="408">
        <v>1</v>
      </c>
      <c r="I119" s="408">
        <v>832</v>
      </c>
      <c r="J119" s="408"/>
      <c r="K119" s="408"/>
      <c r="L119" s="408"/>
      <c r="M119" s="408"/>
      <c r="N119" s="408">
        <v>4</v>
      </c>
      <c r="O119" s="408">
        <v>3344</v>
      </c>
      <c r="P119" s="490">
        <v>0.80384615384615388</v>
      </c>
      <c r="Q119" s="409">
        <v>836</v>
      </c>
    </row>
    <row r="120" spans="1:17" ht="14.4" customHeight="1" x14ac:dyDescent="0.3">
      <c r="A120" s="404" t="s">
        <v>747</v>
      </c>
      <c r="B120" s="405" t="s">
        <v>668</v>
      </c>
      <c r="C120" s="405" t="s">
        <v>665</v>
      </c>
      <c r="D120" s="405" t="s">
        <v>683</v>
      </c>
      <c r="E120" s="405" t="s">
        <v>684</v>
      </c>
      <c r="F120" s="408"/>
      <c r="G120" s="408"/>
      <c r="H120" s="408"/>
      <c r="I120" s="408"/>
      <c r="J120" s="408">
        <v>6</v>
      </c>
      <c r="K120" s="408">
        <v>9696</v>
      </c>
      <c r="L120" s="408"/>
      <c r="M120" s="408">
        <v>1616</v>
      </c>
      <c r="N120" s="408">
        <v>2</v>
      </c>
      <c r="O120" s="408">
        <v>3242</v>
      </c>
      <c r="P120" s="490"/>
      <c r="Q120" s="409">
        <v>1621</v>
      </c>
    </row>
    <row r="121" spans="1:17" ht="14.4" customHeight="1" x14ac:dyDescent="0.3">
      <c r="A121" s="404" t="s">
        <v>747</v>
      </c>
      <c r="B121" s="405" t="s">
        <v>668</v>
      </c>
      <c r="C121" s="405" t="s">
        <v>665</v>
      </c>
      <c r="D121" s="405" t="s">
        <v>689</v>
      </c>
      <c r="E121" s="405" t="s">
        <v>690</v>
      </c>
      <c r="F121" s="408">
        <v>7</v>
      </c>
      <c r="G121" s="408">
        <v>10129</v>
      </c>
      <c r="H121" s="408">
        <v>1</v>
      </c>
      <c r="I121" s="408">
        <v>1447</v>
      </c>
      <c r="J121" s="408">
        <v>2</v>
      </c>
      <c r="K121" s="408">
        <v>2894</v>
      </c>
      <c r="L121" s="408">
        <v>0.2857142857142857</v>
      </c>
      <c r="M121" s="408">
        <v>1447</v>
      </c>
      <c r="N121" s="408">
        <v>8</v>
      </c>
      <c r="O121" s="408">
        <v>11688</v>
      </c>
      <c r="P121" s="490">
        <v>1.1539145029124296</v>
      </c>
      <c r="Q121" s="409">
        <v>1461</v>
      </c>
    </row>
    <row r="122" spans="1:17" ht="14.4" customHeight="1" x14ac:dyDescent="0.3">
      <c r="A122" s="404" t="s">
        <v>747</v>
      </c>
      <c r="B122" s="405" t="s">
        <v>668</v>
      </c>
      <c r="C122" s="405" t="s">
        <v>665</v>
      </c>
      <c r="D122" s="405" t="s">
        <v>693</v>
      </c>
      <c r="E122" s="405" t="s">
        <v>694</v>
      </c>
      <c r="F122" s="408">
        <v>6</v>
      </c>
      <c r="G122" s="408">
        <v>96</v>
      </c>
      <c r="H122" s="408">
        <v>1</v>
      </c>
      <c r="I122" s="408">
        <v>16</v>
      </c>
      <c r="J122" s="408">
        <v>6</v>
      </c>
      <c r="K122" s="408">
        <v>96</v>
      </c>
      <c r="L122" s="408">
        <v>1</v>
      </c>
      <c r="M122" s="408">
        <v>16</v>
      </c>
      <c r="N122" s="408">
        <v>15</v>
      </c>
      <c r="O122" s="408">
        <v>240</v>
      </c>
      <c r="P122" s="490">
        <v>2.5</v>
      </c>
      <c r="Q122" s="409">
        <v>16</v>
      </c>
    </row>
    <row r="123" spans="1:17" ht="14.4" customHeight="1" x14ac:dyDescent="0.3">
      <c r="A123" s="404" t="s">
        <v>747</v>
      </c>
      <c r="B123" s="405" t="s">
        <v>668</v>
      </c>
      <c r="C123" s="405" t="s">
        <v>665</v>
      </c>
      <c r="D123" s="405" t="s">
        <v>695</v>
      </c>
      <c r="E123" s="405" t="s">
        <v>680</v>
      </c>
      <c r="F123" s="408">
        <v>11</v>
      </c>
      <c r="G123" s="408">
        <v>7568</v>
      </c>
      <c r="H123" s="408">
        <v>1</v>
      </c>
      <c r="I123" s="408">
        <v>688</v>
      </c>
      <c r="J123" s="408">
        <v>11</v>
      </c>
      <c r="K123" s="408">
        <v>7592</v>
      </c>
      <c r="L123" s="408">
        <v>1.0031712473572938</v>
      </c>
      <c r="M123" s="408">
        <v>690.18181818181813</v>
      </c>
      <c r="N123" s="408">
        <v>23</v>
      </c>
      <c r="O123" s="408">
        <v>16008</v>
      </c>
      <c r="P123" s="490">
        <v>2.1152219873150107</v>
      </c>
      <c r="Q123" s="409">
        <v>696</v>
      </c>
    </row>
    <row r="124" spans="1:17" ht="14.4" customHeight="1" x14ac:dyDescent="0.3">
      <c r="A124" s="404" t="s">
        <v>747</v>
      </c>
      <c r="B124" s="405" t="s">
        <v>668</v>
      </c>
      <c r="C124" s="405" t="s">
        <v>665</v>
      </c>
      <c r="D124" s="405" t="s">
        <v>696</v>
      </c>
      <c r="E124" s="405" t="s">
        <v>682</v>
      </c>
      <c r="F124" s="408">
        <v>26</v>
      </c>
      <c r="G124" s="408">
        <v>35750</v>
      </c>
      <c r="H124" s="408">
        <v>1</v>
      </c>
      <c r="I124" s="408">
        <v>1375</v>
      </c>
      <c r="J124" s="408">
        <v>33</v>
      </c>
      <c r="K124" s="408">
        <v>45519</v>
      </c>
      <c r="L124" s="408">
        <v>1.2732587412587413</v>
      </c>
      <c r="M124" s="408">
        <v>1379.3636363636363</v>
      </c>
      <c r="N124" s="408">
        <v>2</v>
      </c>
      <c r="O124" s="408">
        <v>2774</v>
      </c>
      <c r="P124" s="490">
        <v>7.7594405594405599E-2</v>
      </c>
      <c r="Q124" s="409">
        <v>1387</v>
      </c>
    </row>
    <row r="125" spans="1:17" ht="14.4" customHeight="1" x14ac:dyDescent="0.3">
      <c r="A125" s="404" t="s">
        <v>747</v>
      </c>
      <c r="B125" s="405" t="s">
        <v>668</v>
      </c>
      <c r="C125" s="405" t="s">
        <v>665</v>
      </c>
      <c r="D125" s="405" t="s">
        <v>697</v>
      </c>
      <c r="E125" s="405" t="s">
        <v>698</v>
      </c>
      <c r="F125" s="408">
        <v>18</v>
      </c>
      <c r="G125" s="408">
        <v>41742</v>
      </c>
      <c r="H125" s="408">
        <v>1</v>
      </c>
      <c r="I125" s="408">
        <v>2319</v>
      </c>
      <c r="J125" s="408">
        <v>23</v>
      </c>
      <c r="K125" s="408">
        <v>53547</v>
      </c>
      <c r="L125" s="408">
        <v>1.2828086819031193</v>
      </c>
      <c r="M125" s="408">
        <v>2328.1304347826085</v>
      </c>
      <c r="N125" s="408">
        <v>4</v>
      </c>
      <c r="O125" s="408">
        <v>9364</v>
      </c>
      <c r="P125" s="490">
        <v>0.22433041061760337</v>
      </c>
      <c r="Q125" s="409">
        <v>2341</v>
      </c>
    </row>
    <row r="126" spans="1:17" ht="14.4" customHeight="1" x14ac:dyDescent="0.3">
      <c r="A126" s="404" t="s">
        <v>747</v>
      </c>
      <c r="B126" s="405" t="s">
        <v>668</v>
      </c>
      <c r="C126" s="405" t="s">
        <v>665</v>
      </c>
      <c r="D126" s="405" t="s">
        <v>699</v>
      </c>
      <c r="E126" s="405" t="s">
        <v>700</v>
      </c>
      <c r="F126" s="408">
        <v>13</v>
      </c>
      <c r="G126" s="408">
        <v>845</v>
      </c>
      <c r="H126" s="408">
        <v>1</v>
      </c>
      <c r="I126" s="408">
        <v>65</v>
      </c>
      <c r="J126" s="408">
        <v>14</v>
      </c>
      <c r="K126" s="408">
        <v>916</v>
      </c>
      <c r="L126" s="408">
        <v>1.0840236686390532</v>
      </c>
      <c r="M126" s="408">
        <v>65.428571428571431</v>
      </c>
      <c r="N126" s="408">
        <v>28</v>
      </c>
      <c r="O126" s="408">
        <v>1848</v>
      </c>
      <c r="P126" s="490">
        <v>2.1869822485207102</v>
      </c>
      <c r="Q126" s="409">
        <v>66</v>
      </c>
    </row>
    <row r="127" spans="1:17" ht="14.4" customHeight="1" x14ac:dyDescent="0.3">
      <c r="A127" s="404" t="s">
        <v>747</v>
      </c>
      <c r="B127" s="405" t="s">
        <v>668</v>
      </c>
      <c r="C127" s="405" t="s">
        <v>665</v>
      </c>
      <c r="D127" s="405" t="s">
        <v>701</v>
      </c>
      <c r="E127" s="405" t="s">
        <v>702</v>
      </c>
      <c r="F127" s="408">
        <v>7</v>
      </c>
      <c r="G127" s="408">
        <v>2772</v>
      </c>
      <c r="H127" s="408">
        <v>1</v>
      </c>
      <c r="I127" s="408">
        <v>396</v>
      </c>
      <c r="J127" s="408">
        <v>2</v>
      </c>
      <c r="K127" s="408">
        <v>792</v>
      </c>
      <c r="L127" s="408">
        <v>0.2857142857142857</v>
      </c>
      <c r="M127" s="408">
        <v>396</v>
      </c>
      <c r="N127" s="408">
        <v>8</v>
      </c>
      <c r="O127" s="408">
        <v>3208</v>
      </c>
      <c r="P127" s="490">
        <v>1.1572871572871573</v>
      </c>
      <c r="Q127" s="409">
        <v>401</v>
      </c>
    </row>
    <row r="128" spans="1:17" ht="14.4" customHeight="1" x14ac:dyDescent="0.3">
      <c r="A128" s="404" t="s">
        <v>747</v>
      </c>
      <c r="B128" s="405" t="s">
        <v>668</v>
      </c>
      <c r="C128" s="405" t="s">
        <v>665</v>
      </c>
      <c r="D128" s="405" t="s">
        <v>703</v>
      </c>
      <c r="E128" s="405" t="s">
        <v>704</v>
      </c>
      <c r="F128" s="408">
        <v>5</v>
      </c>
      <c r="G128" s="408">
        <v>8005</v>
      </c>
      <c r="H128" s="408">
        <v>1</v>
      </c>
      <c r="I128" s="408">
        <v>1601</v>
      </c>
      <c r="J128" s="408">
        <v>2</v>
      </c>
      <c r="K128" s="408">
        <v>3210</v>
      </c>
      <c r="L128" s="408">
        <v>0.400999375390381</v>
      </c>
      <c r="M128" s="408">
        <v>1605</v>
      </c>
      <c r="N128" s="408">
        <v>1</v>
      </c>
      <c r="O128" s="408">
        <v>1613</v>
      </c>
      <c r="P128" s="490">
        <v>0.20149906308557153</v>
      </c>
      <c r="Q128" s="409">
        <v>1613</v>
      </c>
    </row>
    <row r="129" spans="1:17" ht="14.4" customHeight="1" x14ac:dyDescent="0.3">
      <c r="A129" s="404" t="s">
        <v>747</v>
      </c>
      <c r="B129" s="405" t="s">
        <v>668</v>
      </c>
      <c r="C129" s="405" t="s">
        <v>665</v>
      </c>
      <c r="D129" s="405" t="s">
        <v>705</v>
      </c>
      <c r="E129" s="405" t="s">
        <v>706</v>
      </c>
      <c r="F129" s="408">
        <v>80</v>
      </c>
      <c r="G129" s="408">
        <v>44000</v>
      </c>
      <c r="H129" s="408">
        <v>1</v>
      </c>
      <c r="I129" s="408">
        <v>550</v>
      </c>
      <c r="J129" s="408">
        <v>66</v>
      </c>
      <c r="K129" s="408">
        <v>36325</v>
      </c>
      <c r="L129" s="408">
        <v>0.82556818181818181</v>
      </c>
      <c r="M129" s="408">
        <v>550.37878787878788</v>
      </c>
      <c r="N129" s="408">
        <v>73</v>
      </c>
      <c r="O129" s="408">
        <v>40296</v>
      </c>
      <c r="P129" s="490">
        <v>0.91581818181818186</v>
      </c>
      <c r="Q129" s="409">
        <v>552</v>
      </c>
    </row>
    <row r="130" spans="1:17" ht="14.4" customHeight="1" x14ac:dyDescent="0.3">
      <c r="A130" s="404" t="s">
        <v>747</v>
      </c>
      <c r="B130" s="405" t="s">
        <v>668</v>
      </c>
      <c r="C130" s="405" t="s">
        <v>665</v>
      </c>
      <c r="D130" s="405" t="s">
        <v>713</v>
      </c>
      <c r="E130" s="405" t="s">
        <v>714</v>
      </c>
      <c r="F130" s="408">
        <v>59</v>
      </c>
      <c r="G130" s="408">
        <v>25075</v>
      </c>
      <c r="H130" s="408">
        <v>1</v>
      </c>
      <c r="I130" s="408">
        <v>425</v>
      </c>
      <c r="J130" s="408">
        <v>28</v>
      </c>
      <c r="K130" s="408">
        <v>11913</v>
      </c>
      <c r="L130" s="408">
        <v>0.47509471585244267</v>
      </c>
      <c r="M130" s="408">
        <v>425.46428571428572</v>
      </c>
      <c r="N130" s="408">
        <v>34</v>
      </c>
      <c r="O130" s="408">
        <v>14484</v>
      </c>
      <c r="P130" s="490">
        <v>0.57762711864406779</v>
      </c>
      <c r="Q130" s="409">
        <v>426</v>
      </c>
    </row>
    <row r="131" spans="1:17" ht="14.4" customHeight="1" x14ac:dyDescent="0.3">
      <c r="A131" s="404" t="s">
        <v>747</v>
      </c>
      <c r="B131" s="405" t="s">
        <v>668</v>
      </c>
      <c r="C131" s="405" t="s">
        <v>665</v>
      </c>
      <c r="D131" s="405" t="s">
        <v>718</v>
      </c>
      <c r="E131" s="405" t="s">
        <v>719</v>
      </c>
      <c r="F131" s="408"/>
      <c r="G131" s="408"/>
      <c r="H131" s="408"/>
      <c r="I131" s="408"/>
      <c r="J131" s="408">
        <v>7</v>
      </c>
      <c r="K131" s="408">
        <v>11273</v>
      </c>
      <c r="L131" s="408"/>
      <c r="M131" s="408">
        <v>1610.4285714285713</v>
      </c>
      <c r="N131" s="408">
        <v>3</v>
      </c>
      <c r="O131" s="408">
        <v>4845</v>
      </c>
      <c r="P131" s="490"/>
      <c r="Q131" s="409">
        <v>1615</v>
      </c>
    </row>
    <row r="132" spans="1:17" ht="14.4" customHeight="1" x14ac:dyDescent="0.3">
      <c r="A132" s="404" t="s">
        <v>748</v>
      </c>
      <c r="B132" s="405" t="s">
        <v>668</v>
      </c>
      <c r="C132" s="405" t="s">
        <v>665</v>
      </c>
      <c r="D132" s="405" t="s">
        <v>673</v>
      </c>
      <c r="E132" s="405" t="s">
        <v>674</v>
      </c>
      <c r="F132" s="408"/>
      <c r="G132" s="408"/>
      <c r="H132" s="408"/>
      <c r="I132" s="408"/>
      <c r="J132" s="408">
        <v>2</v>
      </c>
      <c r="K132" s="408">
        <v>4458</v>
      </c>
      <c r="L132" s="408"/>
      <c r="M132" s="408">
        <v>2229</v>
      </c>
      <c r="N132" s="408"/>
      <c r="O132" s="408"/>
      <c r="P132" s="490"/>
      <c r="Q132" s="409"/>
    </row>
    <row r="133" spans="1:17" ht="14.4" customHeight="1" x14ac:dyDescent="0.3">
      <c r="A133" s="404" t="s">
        <v>748</v>
      </c>
      <c r="B133" s="405" t="s">
        <v>668</v>
      </c>
      <c r="C133" s="405" t="s">
        <v>665</v>
      </c>
      <c r="D133" s="405" t="s">
        <v>677</v>
      </c>
      <c r="E133" s="405" t="s">
        <v>678</v>
      </c>
      <c r="F133" s="408"/>
      <c r="G133" s="408"/>
      <c r="H133" s="408"/>
      <c r="I133" s="408"/>
      <c r="J133" s="408"/>
      <c r="K133" s="408"/>
      <c r="L133" s="408"/>
      <c r="M133" s="408"/>
      <c r="N133" s="408">
        <v>1</v>
      </c>
      <c r="O133" s="408">
        <v>3721</v>
      </c>
      <c r="P133" s="490"/>
      <c r="Q133" s="409">
        <v>3721</v>
      </c>
    </row>
    <row r="134" spans="1:17" ht="14.4" customHeight="1" x14ac:dyDescent="0.3">
      <c r="A134" s="404" t="s">
        <v>748</v>
      </c>
      <c r="B134" s="405" t="s">
        <v>668</v>
      </c>
      <c r="C134" s="405" t="s">
        <v>665</v>
      </c>
      <c r="D134" s="405" t="s">
        <v>693</v>
      </c>
      <c r="E134" s="405" t="s">
        <v>694</v>
      </c>
      <c r="F134" s="408"/>
      <c r="G134" s="408"/>
      <c r="H134" s="408"/>
      <c r="I134" s="408"/>
      <c r="J134" s="408">
        <v>1</v>
      </c>
      <c r="K134" s="408">
        <v>16</v>
      </c>
      <c r="L134" s="408"/>
      <c r="M134" s="408">
        <v>16</v>
      </c>
      <c r="N134" s="408"/>
      <c r="O134" s="408"/>
      <c r="P134" s="490"/>
      <c r="Q134" s="409"/>
    </row>
    <row r="135" spans="1:17" ht="14.4" customHeight="1" x14ac:dyDescent="0.3">
      <c r="A135" s="404" t="s">
        <v>748</v>
      </c>
      <c r="B135" s="405" t="s">
        <v>668</v>
      </c>
      <c r="C135" s="405" t="s">
        <v>665</v>
      </c>
      <c r="D135" s="405" t="s">
        <v>695</v>
      </c>
      <c r="E135" s="405" t="s">
        <v>680</v>
      </c>
      <c r="F135" s="408"/>
      <c r="G135" s="408"/>
      <c r="H135" s="408"/>
      <c r="I135" s="408"/>
      <c r="J135" s="408">
        <v>2</v>
      </c>
      <c r="K135" s="408">
        <v>1388</v>
      </c>
      <c r="L135" s="408"/>
      <c r="M135" s="408">
        <v>694</v>
      </c>
      <c r="N135" s="408"/>
      <c r="O135" s="408"/>
      <c r="P135" s="490"/>
      <c r="Q135" s="409"/>
    </row>
    <row r="136" spans="1:17" ht="14.4" customHeight="1" x14ac:dyDescent="0.3">
      <c r="A136" s="404" t="s">
        <v>748</v>
      </c>
      <c r="B136" s="405" t="s">
        <v>668</v>
      </c>
      <c r="C136" s="405" t="s">
        <v>665</v>
      </c>
      <c r="D136" s="405" t="s">
        <v>696</v>
      </c>
      <c r="E136" s="405" t="s">
        <v>682</v>
      </c>
      <c r="F136" s="408"/>
      <c r="G136" s="408"/>
      <c r="H136" s="408"/>
      <c r="I136" s="408"/>
      <c r="J136" s="408"/>
      <c r="K136" s="408"/>
      <c r="L136" s="408"/>
      <c r="M136" s="408"/>
      <c r="N136" s="408">
        <v>2</v>
      </c>
      <c r="O136" s="408">
        <v>2774</v>
      </c>
      <c r="P136" s="490"/>
      <c r="Q136" s="409">
        <v>1387</v>
      </c>
    </row>
    <row r="137" spans="1:17" ht="14.4" customHeight="1" x14ac:dyDescent="0.3">
      <c r="A137" s="404" t="s">
        <v>748</v>
      </c>
      <c r="B137" s="405" t="s">
        <v>668</v>
      </c>
      <c r="C137" s="405" t="s">
        <v>665</v>
      </c>
      <c r="D137" s="405" t="s">
        <v>697</v>
      </c>
      <c r="E137" s="405" t="s">
        <v>698</v>
      </c>
      <c r="F137" s="408"/>
      <c r="G137" s="408"/>
      <c r="H137" s="408"/>
      <c r="I137" s="408"/>
      <c r="J137" s="408"/>
      <c r="K137" s="408"/>
      <c r="L137" s="408"/>
      <c r="M137" s="408"/>
      <c r="N137" s="408">
        <v>1</v>
      </c>
      <c r="O137" s="408">
        <v>2341</v>
      </c>
      <c r="P137" s="490"/>
      <c r="Q137" s="409">
        <v>2341</v>
      </c>
    </row>
    <row r="138" spans="1:17" ht="14.4" customHeight="1" x14ac:dyDescent="0.3">
      <c r="A138" s="404" t="s">
        <v>748</v>
      </c>
      <c r="B138" s="405" t="s">
        <v>668</v>
      </c>
      <c r="C138" s="405" t="s">
        <v>665</v>
      </c>
      <c r="D138" s="405" t="s">
        <v>699</v>
      </c>
      <c r="E138" s="405" t="s">
        <v>700</v>
      </c>
      <c r="F138" s="408"/>
      <c r="G138" s="408"/>
      <c r="H138" s="408"/>
      <c r="I138" s="408"/>
      <c r="J138" s="408">
        <v>2</v>
      </c>
      <c r="K138" s="408">
        <v>132</v>
      </c>
      <c r="L138" s="408"/>
      <c r="M138" s="408">
        <v>66</v>
      </c>
      <c r="N138" s="408"/>
      <c r="O138" s="408"/>
      <c r="P138" s="490"/>
      <c r="Q138" s="409"/>
    </row>
    <row r="139" spans="1:17" ht="14.4" customHeight="1" x14ac:dyDescent="0.3">
      <c r="A139" s="404" t="s">
        <v>748</v>
      </c>
      <c r="B139" s="405" t="s">
        <v>668</v>
      </c>
      <c r="C139" s="405" t="s">
        <v>665</v>
      </c>
      <c r="D139" s="405" t="s">
        <v>705</v>
      </c>
      <c r="E139" s="405" t="s">
        <v>706</v>
      </c>
      <c r="F139" s="408"/>
      <c r="G139" s="408"/>
      <c r="H139" s="408"/>
      <c r="I139" s="408"/>
      <c r="J139" s="408"/>
      <c r="K139" s="408"/>
      <c r="L139" s="408"/>
      <c r="M139" s="408"/>
      <c r="N139" s="408">
        <v>2</v>
      </c>
      <c r="O139" s="408">
        <v>1104</v>
      </c>
      <c r="P139" s="490"/>
      <c r="Q139" s="409">
        <v>552</v>
      </c>
    </row>
    <row r="140" spans="1:17" ht="14.4" customHeight="1" x14ac:dyDescent="0.3">
      <c r="A140" s="404" t="s">
        <v>748</v>
      </c>
      <c r="B140" s="405" t="s">
        <v>668</v>
      </c>
      <c r="C140" s="405" t="s">
        <v>665</v>
      </c>
      <c r="D140" s="405" t="s">
        <v>718</v>
      </c>
      <c r="E140" s="405" t="s">
        <v>719</v>
      </c>
      <c r="F140" s="408"/>
      <c r="G140" s="408"/>
      <c r="H140" s="408"/>
      <c r="I140" s="408"/>
      <c r="J140" s="408"/>
      <c r="K140" s="408"/>
      <c r="L140" s="408"/>
      <c r="M140" s="408"/>
      <c r="N140" s="408">
        <v>1</v>
      </c>
      <c r="O140" s="408">
        <v>1615</v>
      </c>
      <c r="P140" s="490"/>
      <c r="Q140" s="409">
        <v>1615</v>
      </c>
    </row>
    <row r="141" spans="1:17" ht="14.4" customHeight="1" x14ac:dyDescent="0.3">
      <c r="A141" s="404" t="s">
        <v>749</v>
      </c>
      <c r="B141" s="405" t="s">
        <v>668</v>
      </c>
      <c r="C141" s="405" t="s">
        <v>665</v>
      </c>
      <c r="D141" s="405" t="s">
        <v>669</v>
      </c>
      <c r="E141" s="405" t="s">
        <v>670</v>
      </c>
      <c r="F141" s="408">
        <v>3</v>
      </c>
      <c r="G141" s="408">
        <v>378</v>
      </c>
      <c r="H141" s="408">
        <v>1</v>
      </c>
      <c r="I141" s="408">
        <v>126</v>
      </c>
      <c r="J141" s="408">
        <v>3</v>
      </c>
      <c r="K141" s="408">
        <v>380</v>
      </c>
      <c r="L141" s="408">
        <v>1.0052910052910053</v>
      </c>
      <c r="M141" s="408">
        <v>126.66666666666667</v>
      </c>
      <c r="N141" s="408"/>
      <c r="O141" s="408"/>
      <c r="P141" s="490"/>
      <c r="Q141" s="409"/>
    </row>
    <row r="142" spans="1:17" ht="14.4" customHeight="1" x14ac:dyDescent="0.3">
      <c r="A142" s="404" t="s">
        <v>749</v>
      </c>
      <c r="B142" s="405" t="s">
        <v>668</v>
      </c>
      <c r="C142" s="405" t="s">
        <v>665</v>
      </c>
      <c r="D142" s="405" t="s">
        <v>673</v>
      </c>
      <c r="E142" s="405" t="s">
        <v>674</v>
      </c>
      <c r="F142" s="408">
        <v>3</v>
      </c>
      <c r="G142" s="408">
        <v>6639</v>
      </c>
      <c r="H142" s="408">
        <v>1</v>
      </c>
      <c r="I142" s="408">
        <v>2213</v>
      </c>
      <c r="J142" s="408">
        <v>6</v>
      </c>
      <c r="K142" s="408">
        <v>13310</v>
      </c>
      <c r="L142" s="408">
        <v>2.0048200030125019</v>
      </c>
      <c r="M142" s="408">
        <v>2218.3333333333335</v>
      </c>
      <c r="N142" s="408">
        <v>4</v>
      </c>
      <c r="O142" s="408">
        <v>8944</v>
      </c>
      <c r="P142" s="490">
        <v>1.3471908419942762</v>
      </c>
      <c r="Q142" s="409">
        <v>2236</v>
      </c>
    </row>
    <row r="143" spans="1:17" ht="14.4" customHeight="1" x14ac:dyDescent="0.3">
      <c r="A143" s="404" t="s">
        <v>749</v>
      </c>
      <c r="B143" s="405" t="s">
        <v>668</v>
      </c>
      <c r="C143" s="405" t="s">
        <v>665</v>
      </c>
      <c r="D143" s="405" t="s">
        <v>677</v>
      </c>
      <c r="E143" s="405" t="s">
        <v>678</v>
      </c>
      <c r="F143" s="408">
        <v>1</v>
      </c>
      <c r="G143" s="408">
        <v>3698</v>
      </c>
      <c r="H143" s="408">
        <v>1</v>
      </c>
      <c r="I143" s="408">
        <v>3698</v>
      </c>
      <c r="J143" s="408">
        <v>6</v>
      </c>
      <c r="K143" s="408">
        <v>22220</v>
      </c>
      <c r="L143" s="408">
        <v>6.0086533261222286</v>
      </c>
      <c r="M143" s="408">
        <v>3703.3333333333335</v>
      </c>
      <c r="N143" s="408">
        <v>5</v>
      </c>
      <c r="O143" s="408">
        <v>18605</v>
      </c>
      <c r="P143" s="490">
        <v>5.0310978907517576</v>
      </c>
      <c r="Q143" s="409">
        <v>3721</v>
      </c>
    </row>
    <row r="144" spans="1:17" ht="14.4" customHeight="1" x14ac:dyDescent="0.3">
      <c r="A144" s="404" t="s">
        <v>749</v>
      </c>
      <c r="B144" s="405" t="s">
        <v>668</v>
      </c>
      <c r="C144" s="405" t="s">
        <v>665</v>
      </c>
      <c r="D144" s="405" t="s">
        <v>683</v>
      </c>
      <c r="E144" s="405" t="s">
        <v>684</v>
      </c>
      <c r="F144" s="408"/>
      <c r="G144" s="408"/>
      <c r="H144" s="408"/>
      <c r="I144" s="408"/>
      <c r="J144" s="408">
        <v>2</v>
      </c>
      <c r="K144" s="408">
        <v>3226</v>
      </c>
      <c r="L144" s="408"/>
      <c r="M144" s="408">
        <v>1613</v>
      </c>
      <c r="N144" s="408"/>
      <c r="O144" s="408"/>
      <c r="P144" s="490"/>
      <c r="Q144" s="409"/>
    </row>
    <row r="145" spans="1:17" ht="14.4" customHeight="1" x14ac:dyDescent="0.3">
      <c r="A145" s="404" t="s">
        <v>749</v>
      </c>
      <c r="B145" s="405" t="s">
        <v>668</v>
      </c>
      <c r="C145" s="405" t="s">
        <v>665</v>
      </c>
      <c r="D145" s="405" t="s">
        <v>687</v>
      </c>
      <c r="E145" s="405" t="s">
        <v>688</v>
      </c>
      <c r="F145" s="408">
        <v>2</v>
      </c>
      <c r="G145" s="408">
        <v>1638</v>
      </c>
      <c r="H145" s="408">
        <v>1</v>
      </c>
      <c r="I145" s="408">
        <v>819</v>
      </c>
      <c r="J145" s="408">
        <v>3</v>
      </c>
      <c r="K145" s="408">
        <v>2463</v>
      </c>
      <c r="L145" s="408">
        <v>1.5036630036630036</v>
      </c>
      <c r="M145" s="408">
        <v>821</v>
      </c>
      <c r="N145" s="408"/>
      <c r="O145" s="408"/>
      <c r="P145" s="490"/>
      <c r="Q145" s="409"/>
    </row>
    <row r="146" spans="1:17" ht="14.4" customHeight="1" x14ac:dyDescent="0.3">
      <c r="A146" s="404" t="s">
        <v>749</v>
      </c>
      <c r="B146" s="405" t="s">
        <v>668</v>
      </c>
      <c r="C146" s="405" t="s">
        <v>665</v>
      </c>
      <c r="D146" s="405" t="s">
        <v>689</v>
      </c>
      <c r="E146" s="405" t="s">
        <v>690</v>
      </c>
      <c r="F146" s="408">
        <v>1</v>
      </c>
      <c r="G146" s="408">
        <v>1447</v>
      </c>
      <c r="H146" s="408">
        <v>1</v>
      </c>
      <c r="I146" s="408">
        <v>1447</v>
      </c>
      <c r="J146" s="408">
        <v>2</v>
      </c>
      <c r="K146" s="408">
        <v>2894</v>
      </c>
      <c r="L146" s="408">
        <v>2</v>
      </c>
      <c r="M146" s="408">
        <v>1447</v>
      </c>
      <c r="N146" s="408">
        <v>1</v>
      </c>
      <c r="O146" s="408">
        <v>1461</v>
      </c>
      <c r="P146" s="490">
        <v>1.009675190048376</v>
      </c>
      <c r="Q146" s="409">
        <v>1461</v>
      </c>
    </row>
    <row r="147" spans="1:17" ht="14.4" customHeight="1" x14ac:dyDescent="0.3">
      <c r="A147" s="404" t="s">
        <v>749</v>
      </c>
      <c r="B147" s="405" t="s">
        <v>668</v>
      </c>
      <c r="C147" s="405" t="s">
        <v>665</v>
      </c>
      <c r="D147" s="405" t="s">
        <v>693</v>
      </c>
      <c r="E147" s="405" t="s">
        <v>694</v>
      </c>
      <c r="F147" s="408">
        <v>5</v>
      </c>
      <c r="G147" s="408">
        <v>80</v>
      </c>
      <c r="H147" s="408">
        <v>1</v>
      </c>
      <c r="I147" s="408">
        <v>16</v>
      </c>
      <c r="J147" s="408">
        <v>7</v>
      </c>
      <c r="K147" s="408">
        <v>112</v>
      </c>
      <c r="L147" s="408">
        <v>1.4</v>
      </c>
      <c r="M147" s="408">
        <v>16</v>
      </c>
      <c r="N147" s="408">
        <v>8</v>
      </c>
      <c r="O147" s="408">
        <v>128</v>
      </c>
      <c r="P147" s="490">
        <v>1.6</v>
      </c>
      <c r="Q147" s="409">
        <v>16</v>
      </c>
    </row>
    <row r="148" spans="1:17" ht="14.4" customHeight="1" x14ac:dyDescent="0.3">
      <c r="A148" s="404" t="s">
        <v>749</v>
      </c>
      <c r="B148" s="405" t="s">
        <v>668</v>
      </c>
      <c r="C148" s="405" t="s">
        <v>665</v>
      </c>
      <c r="D148" s="405" t="s">
        <v>695</v>
      </c>
      <c r="E148" s="405" t="s">
        <v>680</v>
      </c>
      <c r="F148" s="408">
        <v>8</v>
      </c>
      <c r="G148" s="408">
        <v>5504</v>
      </c>
      <c r="H148" s="408">
        <v>1</v>
      </c>
      <c r="I148" s="408">
        <v>688</v>
      </c>
      <c r="J148" s="408">
        <v>12</v>
      </c>
      <c r="K148" s="408">
        <v>8280</v>
      </c>
      <c r="L148" s="408">
        <v>1.504360465116279</v>
      </c>
      <c r="M148" s="408">
        <v>690</v>
      </c>
      <c r="N148" s="408">
        <v>14</v>
      </c>
      <c r="O148" s="408">
        <v>9744</v>
      </c>
      <c r="P148" s="490">
        <v>1.7703488372093024</v>
      </c>
      <c r="Q148" s="409">
        <v>696</v>
      </c>
    </row>
    <row r="149" spans="1:17" ht="14.4" customHeight="1" x14ac:dyDescent="0.3">
      <c r="A149" s="404" t="s">
        <v>749</v>
      </c>
      <c r="B149" s="405" t="s">
        <v>668</v>
      </c>
      <c r="C149" s="405" t="s">
        <v>665</v>
      </c>
      <c r="D149" s="405" t="s">
        <v>696</v>
      </c>
      <c r="E149" s="405" t="s">
        <v>682</v>
      </c>
      <c r="F149" s="408">
        <v>1</v>
      </c>
      <c r="G149" s="408">
        <v>1375</v>
      </c>
      <c r="H149" s="408">
        <v>1</v>
      </c>
      <c r="I149" s="408">
        <v>1375</v>
      </c>
      <c r="J149" s="408">
        <v>11</v>
      </c>
      <c r="K149" s="408">
        <v>15157</v>
      </c>
      <c r="L149" s="408">
        <v>11.023272727272728</v>
      </c>
      <c r="M149" s="408">
        <v>1377.909090909091</v>
      </c>
      <c r="N149" s="408">
        <v>11</v>
      </c>
      <c r="O149" s="408">
        <v>15257</v>
      </c>
      <c r="P149" s="490">
        <v>11.096</v>
      </c>
      <c r="Q149" s="409">
        <v>1387</v>
      </c>
    </row>
    <row r="150" spans="1:17" ht="14.4" customHeight="1" x14ac:dyDescent="0.3">
      <c r="A150" s="404" t="s">
        <v>749</v>
      </c>
      <c r="B150" s="405" t="s">
        <v>668</v>
      </c>
      <c r="C150" s="405" t="s">
        <v>665</v>
      </c>
      <c r="D150" s="405" t="s">
        <v>697</v>
      </c>
      <c r="E150" s="405" t="s">
        <v>698</v>
      </c>
      <c r="F150" s="408">
        <v>2</v>
      </c>
      <c r="G150" s="408">
        <v>4638</v>
      </c>
      <c r="H150" s="408">
        <v>1</v>
      </c>
      <c r="I150" s="408">
        <v>2319</v>
      </c>
      <c r="J150" s="408">
        <v>8</v>
      </c>
      <c r="K150" s="408">
        <v>18582</v>
      </c>
      <c r="L150" s="408">
        <v>4.0064683053040104</v>
      </c>
      <c r="M150" s="408">
        <v>2322.75</v>
      </c>
      <c r="N150" s="408">
        <v>6</v>
      </c>
      <c r="O150" s="408">
        <v>14046</v>
      </c>
      <c r="P150" s="490">
        <v>3.0284605433376455</v>
      </c>
      <c r="Q150" s="409">
        <v>2341</v>
      </c>
    </row>
    <row r="151" spans="1:17" ht="14.4" customHeight="1" x14ac:dyDescent="0.3">
      <c r="A151" s="404" t="s">
        <v>749</v>
      </c>
      <c r="B151" s="405" t="s">
        <v>668</v>
      </c>
      <c r="C151" s="405" t="s">
        <v>665</v>
      </c>
      <c r="D151" s="405" t="s">
        <v>699</v>
      </c>
      <c r="E151" s="405" t="s">
        <v>700</v>
      </c>
      <c r="F151" s="408">
        <v>8</v>
      </c>
      <c r="G151" s="408">
        <v>520</v>
      </c>
      <c r="H151" s="408">
        <v>1</v>
      </c>
      <c r="I151" s="408">
        <v>65</v>
      </c>
      <c r="J151" s="408">
        <v>12</v>
      </c>
      <c r="K151" s="408">
        <v>784</v>
      </c>
      <c r="L151" s="408">
        <v>1.5076923076923077</v>
      </c>
      <c r="M151" s="408">
        <v>65.333333333333329</v>
      </c>
      <c r="N151" s="408">
        <v>14</v>
      </c>
      <c r="O151" s="408">
        <v>924</v>
      </c>
      <c r="P151" s="490">
        <v>1.7769230769230768</v>
      </c>
      <c r="Q151" s="409">
        <v>66</v>
      </c>
    </row>
    <row r="152" spans="1:17" ht="14.4" customHeight="1" x14ac:dyDescent="0.3">
      <c r="A152" s="404" t="s">
        <v>749</v>
      </c>
      <c r="B152" s="405" t="s">
        <v>668</v>
      </c>
      <c r="C152" s="405" t="s">
        <v>665</v>
      </c>
      <c r="D152" s="405" t="s">
        <v>701</v>
      </c>
      <c r="E152" s="405" t="s">
        <v>702</v>
      </c>
      <c r="F152" s="408">
        <v>1</v>
      </c>
      <c r="G152" s="408">
        <v>396</v>
      </c>
      <c r="H152" s="408">
        <v>1</v>
      </c>
      <c r="I152" s="408">
        <v>396</v>
      </c>
      <c r="J152" s="408">
        <v>2</v>
      </c>
      <c r="K152" s="408">
        <v>792</v>
      </c>
      <c r="L152" s="408">
        <v>2</v>
      </c>
      <c r="M152" s="408">
        <v>396</v>
      </c>
      <c r="N152" s="408">
        <v>1</v>
      </c>
      <c r="O152" s="408">
        <v>401</v>
      </c>
      <c r="P152" s="490">
        <v>1.0126262626262625</v>
      </c>
      <c r="Q152" s="409">
        <v>401</v>
      </c>
    </row>
    <row r="153" spans="1:17" ht="14.4" customHeight="1" x14ac:dyDescent="0.3">
      <c r="A153" s="404" t="s">
        <v>749</v>
      </c>
      <c r="B153" s="405" t="s">
        <v>668</v>
      </c>
      <c r="C153" s="405" t="s">
        <v>665</v>
      </c>
      <c r="D153" s="405" t="s">
        <v>705</v>
      </c>
      <c r="E153" s="405" t="s">
        <v>706</v>
      </c>
      <c r="F153" s="408">
        <v>15</v>
      </c>
      <c r="G153" s="408">
        <v>8250</v>
      </c>
      <c r="H153" s="408">
        <v>1</v>
      </c>
      <c r="I153" s="408">
        <v>550</v>
      </c>
      <c r="J153" s="408">
        <v>33</v>
      </c>
      <c r="K153" s="408">
        <v>18159</v>
      </c>
      <c r="L153" s="408">
        <v>2.201090909090909</v>
      </c>
      <c r="M153" s="408">
        <v>550.27272727272725</v>
      </c>
      <c r="N153" s="408">
        <v>33</v>
      </c>
      <c r="O153" s="408">
        <v>18216</v>
      </c>
      <c r="P153" s="490">
        <v>2.2080000000000002</v>
      </c>
      <c r="Q153" s="409">
        <v>552</v>
      </c>
    </row>
    <row r="154" spans="1:17" ht="14.4" customHeight="1" x14ac:dyDescent="0.3">
      <c r="A154" s="404" t="s">
        <v>749</v>
      </c>
      <c r="B154" s="405" t="s">
        <v>668</v>
      </c>
      <c r="C154" s="405" t="s">
        <v>665</v>
      </c>
      <c r="D154" s="405" t="s">
        <v>718</v>
      </c>
      <c r="E154" s="405" t="s">
        <v>719</v>
      </c>
      <c r="F154" s="408"/>
      <c r="G154" s="408"/>
      <c r="H154" s="408"/>
      <c r="I154" s="408"/>
      <c r="J154" s="408">
        <v>1</v>
      </c>
      <c r="K154" s="408">
        <v>1607</v>
      </c>
      <c r="L154" s="408"/>
      <c r="M154" s="408">
        <v>1607</v>
      </c>
      <c r="N154" s="408">
        <v>3</v>
      </c>
      <c r="O154" s="408">
        <v>4845</v>
      </c>
      <c r="P154" s="490"/>
      <c r="Q154" s="409">
        <v>1615</v>
      </c>
    </row>
    <row r="155" spans="1:17" ht="14.4" customHeight="1" x14ac:dyDescent="0.3">
      <c r="A155" s="404" t="s">
        <v>750</v>
      </c>
      <c r="B155" s="405" t="s">
        <v>668</v>
      </c>
      <c r="C155" s="405" t="s">
        <v>665</v>
      </c>
      <c r="D155" s="405" t="s">
        <v>669</v>
      </c>
      <c r="E155" s="405" t="s">
        <v>670</v>
      </c>
      <c r="F155" s="408">
        <v>2</v>
      </c>
      <c r="G155" s="408">
        <v>252</v>
      </c>
      <c r="H155" s="408">
        <v>1</v>
      </c>
      <c r="I155" s="408">
        <v>126</v>
      </c>
      <c r="J155" s="408">
        <v>4</v>
      </c>
      <c r="K155" s="408">
        <v>505</v>
      </c>
      <c r="L155" s="408">
        <v>2.003968253968254</v>
      </c>
      <c r="M155" s="408">
        <v>126.25</v>
      </c>
      <c r="N155" s="408">
        <v>3</v>
      </c>
      <c r="O155" s="408">
        <v>384</v>
      </c>
      <c r="P155" s="490">
        <v>1.5238095238095237</v>
      </c>
      <c r="Q155" s="409">
        <v>128</v>
      </c>
    </row>
    <row r="156" spans="1:17" ht="14.4" customHeight="1" x14ac:dyDescent="0.3">
      <c r="A156" s="404" t="s">
        <v>750</v>
      </c>
      <c r="B156" s="405" t="s">
        <v>668</v>
      </c>
      <c r="C156" s="405" t="s">
        <v>665</v>
      </c>
      <c r="D156" s="405" t="s">
        <v>671</v>
      </c>
      <c r="E156" s="405" t="s">
        <v>672</v>
      </c>
      <c r="F156" s="408">
        <v>1</v>
      </c>
      <c r="G156" s="408">
        <v>1220</v>
      </c>
      <c r="H156" s="408">
        <v>1</v>
      </c>
      <c r="I156" s="408">
        <v>1220</v>
      </c>
      <c r="J156" s="408"/>
      <c r="K156" s="408"/>
      <c r="L156" s="408"/>
      <c r="M156" s="408"/>
      <c r="N156" s="408"/>
      <c r="O156" s="408"/>
      <c r="P156" s="490"/>
      <c r="Q156" s="409"/>
    </row>
    <row r="157" spans="1:17" ht="14.4" customHeight="1" x14ac:dyDescent="0.3">
      <c r="A157" s="404" t="s">
        <v>750</v>
      </c>
      <c r="B157" s="405" t="s">
        <v>668</v>
      </c>
      <c r="C157" s="405" t="s">
        <v>665</v>
      </c>
      <c r="D157" s="405" t="s">
        <v>675</v>
      </c>
      <c r="E157" s="405" t="s">
        <v>676</v>
      </c>
      <c r="F157" s="408">
        <v>1</v>
      </c>
      <c r="G157" s="408">
        <v>1035</v>
      </c>
      <c r="H157" s="408">
        <v>1</v>
      </c>
      <c r="I157" s="408">
        <v>1035</v>
      </c>
      <c r="J157" s="408"/>
      <c r="K157" s="408"/>
      <c r="L157" s="408"/>
      <c r="M157" s="408"/>
      <c r="N157" s="408"/>
      <c r="O157" s="408"/>
      <c r="P157" s="490"/>
      <c r="Q157" s="409"/>
    </row>
    <row r="158" spans="1:17" ht="14.4" customHeight="1" x14ac:dyDescent="0.3">
      <c r="A158" s="404" t="s">
        <v>750</v>
      </c>
      <c r="B158" s="405" t="s">
        <v>668</v>
      </c>
      <c r="C158" s="405" t="s">
        <v>665</v>
      </c>
      <c r="D158" s="405" t="s">
        <v>677</v>
      </c>
      <c r="E158" s="405" t="s">
        <v>678</v>
      </c>
      <c r="F158" s="408">
        <v>5</v>
      </c>
      <c r="G158" s="408">
        <v>18490</v>
      </c>
      <c r="H158" s="408">
        <v>1</v>
      </c>
      <c r="I158" s="408">
        <v>3698</v>
      </c>
      <c r="J158" s="408">
        <v>10</v>
      </c>
      <c r="K158" s="408">
        <v>37012</v>
      </c>
      <c r="L158" s="408">
        <v>2.0017306652244455</v>
      </c>
      <c r="M158" s="408">
        <v>3701.2</v>
      </c>
      <c r="N158" s="408">
        <v>2</v>
      </c>
      <c r="O158" s="408">
        <v>7442</v>
      </c>
      <c r="P158" s="490">
        <v>0.40248783126014059</v>
      </c>
      <c r="Q158" s="409">
        <v>3721</v>
      </c>
    </row>
    <row r="159" spans="1:17" ht="14.4" customHeight="1" x14ac:dyDescent="0.3">
      <c r="A159" s="404" t="s">
        <v>750</v>
      </c>
      <c r="B159" s="405" t="s">
        <v>668</v>
      </c>
      <c r="C159" s="405" t="s">
        <v>665</v>
      </c>
      <c r="D159" s="405" t="s">
        <v>679</v>
      </c>
      <c r="E159" s="405" t="s">
        <v>680</v>
      </c>
      <c r="F159" s="408">
        <v>1</v>
      </c>
      <c r="G159" s="408">
        <v>438</v>
      </c>
      <c r="H159" s="408">
        <v>1</v>
      </c>
      <c r="I159" s="408">
        <v>438</v>
      </c>
      <c r="J159" s="408">
        <v>12</v>
      </c>
      <c r="K159" s="408">
        <v>5258</v>
      </c>
      <c r="L159" s="408">
        <v>12.004566210045661</v>
      </c>
      <c r="M159" s="408">
        <v>438.16666666666669</v>
      </c>
      <c r="N159" s="408">
        <v>2</v>
      </c>
      <c r="O159" s="408">
        <v>878</v>
      </c>
      <c r="P159" s="490">
        <v>2.0045662100456623</v>
      </c>
      <c r="Q159" s="409">
        <v>439</v>
      </c>
    </row>
    <row r="160" spans="1:17" ht="14.4" customHeight="1" x14ac:dyDescent="0.3">
      <c r="A160" s="404" t="s">
        <v>750</v>
      </c>
      <c r="B160" s="405" t="s">
        <v>668</v>
      </c>
      <c r="C160" s="405" t="s">
        <v>665</v>
      </c>
      <c r="D160" s="405" t="s">
        <v>681</v>
      </c>
      <c r="E160" s="405" t="s">
        <v>682</v>
      </c>
      <c r="F160" s="408">
        <v>1</v>
      </c>
      <c r="G160" s="408">
        <v>832</v>
      </c>
      <c r="H160" s="408">
        <v>1</v>
      </c>
      <c r="I160" s="408">
        <v>832</v>
      </c>
      <c r="J160" s="408">
        <v>4</v>
      </c>
      <c r="K160" s="408">
        <v>3328</v>
      </c>
      <c r="L160" s="408">
        <v>4</v>
      </c>
      <c r="M160" s="408">
        <v>832</v>
      </c>
      <c r="N160" s="408">
        <v>3</v>
      </c>
      <c r="O160" s="408">
        <v>2508</v>
      </c>
      <c r="P160" s="490">
        <v>3.0144230769230771</v>
      </c>
      <c r="Q160" s="409">
        <v>836</v>
      </c>
    </row>
    <row r="161" spans="1:17" ht="14.4" customHeight="1" x14ac:dyDescent="0.3">
      <c r="A161" s="404" t="s">
        <v>750</v>
      </c>
      <c r="B161" s="405" t="s">
        <v>668</v>
      </c>
      <c r="C161" s="405" t="s">
        <v>665</v>
      </c>
      <c r="D161" s="405" t="s">
        <v>689</v>
      </c>
      <c r="E161" s="405" t="s">
        <v>690</v>
      </c>
      <c r="F161" s="408">
        <v>21</v>
      </c>
      <c r="G161" s="408">
        <v>30387</v>
      </c>
      <c r="H161" s="408">
        <v>1</v>
      </c>
      <c r="I161" s="408">
        <v>1447</v>
      </c>
      <c r="J161" s="408">
        <v>20</v>
      </c>
      <c r="K161" s="408">
        <v>28990</v>
      </c>
      <c r="L161" s="408">
        <v>0.95402639286537005</v>
      </c>
      <c r="M161" s="408">
        <v>1449.5</v>
      </c>
      <c r="N161" s="408">
        <v>9</v>
      </c>
      <c r="O161" s="408">
        <v>13149</v>
      </c>
      <c r="P161" s="490">
        <v>0.43271793859216112</v>
      </c>
      <c r="Q161" s="409">
        <v>1461</v>
      </c>
    </row>
    <row r="162" spans="1:17" ht="14.4" customHeight="1" x14ac:dyDescent="0.3">
      <c r="A162" s="404" t="s">
        <v>750</v>
      </c>
      <c r="B162" s="405" t="s">
        <v>668</v>
      </c>
      <c r="C162" s="405" t="s">
        <v>665</v>
      </c>
      <c r="D162" s="405" t="s">
        <v>693</v>
      </c>
      <c r="E162" s="405" t="s">
        <v>694</v>
      </c>
      <c r="F162" s="408">
        <v>4</v>
      </c>
      <c r="G162" s="408">
        <v>64</v>
      </c>
      <c r="H162" s="408">
        <v>1</v>
      </c>
      <c r="I162" s="408">
        <v>16</v>
      </c>
      <c r="J162" s="408">
        <v>4</v>
      </c>
      <c r="K162" s="408">
        <v>64</v>
      </c>
      <c r="L162" s="408">
        <v>1</v>
      </c>
      <c r="M162" s="408">
        <v>16</v>
      </c>
      <c r="N162" s="408">
        <v>4</v>
      </c>
      <c r="O162" s="408">
        <v>64</v>
      </c>
      <c r="P162" s="490">
        <v>1</v>
      </c>
      <c r="Q162" s="409">
        <v>16</v>
      </c>
    </row>
    <row r="163" spans="1:17" ht="14.4" customHeight="1" x14ac:dyDescent="0.3">
      <c r="A163" s="404" t="s">
        <v>750</v>
      </c>
      <c r="B163" s="405" t="s">
        <v>668</v>
      </c>
      <c r="C163" s="405" t="s">
        <v>665</v>
      </c>
      <c r="D163" s="405" t="s">
        <v>695</v>
      </c>
      <c r="E163" s="405" t="s">
        <v>680</v>
      </c>
      <c r="F163" s="408">
        <v>9</v>
      </c>
      <c r="G163" s="408">
        <v>6192</v>
      </c>
      <c r="H163" s="408">
        <v>1</v>
      </c>
      <c r="I163" s="408">
        <v>688</v>
      </c>
      <c r="J163" s="408">
        <v>9</v>
      </c>
      <c r="K163" s="408">
        <v>6204</v>
      </c>
      <c r="L163" s="408">
        <v>1.001937984496124</v>
      </c>
      <c r="M163" s="408">
        <v>689.33333333333337</v>
      </c>
      <c r="N163" s="408">
        <v>10</v>
      </c>
      <c r="O163" s="408">
        <v>6960</v>
      </c>
      <c r="P163" s="490">
        <v>1.124031007751938</v>
      </c>
      <c r="Q163" s="409">
        <v>696</v>
      </c>
    </row>
    <row r="164" spans="1:17" ht="14.4" customHeight="1" x14ac:dyDescent="0.3">
      <c r="A164" s="404" t="s">
        <v>750</v>
      </c>
      <c r="B164" s="405" t="s">
        <v>668</v>
      </c>
      <c r="C164" s="405" t="s">
        <v>665</v>
      </c>
      <c r="D164" s="405" t="s">
        <v>696</v>
      </c>
      <c r="E164" s="405" t="s">
        <v>682</v>
      </c>
      <c r="F164" s="408">
        <v>10</v>
      </c>
      <c r="G164" s="408">
        <v>13750</v>
      </c>
      <c r="H164" s="408">
        <v>1</v>
      </c>
      <c r="I164" s="408">
        <v>1375</v>
      </c>
      <c r="J164" s="408">
        <v>9</v>
      </c>
      <c r="K164" s="408">
        <v>12383</v>
      </c>
      <c r="L164" s="408">
        <v>0.90058181818181815</v>
      </c>
      <c r="M164" s="408">
        <v>1375.8888888888889</v>
      </c>
      <c r="N164" s="408">
        <v>11</v>
      </c>
      <c r="O164" s="408">
        <v>15257</v>
      </c>
      <c r="P164" s="490">
        <v>1.1095999999999999</v>
      </c>
      <c r="Q164" s="409">
        <v>1387</v>
      </c>
    </row>
    <row r="165" spans="1:17" ht="14.4" customHeight="1" x14ac:dyDescent="0.3">
      <c r="A165" s="404" t="s">
        <v>750</v>
      </c>
      <c r="B165" s="405" t="s">
        <v>668</v>
      </c>
      <c r="C165" s="405" t="s">
        <v>665</v>
      </c>
      <c r="D165" s="405" t="s">
        <v>697</v>
      </c>
      <c r="E165" s="405" t="s">
        <v>698</v>
      </c>
      <c r="F165" s="408">
        <v>7</v>
      </c>
      <c r="G165" s="408">
        <v>16233</v>
      </c>
      <c r="H165" s="408">
        <v>1</v>
      </c>
      <c r="I165" s="408">
        <v>2319</v>
      </c>
      <c r="J165" s="408">
        <v>7</v>
      </c>
      <c r="K165" s="408">
        <v>16263</v>
      </c>
      <c r="L165" s="408">
        <v>1.0018480872297173</v>
      </c>
      <c r="M165" s="408">
        <v>2323.2857142857142</v>
      </c>
      <c r="N165" s="408">
        <v>3</v>
      </c>
      <c r="O165" s="408">
        <v>7023</v>
      </c>
      <c r="P165" s="490">
        <v>0.43263722047680653</v>
      </c>
      <c r="Q165" s="409">
        <v>2341</v>
      </c>
    </row>
    <row r="166" spans="1:17" ht="14.4" customHeight="1" x14ac:dyDescent="0.3">
      <c r="A166" s="404" t="s">
        <v>750</v>
      </c>
      <c r="B166" s="405" t="s">
        <v>668</v>
      </c>
      <c r="C166" s="405" t="s">
        <v>665</v>
      </c>
      <c r="D166" s="405" t="s">
        <v>699</v>
      </c>
      <c r="E166" s="405" t="s">
        <v>700</v>
      </c>
      <c r="F166" s="408">
        <v>9</v>
      </c>
      <c r="G166" s="408">
        <v>585</v>
      </c>
      <c r="H166" s="408">
        <v>1</v>
      </c>
      <c r="I166" s="408">
        <v>65</v>
      </c>
      <c r="J166" s="408">
        <v>10</v>
      </c>
      <c r="K166" s="408">
        <v>653</v>
      </c>
      <c r="L166" s="408">
        <v>1.1162393162393163</v>
      </c>
      <c r="M166" s="408">
        <v>65.3</v>
      </c>
      <c r="N166" s="408">
        <v>12</v>
      </c>
      <c r="O166" s="408">
        <v>792</v>
      </c>
      <c r="P166" s="490">
        <v>1.3538461538461539</v>
      </c>
      <c r="Q166" s="409">
        <v>66</v>
      </c>
    </row>
    <row r="167" spans="1:17" ht="14.4" customHeight="1" x14ac:dyDescent="0.3">
      <c r="A167" s="404" t="s">
        <v>750</v>
      </c>
      <c r="B167" s="405" t="s">
        <v>668</v>
      </c>
      <c r="C167" s="405" t="s">
        <v>665</v>
      </c>
      <c r="D167" s="405" t="s">
        <v>701</v>
      </c>
      <c r="E167" s="405" t="s">
        <v>702</v>
      </c>
      <c r="F167" s="408">
        <v>21</v>
      </c>
      <c r="G167" s="408">
        <v>8316</v>
      </c>
      <c r="H167" s="408">
        <v>1</v>
      </c>
      <c r="I167" s="408">
        <v>396</v>
      </c>
      <c r="J167" s="408">
        <v>20</v>
      </c>
      <c r="K167" s="408">
        <v>7935</v>
      </c>
      <c r="L167" s="408">
        <v>0.95418470418470414</v>
      </c>
      <c r="M167" s="408">
        <v>396.75</v>
      </c>
      <c r="N167" s="408">
        <v>9</v>
      </c>
      <c r="O167" s="408">
        <v>3609</v>
      </c>
      <c r="P167" s="490">
        <v>0.43398268398268397</v>
      </c>
      <c r="Q167" s="409">
        <v>401</v>
      </c>
    </row>
    <row r="168" spans="1:17" ht="14.4" customHeight="1" x14ac:dyDescent="0.3">
      <c r="A168" s="404" t="s">
        <v>750</v>
      </c>
      <c r="B168" s="405" t="s">
        <v>668</v>
      </c>
      <c r="C168" s="405" t="s">
        <v>665</v>
      </c>
      <c r="D168" s="405" t="s">
        <v>703</v>
      </c>
      <c r="E168" s="405" t="s">
        <v>704</v>
      </c>
      <c r="F168" s="408"/>
      <c r="G168" s="408"/>
      <c r="H168" s="408"/>
      <c r="I168" s="408"/>
      <c r="J168" s="408">
        <v>3</v>
      </c>
      <c r="K168" s="408">
        <v>4803</v>
      </c>
      <c r="L168" s="408"/>
      <c r="M168" s="408">
        <v>1601</v>
      </c>
      <c r="N168" s="408">
        <v>2</v>
      </c>
      <c r="O168" s="408">
        <v>3226</v>
      </c>
      <c r="P168" s="490"/>
      <c r="Q168" s="409">
        <v>1613</v>
      </c>
    </row>
    <row r="169" spans="1:17" ht="14.4" customHeight="1" x14ac:dyDescent="0.3">
      <c r="A169" s="404" t="s">
        <v>750</v>
      </c>
      <c r="B169" s="405" t="s">
        <v>668</v>
      </c>
      <c r="C169" s="405" t="s">
        <v>665</v>
      </c>
      <c r="D169" s="405" t="s">
        <v>705</v>
      </c>
      <c r="E169" s="405" t="s">
        <v>706</v>
      </c>
      <c r="F169" s="408">
        <v>45</v>
      </c>
      <c r="G169" s="408">
        <v>24750</v>
      </c>
      <c r="H169" s="408">
        <v>1</v>
      </c>
      <c r="I169" s="408">
        <v>550</v>
      </c>
      <c r="J169" s="408">
        <v>59</v>
      </c>
      <c r="K169" s="408">
        <v>32470</v>
      </c>
      <c r="L169" s="408">
        <v>1.3119191919191919</v>
      </c>
      <c r="M169" s="408">
        <v>550.33898305084745</v>
      </c>
      <c r="N169" s="408">
        <v>36</v>
      </c>
      <c r="O169" s="408">
        <v>19872</v>
      </c>
      <c r="P169" s="490">
        <v>0.80290909090909091</v>
      </c>
      <c r="Q169" s="409">
        <v>552</v>
      </c>
    </row>
    <row r="170" spans="1:17" ht="14.4" customHeight="1" x14ac:dyDescent="0.3">
      <c r="A170" s="404" t="s">
        <v>750</v>
      </c>
      <c r="B170" s="405" t="s">
        <v>668</v>
      </c>
      <c r="C170" s="405" t="s">
        <v>665</v>
      </c>
      <c r="D170" s="405" t="s">
        <v>711</v>
      </c>
      <c r="E170" s="405" t="s">
        <v>712</v>
      </c>
      <c r="F170" s="408">
        <v>1</v>
      </c>
      <c r="G170" s="408">
        <v>122</v>
      </c>
      <c r="H170" s="408">
        <v>1</v>
      </c>
      <c r="I170" s="408">
        <v>122</v>
      </c>
      <c r="J170" s="408">
        <v>1</v>
      </c>
      <c r="K170" s="408">
        <v>122</v>
      </c>
      <c r="L170" s="408">
        <v>1</v>
      </c>
      <c r="M170" s="408">
        <v>122</v>
      </c>
      <c r="N170" s="408"/>
      <c r="O170" s="408"/>
      <c r="P170" s="490"/>
      <c r="Q170" s="409"/>
    </row>
    <row r="171" spans="1:17" ht="14.4" customHeight="1" x14ac:dyDescent="0.3">
      <c r="A171" s="404" t="s">
        <v>750</v>
      </c>
      <c r="B171" s="405" t="s">
        <v>668</v>
      </c>
      <c r="C171" s="405" t="s">
        <v>665</v>
      </c>
      <c r="D171" s="405" t="s">
        <v>713</v>
      </c>
      <c r="E171" s="405" t="s">
        <v>714</v>
      </c>
      <c r="F171" s="408">
        <v>51</v>
      </c>
      <c r="G171" s="408">
        <v>21675</v>
      </c>
      <c r="H171" s="408">
        <v>1</v>
      </c>
      <c r="I171" s="408">
        <v>425</v>
      </c>
      <c r="J171" s="408">
        <v>46</v>
      </c>
      <c r="K171" s="408">
        <v>19558</v>
      </c>
      <c r="L171" s="408">
        <v>0.90232987312572088</v>
      </c>
      <c r="M171" s="408">
        <v>425.17391304347825</v>
      </c>
      <c r="N171" s="408">
        <v>37</v>
      </c>
      <c r="O171" s="408">
        <v>15762</v>
      </c>
      <c r="P171" s="490">
        <v>0.72719723183391005</v>
      </c>
      <c r="Q171" s="409">
        <v>426</v>
      </c>
    </row>
    <row r="172" spans="1:17" ht="14.4" customHeight="1" x14ac:dyDescent="0.3">
      <c r="A172" s="404" t="s">
        <v>750</v>
      </c>
      <c r="B172" s="405" t="s">
        <v>668</v>
      </c>
      <c r="C172" s="405" t="s">
        <v>665</v>
      </c>
      <c r="D172" s="405" t="s">
        <v>717</v>
      </c>
      <c r="E172" s="405" t="s">
        <v>676</v>
      </c>
      <c r="F172" s="408"/>
      <c r="G172" s="408"/>
      <c r="H172" s="408"/>
      <c r="I172" s="408"/>
      <c r="J172" s="408">
        <v>1</v>
      </c>
      <c r="K172" s="408">
        <v>915</v>
      </c>
      <c r="L172" s="408"/>
      <c r="M172" s="408">
        <v>915</v>
      </c>
      <c r="N172" s="408"/>
      <c r="O172" s="408"/>
      <c r="P172" s="490"/>
      <c r="Q172" s="409"/>
    </row>
    <row r="173" spans="1:17" ht="14.4" customHeight="1" x14ac:dyDescent="0.3">
      <c r="A173" s="404" t="s">
        <v>750</v>
      </c>
      <c r="B173" s="405" t="s">
        <v>668</v>
      </c>
      <c r="C173" s="405" t="s">
        <v>665</v>
      </c>
      <c r="D173" s="405" t="s">
        <v>718</v>
      </c>
      <c r="E173" s="405" t="s">
        <v>719</v>
      </c>
      <c r="F173" s="408"/>
      <c r="G173" s="408"/>
      <c r="H173" s="408"/>
      <c r="I173" s="408"/>
      <c r="J173" s="408"/>
      <c r="K173" s="408"/>
      <c r="L173" s="408"/>
      <c r="M173" s="408"/>
      <c r="N173" s="408">
        <v>5</v>
      </c>
      <c r="O173" s="408">
        <v>8075</v>
      </c>
      <c r="P173" s="490"/>
      <c r="Q173" s="409">
        <v>1615</v>
      </c>
    </row>
    <row r="174" spans="1:17" ht="14.4" customHeight="1" x14ac:dyDescent="0.3">
      <c r="A174" s="404" t="s">
        <v>751</v>
      </c>
      <c r="B174" s="405" t="s">
        <v>668</v>
      </c>
      <c r="C174" s="405" t="s">
        <v>665</v>
      </c>
      <c r="D174" s="405" t="s">
        <v>673</v>
      </c>
      <c r="E174" s="405" t="s">
        <v>674</v>
      </c>
      <c r="F174" s="408">
        <v>2</v>
      </c>
      <c r="G174" s="408">
        <v>4426</v>
      </c>
      <c r="H174" s="408">
        <v>1</v>
      </c>
      <c r="I174" s="408">
        <v>2213</v>
      </c>
      <c r="J174" s="408"/>
      <c r="K174" s="408"/>
      <c r="L174" s="408"/>
      <c r="M174" s="408"/>
      <c r="N174" s="408"/>
      <c r="O174" s="408"/>
      <c r="P174" s="490"/>
      <c r="Q174" s="409"/>
    </row>
    <row r="175" spans="1:17" ht="14.4" customHeight="1" x14ac:dyDescent="0.3">
      <c r="A175" s="404" t="s">
        <v>751</v>
      </c>
      <c r="B175" s="405" t="s">
        <v>668</v>
      </c>
      <c r="C175" s="405" t="s">
        <v>665</v>
      </c>
      <c r="D175" s="405" t="s">
        <v>677</v>
      </c>
      <c r="E175" s="405" t="s">
        <v>678</v>
      </c>
      <c r="F175" s="408">
        <v>1</v>
      </c>
      <c r="G175" s="408">
        <v>3698</v>
      </c>
      <c r="H175" s="408">
        <v>1</v>
      </c>
      <c r="I175" s="408">
        <v>3698</v>
      </c>
      <c r="J175" s="408"/>
      <c r="K175" s="408"/>
      <c r="L175" s="408"/>
      <c r="M175" s="408"/>
      <c r="N175" s="408"/>
      <c r="O175" s="408"/>
      <c r="P175" s="490"/>
      <c r="Q175" s="409"/>
    </row>
    <row r="176" spans="1:17" ht="14.4" customHeight="1" x14ac:dyDescent="0.3">
      <c r="A176" s="404" t="s">
        <v>751</v>
      </c>
      <c r="B176" s="405" t="s">
        <v>668</v>
      </c>
      <c r="C176" s="405" t="s">
        <v>665</v>
      </c>
      <c r="D176" s="405" t="s">
        <v>689</v>
      </c>
      <c r="E176" s="405" t="s">
        <v>690</v>
      </c>
      <c r="F176" s="408">
        <v>2</v>
      </c>
      <c r="G176" s="408">
        <v>2894</v>
      </c>
      <c r="H176" s="408">
        <v>1</v>
      </c>
      <c r="I176" s="408">
        <v>1447</v>
      </c>
      <c r="J176" s="408"/>
      <c r="K176" s="408"/>
      <c r="L176" s="408"/>
      <c r="M176" s="408"/>
      <c r="N176" s="408"/>
      <c r="O176" s="408"/>
      <c r="P176" s="490"/>
      <c r="Q176" s="409"/>
    </row>
    <row r="177" spans="1:17" ht="14.4" customHeight="1" x14ac:dyDescent="0.3">
      <c r="A177" s="404" t="s">
        <v>751</v>
      </c>
      <c r="B177" s="405" t="s">
        <v>668</v>
      </c>
      <c r="C177" s="405" t="s">
        <v>665</v>
      </c>
      <c r="D177" s="405" t="s">
        <v>693</v>
      </c>
      <c r="E177" s="405" t="s">
        <v>694</v>
      </c>
      <c r="F177" s="408">
        <v>1</v>
      </c>
      <c r="G177" s="408">
        <v>16</v>
      </c>
      <c r="H177" s="408">
        <v>1</v>
      </c>
      <c r="I177" s="408">
        <v>16</v>
      </c>
      <c r="J177" s="408"/>
      <c r="K177" s="408"/>
      <c r="L177" s="408"/>
      <c r="M177" s="408"/>
      <c r="N177" s="408">
        <v>1</v>
      </c>
      <c r="O177" s="408">
        <v>16</v>
      </c>
      <c r="P177" s="490">
        <v>1</v>
      </c>
      <c r="Q177" s="409">
        <v>16</v>
      </c>
    </row>
    <row r="178" spans="1:17" ht="14.4" customHeight="1" x14ac:dyDescent="0.3">
      <c r="A178" s="404" t="s">
        <v>751</v>
      </c>
      <c r="B178" s="405" t="s">
        <v>668</v>
      </c>
      <c r="C178" s="405" t="s">
        <v>665</v>
      </c>
      <c r="D178" s="405" t="s">
        <v>695</v>
      </c>
      <c r="E178" s="405" t="s">
        <v>680</v>
      </c>
      <c r="F178" s="408">
        <v>2</v>
      </c>
      <c r="G178" s="408">
        <v>1376</v>
      </c>
      <c r="H178" s="408">
        <v>1</v>
      </c>
      <c r="I178" s="408">
        <v>688</v>
      </c>
      <c r="J178" s="408"/>
      <c r="K178" s="408"/>
      <c r="L178" s="408"/>
      <c r="M178" s="408"/>
      <c r="N178" s="408">
        <v>2</v>
      </c>
      <c r="O178" s="408">
        <v>1392</v>
      </c>
      <c r="P178" s="490">
        <v>1.0116279069767442</v>
      </c>
      <c r="Q178" s="409">
        <v>696</v>
      </c>
    </row>
    <row r="179" spans="1:17" ht="14.4" customHeight="1" x14ac:dyDescent="0.3">
      <c r="A179" s="404" t="s">
        <v>751</v>
      </c>
      <c r="B179" s="405" t="s">
        <v>668</v>
      </c>
      <c r="C179" s="405" t="s">
        <v>665</v>
      </c>
      <c r="D179" s="405" t="s">
        <v>696</v>
      </c>
      <c r="E179" s="405" t="s">
        <v>682</v>
      </c>
      <c r="F179" s="408">
        <v>1</v>
      </c>
      <c r="G179" s="408">
        <v>1375</v>
      </c>
      <c r="H179" s="408">
        <v>1</v>
      </c>
      <c r="I179" s="408">
        <v>1375</v>
      </c>
      <c r="J179" s="408"/>
      <c r="K179" s="408"/>
      <c r="L179" s="408"/>
      <c r="M179" s="408"/>
      <c r="N179" s="408"/>
      <c r="O179" s="408"/>
      <c r="P179" s="490"/>
      <c r="Q179" s="409"/>
    </row>
    <row r="180" spans="1:17" ht="14.4" customHeight="1" x14ac:dyDescent="0.3">
      <c r="A180" s="404" t="s">
        <v>751</v>
      </c>
      <c r="B180" s="405" t="s">
        <v>668</v>
      </c>
      <c r="C180" s="405" t="s">
        <v>665</v>
      </c>
      <c r="D180" s="405" t="s">
        <v>697</v>
      </c>
      <c r="E180" s="405" t="s">
        <v>698</v>
      </c>
      <c r="F180" s="408">
        <v>1</v>
      </c>
      <c r="G180" s="408">
        <v>2319</v>
      </c>
      <c r="H180" s="408">
        <v>1</v>
      </c>
      <c r="I180" s="408">
        <v>2319</v>
      </c>
      <c r="J180" s="408"/>
      <c r="K180" s="408"/>
      <c r="L180" s="408"/>
      <c r="M180" s="408"/>
      <c r="N180" s="408"/>
      <c r="O180" s="408"/>
      <c r="P180" s="490"/>
      <c r="Q180" s="409"/>
    </row>
    <row r="181" spans="1:17" ht="14.4" customHeight="1" x14ac:dyDescent="0.3">
      <c r="A181" s="404" t="s">
        <v>751</v>
      </c>
      <c r="B181" s="405" t="s">
        <v>668</v>
      </c>
      <c r="C181" s="405" t="s">
        <v>665</v>
      </c>
      <c r="D181" s="405" t="s">
        <v>699</v>
      </c>
      <c r="E181" s="405" t="s">
        <v>700</v>
      </c>
      <c r="F181" s="408">
        <v>2</v>
      </c>
      <c r="G181" s="408">
        <v>130</v>
      </c>
      <c r="H181" s="408">
        <v>1</v>
      </c>
      <c r="I181" s="408">
        <v>65</v>
      </c>
      <c r="J181" s="408"/>
      <c r="K181" s="408"/>
      <c r="L181" s="408"/>
      <c r="M181" s="408"/>
      <c r="N181" s="408">
        <v>2</v>
      </c>
      <c r="O181" s="408">
        <v>132</v>
      </c>
      <c r="P181" s="490">
        <v>1.0153846153846153</v>
      </c>
      <c r="Q181" s="409">
        <v>66</v>
      </c>
    </row>
    <row r="182" spans="1:17" ht="14.4" customHeight="1" x14ac:dyDescent="0.3">
      <c r="A182" s="404" t="s">
        <v>751</v>
      </c>
      <c r="B182" s="405" t="s">
        <v>668</v>
      </c>
      <c r="C182" s="405" t="s">
        <v>665</v>
      </c>
      <c r="D182" s="405" t="s">
        <v>701</v>
      </c>
      <c r="E182" s="405" t="s">
        <v>702</v>
      </c>
      <c r="F182" s="408">
        <v>2</v>
      </c>
      <c r="G182" s="408">
        <v>792</v>
      </c>
      <c r="H182" s="408">
        <v>1</v>
      </c>
      <c r="I182" s="408">
        <v>396</v>
      </c>
      <c r="J182" s="408"/>
      <c r="K182" s="408"/>
      <c r="L182" s="408"/>
      <c r="M182" s="408"/>
      <c r="N182" s="408"/>
      <c r="O182" s="408"/>
      <c r="P182" s="490"/>
      <c r="Q182" s="409"/>
    </row>
    <row r="183" spans="1:17" ht="14.4" customHeight="1" x14ac:dyDescent="0.3">
      <c r="A183" s="404" t="s">
        <v>751</v>
      </c>
      <c r="B183" s="405" t="s">
        <v>668</v>
      </c>
      <c r="C183" s="405" t="s">
        <v>665</v>
      </c>
      <c r="D183" s="405" t="s">
        <v>705</v>
      </c>
      <c r="E183" s="405" t="s">
        <v>706</v>
      </c>
      <c r="F183" s="408">
        <v>5</v>
      </c>
      <c r="G183" s="408">
        <v>2750</v>
      </c>
      <c r="H183" s="408">
        <v>1</v>
      </c>
      <c r="I183" s="408">
        <v>550</v>
      </c>
      <c r="J183" s="408"/>
      <c r="K183" s="408"/>
      <c r="L183" s="408"/>
      <c r="M183" s="408"/>
      <c r="N183" s="408"/>
      <c r="O183" s="408"/>
      <c r="P183" s="490"/>
      <c r="Q183" s="409"/>
    </row>
    <row r="184" spans="1:17" ht="14.4" customHeight="1" x14ac:dyDescent="0.3">
      <c r="A184" s="404" t="s">
        <v>752</v>
      </c>
      <c r="B184" s="405" t="s">
        <v>664</v>
      </c>
      <c r="C184" s="405" t="s">
        <v>665</v>
      </c>
      <c r="D184" s="405" t="s">
        <v>666</v>
      </c>
      <c r="E184" s="405" t="s">
        <v>667</v>
      </c>
      <c r="F184" s="408"/>
      <c r="G184" s="408"/>
      <c r="H184" s="408"/>
      <c r="I184" s="408"/>
      <c r="J184" s="408"/>
      <c r="K184" s="408"/>
      <c r="L184" s="408"/>
      <c r="M184" s="408"/>
      <c r="N184" s="408">
        <v>1</v>
      </c>
      <c r="O184" s="408">
        <v>10725</v>
      </c>
      <c r="P184" s="490"/>
      <c r="Q184" s="409">
        <v>10725</v>
      </c>
    </row>
    <row r="185" spans="1:17" ht="14.4" customHeight="1" x14ac:dyDescent="0.3">
      <c r="A185" s="404" t="s">
        <v>752</v>
      </c>
      <c r="B185" s="405" t="s">
        <v>668</v>
      </c>
      <c r="C185" s="405" t="s">
        <v>665</v>
      </c>
      <c r="D185" s="405" t="s">
        <v>671</v>
      </c>
      <c r="E185" s="405" t="s">
        <v>672</v>
      </c>
      <c r="F185" s="408">
        <v>1</v>
      </c>
      <c r="G185" s="408">
        <v>1220</v>
      </c>
      <c r="H185" s="408">
        <v>1</v>
      </c>
      <c r="I185" s="408">
        <v>1220</v>
      </c>
      <c r="J185" s="408"/>
      <c r="K185" s="408"/>
      <c r="L185" s="408"/>
      <c r="M185" s="408"/>
      <c r="N185" s="408"/>
      <c r="O185" s="408"/>
      <c r="P185" s="490"/>
      <c r="Q185" s="409"/>
    </row>
    <row r="186" spans="1:17" ht="14.4" customHeight="1" x14ac:dyDescent="0.3">
      <c r="A186" s="404" t="s">
        <v>752</v>
      </c>
      <c r="B186" s="405" t="s">
        <v>668</v>
      </c>
      <c r="C186" s="405" t="s">
        <v>665</v>
      </c>
      <c r="D186" s="405" t="s">
        <v>675</v>
      </c>
      <c r="E186" s="405" t="s">
        <v>676</v>
      </c>
      <c r="F186" s="408">
        <v>1</v>
      </c>
      <c r="G186" s="408">
        <v>1035</v>
      </c>
      <c r="H186" s="408">
        <v>1</v>
      </c>
      <c r="I186" s="408">
        <v>1035</v>
      </c>
      <c r="J186" s="408"/>
      <c r="K186" s="408"/>
      <c r="L186" s="408"/>
      <c r="M186" s="408"/>
      <c r="N186" s="408"/>
      <c r="O186" s="408"/>
      <c r="P186" s="490"/>
      <c r="Q186" s="409"/>
    </row>
    <row r="187" spans="1:17" ht="14.4" customHeight="1" x14ac:dyDescent="0.3">
      <c r="A187" s="404" t="s">
        <v>752</v>
      </c>
      <c r="B187" s="405" t="s">
        <v>668</v>
      </c>
      <c r="C187" s="405" t="s">
        <v>665</v>
      </c>
      <c r="D187" s="405" t="s">
        <v>689</v>
      </c>
      <c r="E187" s="405" t="s">
        <v>690</v>
      </c>
      <c r="F187" s="408">
        <v>2</v>
      </c>
      <c r="G187" s="408">
        <v>2894</v>
      </c>
      <c r="H187" s="408">
        <v>1</v>
      </c>
      <c r="I187" s="408">
        <v>1447</v>
      </c>
      <c r="J187" s="408"/>
      <c r="K187" s="408"/>
      <c r="L187" s="408"/>
      <c r="M187" s="408"/>
      <c r="N187" s="408"/>
      <c r="O187" s="408"/>
      <c r="P187" s="490"/>
      <c r="Q187" s="409"/>
    </row>
    <row r="188" spans="1:17" ht="14.4" customHeight="1" x14ac:dyDescent="0.3">
      <c r="A188" s="404" t="s">
        <v>752</v>
      </c>
      <c r="B188" s="405" t="s">
        <v>668</v>
      </c>
      <c r="C188" s="405" t="s">
        <v>665</v>
      </c>
      <c r="D188" s="405" t="s">
        <v>693</v>
      </c>
      <c r="E188" s="405" t="s">
        <v>694</v>
      </c>
      <c r="F188" s="408">
        <v>5</v>
      </c>
      <c r="G188" s="408">
        <v>80</v>
      </c>
      <c r="H188" s="408">
        <v>1</v>
      </c>
      <c r="I188" s="408">
        <v>16</v>
      </c>
      <c r="J188" s="408">
        <v>1</v>
      </c>
      <c r="K188" s="408">
        <v>16</v>
      </c>
      <c r="L188" s="408">
        <v>0.2</v>
      </c>
      <c r="M188" s="408">
        <v>16</v>
      </c>
      <c r="N188" s="408"/>
      <c r="O188" s="408"/>
      <c r="P188" s="490"/>
      <c r="Q188" s="409"/>
    </row>
    <row r="189" spans="1:17" ht="14.4" customHeight="1" x14ac:dyDescent="0.3">
      <c r="A189" s="404" t="s">
        <v>752</v>
      </c>
      <c r="B189" s="405" t="s">
        <v>668</v>
      </c>
      <c r="C189" s="405" t="s">
        <v>665</v>
      </c>
      <c r="D189" s="405" t="s">
        <v>695</v>
      </c>
      <c r="E189" s="405" t="s">
        <v>680</v>
      </c>
      <c r="F189" s="408">
        <v>8</v>
      </c>
      <c r="G189" s="408">
        <v>5504</v>
      </c>
      <c r="H189" s="408">
        <v>1</v>
      </c>
      <c r="I189" s="408">
        <v>688</v>
      </c>
      <c r="J189" s="408">
        <v>1</v>
      </c>
      <c r="K189" s="408">
        <v>694</v>
      </c>
      <c r="L189" s="408">
        <v>0.12609011627906977</v>
      </c>
      <c r="M189" s="408">
        <v>694</v>
      </c>
      <c r="N189" s="408"/>
      <c r="O189" s="408"/>
      <c r="P189" s="490"/>
      <c r="Q189" s="409"/>
    </row>
    <row r="190" spans="1:17" ht="14.4" customHeight="1" x14ac:dyDescent="0.3">
      <c r="A190" s="404" t="s">
        <v>752</v>
      </c>
      <c r="B190" s="405" t="s">
        <v>668</v>
      </c>
      <c r="C190" s="405" t="s">
        <v>665</v>
      </c>
      <c r="D190" s="405" t="s">
        <v>696</v>
      </c>
      <c r="E190" s="405" t="s">
        <v>682</v>
      </c>
      <c r="F190" s="408">
        <v>1</v>
      </c>
      <c r="G190" s="408">
        <v>1375</v>
      </c>
      <c r="H190" s="408">
        <v>1</v>
      </c>
      <c r="I190" s="408">
        <v>1375</v>
      </c>
      <c r="J190" s="408"/>
      <c r="K190" s="408"/>
      <c r="L190" s="408"/>
      <c r="M190" s="408"/>
      <c r="N190" s="408"/>
      <c r="O190" s="408"/>
      <c r="P190" s="490"/>
      <c r="Q190" s="409"/>
    </row>
    <row r="191" spans="1:17" ht="14.4" customHeight="1" x14ac:dyDescent="0.3">
      <c r="A191" s="404" t="s">
        <v>752</v>
      </c>
      <c r="B191" s="405" t="s">
        <v>668</v>
      </c>
      <c r="C191" s="405" t="s">
        <v>665</v>
      </c>
      <c r="D191" s="405" t="s">
        <v>697</v>
      </c>
      <c r="E191" s="405" t="s">
        <v>698</v>
      </c>
      <c r="F191" s="408">
        <v>1</v>
      </c>
      <c r="G191" s="408">
        <v>2319</v>
      </c>
      <c r="H191" s="408">
        <v>1</v>
      </c>
      <c r="I191" s="408">
        <v>2319</v>
      </c>
      <c r="J191" s="408">
        <v>1</v>
      </c>
      <c r="K191" s="408">
        <v>2334</v>
      </c>
      <c r="L191" s="408">
        <v>1.0064683053040104</v>
      </c>
      <c r="M191" s="408">
        <v>2334</v>
      </c>
      <c r="N191" s="408"/>
      <c r="O191" s="408"/>
      <c r="P191" s="490"/>
      <c r="Q191" s="409"/>
    </row>
    <row r="192" spans="1:17" ht="14.4" customHeight="1" x14ac:dyDescent="0.3">
      <c r="A192" s="404" t="s">
        <v>752</v>
      </c>
      <c r="B192" s="405" t="s">
        <v>668</v>
      </c>
      <c r="C192" s="405" t="s">
        <v>665</v>
      </c>
      <c r="D192" s="405" t="s">
        <v>699</v>
      </c>
      <c r="E192" s="405" t="s">
        <v>700</v>
      </c>
      <c r="F192" s="408">
        <v>8</v>
      </c>
      <c r="G192" s="408">
        <v>520</v>
      </c>
      <c r="H192" s="408">
        <v>1</v>
      </c>
      <c r="I192" s="408">
        <v>65</v>
      </c>
      <c r="J192" s="408">
        <v>1</v>
      </c>
      <c r="K192" s="408">
        <v>66</v>
      </c>
      <c r="L192" s="408">
        <v>0.12692307692307692</v>
      </c>
      <c r="M192" s="408">
        <v>66</v>
      </c>
      <c r="N192" s="408"/>
      <c r="O192" s="408"/>
      <c r="P192" s="490"/>
      <c r="Q192" s="409"/>
    </row>
    <row r="193" spans="1:17" ht="14.4" customHeight="1" x14ac:dyDescent="0.3">
      <c r="A193" s="404" t="s">
        <v>752</v>
      </c>
      <c r="B193" s="405" t="s">
        <v>668</v>
      </c>
      <c r="C193" s="405" t="s">
        <v>665</v>
      </c>
      <c r="D193" s="405" t="s">
        <v>701</v>
      </c>
      <c r="E193" s="405" t="s">
        <v>702</v>
      </c>
      <c r="F193" s="408">
        <v>2</v>
      </c>
      <c r="G193" s="408">
        <v>792</v>
      </c>
      <c r="H193" s="408">
        <v>1</v>
      </c>
      <c r="I193" s="408">
        <v>396</v>
      </c>
      <c r="J193" s="408"/>
      <c r="K193" s="408"/>
      <c r="L193" s="408"/>
      <c r="M193" s="408"/>
      <c r="N193" s="408"/>
      <c r="O193" s="408"/>
      <c r="P193" s="490"/>
      <c r="Q193" s="409"/>
    </row>
    <row r="194" spans="1:17" ht="14.4" customHeight="1" x14ac:dyDescent="0.3">
      <c r="A194" s="404" t="s">
        <v>752</v>
      </c>
      <c r="B194" s="405" t="s">
        <v>668</v>
      </c>
      <c r="C194" s="405" t="s">
        <v>665</v>
      </c>
      <c r="D194" s="405" t="s">
        <v>705</v>
      </c>
      <c r="E194" s="405" t="s">
        <v>706</v>
      </c>
      <c r="F194" s="408">
        <v>22</v>
      </c>
      <c r="G194" s="408">
        <v>12100</v>
      </c>
      <c r="H194" s="408">
        <v>1</v>
      </c>
      <c r="I194" s="408">
        <v>550</v>
      </c>
      <c r="J194" s="408">
        <v>5</v>
      </c>
      <c r="K194" s="408">
        <v>2755</v>
      </c>
      <c r="L194" s="408">
        <v>0.22768595041322315</v>
      </c>
      <c r="M194" s="408">
        <v>551</v>
      </c>
      <c r="N194" s="408"/>
      <c r="O194" s="408"/>
      <c r="P194" s="490"/>
      <c r="Q194" s="409"/>
    </row>
    <row r="195" spans="1:17" ht="14.4" customHeight="1" x14ac:dyDescent="0.3">
      <c r="A195" s="404" t="s">
        <v>753</v>
      </c>
      <c r="B195" s="405" t="s">
        <v>668</v>
      </c>
      <c r="C195" s="405" t="s">
        <v>665</v>
      </c>
      <c r="D195" s="405" t="s">
        <v>673</v>
      </c>
      <c r="E195" s="405" t="s">
        <v>674</v>
      </c>
      <c r="F195" s="408"/>
      <c r="G195" s="408"/>
      <c r="H195" s="408"/>
      <c r="I195" s="408"/>
      <c r="J195" s="408">
        <v>1</v>
      </c>
      <c r="K195" s="408">
        <v>2213</v>
      </c>
      <c r="L195" s="408"/>
      <c r="M195" s="408">
        <v>2213</v>
      </c>
      <c r="N195" s="408"/>
      <c r="O195" s="408"/>
      <c r="P195" s="490"/>
      <c r="Q195" s="409"/>
    </row>
    <row r="196" spans="1:17" ht="14.4" customHeight="1" x14ac:dyDescent="0.3">
      <c r="A196" s="404" t="s">
        <v>753</v>
      </c>
      <c r="B196" s="405" t="s">
        <v>668</v>
      </c>
      <c r="C196" s="405" t="s">
        <v>665</v>
      </c>
      <c r="D196" s="405" t="s">
        <v>689</v>
      </c>
      <c r="E196" s="405" t="s">
        <v>690</v>
      </c>
      <c r="F196" s="408"/>
      <c r="G196" s="408"/>
      <c r="H196" s="408"/>
      <c r="I196" s="408"/>
      <c r="J196" s="408">
        <v>1</v>
      </c>
      <c r="K196" s="408">
        <v>1447</v>
      </c>
      <c r="L196" s="408"/>
      <c r="M196" s="408">
        <v>1447</v>
      </c>
      <c r="N196" s="408"/>
      <c r="O196" s="408"/>
      <c r="P196" s="490"/>
      <c r="Q196" s="409"/>
    </row>
    <row r="197" spans="1:17" ht="14.4" customHeight="1" x14ac:dyDescent="0.3">
      <c r="A197" s="404" t="s">
        <v>753</v>
      </c>
      <c r="B197" s="405" t="s">
        <v>668</v>
      </c>
      <c r="C197" s="405" t="s">
        <v>665</v>
      </c>
      <c r="D197" s="405" t="s">
        <v>693</v>
      </c>
      <c r="E197" s="405" t="s">
        <v>694</v>
      </c>
      <c r="F197" s="408"/>
      <c r="G197" s="408"/>
      <c r="H197" s="408"/>
      <c r="I197" s="408"/>
      <c r="J197" s="408">
        <v>1</v>
      </c>
      <c r="K197" s="408">
        <v>16</v>
      </c>
      <c r="L197" s="408"/>
      <c r="M197" s="408">
        <v>16</v>
      </c>
      <c r="N197" s="408"/>
      <c r="O197" s="408"/>
      <c r="P197" s="490"/>
      <c r="Q197" s="409"/>
    </row>
    <row r="198" spans="1:17" ht="14.4" customHeight="1" x14ac:dyDescent="0.3">
      <c r="A198" s="404" t="s">
        <v>753</v>
      </c>
      <c r="B198" s="405" t="s">
        <v>668</v>
      </c>
      <c r="C198" s="405" t="s">
        <v>665</v>
      </c>
      <c r="D198" s="405" t="s">
        <v>701</v>
      </c>
      <c r="E198" s="405" t="s">
        <v>702</v>
      </c>
      <c r="F198" s="408"/>
      <c r="G198" s="408"/>
      <c r="H198" s="408"/>
      <c r="I198" s="408"/>
      <c r="J198" s="408">
        <v>1</v>
      </c>
      <c r="K198" s="408">
        <v>396</v>
      </c>
      <c r="L198" s="408"/>
      <c r="M198" s="408">
        <v>396</v>
      </c>
      <c r="N198" s="408"/>
      <c r="O198" s="408"/>
      <c r="P198" s="490"/>
      <c r="Q198" s="409"/>
    </row>
    <row r="199" spans="1:17" ht="14.4" customHeight="1" x14ac:dyDescent="0.3">
      <c r="A199" s="404" t="s">
        <v>753</v>
      </c>
      <c r="B199" s="405" t="s">
        <v>668</v>
      </c>
      <c r="C199" s="405" t="s">
        <v>665</v>
      </c>
      <c r="D199" s="405" t="s">
        <v>713</v>
      </c>
      <c r="E199" s="405" t="s">
        <v>714</v>
      </c>
      <c r="F199" s="408"/>
      <c r="G199" s="408"/>
      <c r="H199" s="408"/>
      <c r="I199" s="408"/>
      <c r="J199" s="408">
        <v>3</v>
      </c>
      <c r="K199" s="408">
        <v>1275</v>
      </c>
      <c r="L199" s="408"/>
      <c r="M199" s="408">
        <v>425</v>
      </c>
      <c r="N199" s="408"/>
      <c r="O199" s="408"/>
      <c r="P199" s="490"/>
      <c r="Q199" s="409"/>
    </row>
    <row r="200" spans="1:17" ht="14.4" customHeight="1" x14ac:dyDescent="0.3">
      <c r="A200" s="404" t="s">
        <v>754</v>
      </c>
      <c r="B200" s="405" t="s">
        <v>668</v>
      </c>
      <c r="C200" s="405" t="s">
        <v>665</v>
      </c>
      <c r="D200" s="405" t="s">
        <v>677</v>
      </c>
      <c r="E200" s="405" t="s">
        <v>678</v>
      </c>
      <c r="F200" s="408"/>
      <c r="G200" s="408"/>
      <c r="H200" s="408"/>
      <c r="I200" s="408"/>
      <c r="J200" s="408"/>
      <c r="K200" s="408"/>
      <c r="L200" s="408"/>
      <c r="M200" s="408"/>
      <c r="N200" s="408">
        <v>1</v>
      </c>
      <c r="O200" s="408">
        <v>3721</v>
      </c>
      <c r="P200" s="490"/>
      <c r="Q200" s="409">
        <v>3721</v>
      </c>
    </row>
    <row r="201" spans="1:17" ht="14.4" customHeight="1" x14ac:dyDescent="0.3">
      <c r="A201" s="404" t="s">
        <v>754</v>
      </c>
      <c r="B201" s="405" t="s">
        <v>668</v>
      </c>
      <c r="C201" s="405" t="s">
        <v>665</v>
      </c>
      <c r="D201" s="405" t="s">
        <v>697</v>
      </c>
      <c r="E201" s="405" t="s">
        <v>698</v>
      </c>
      <c r="F201" s="408"/>
      <c r="G201" s="408"/>
      <c r="H201" s="408"/>
      <c r="I201" s="408"/>
      <c r="J201" s="408"/>
      <c r="K201" s="408"/>
      <c r="L201" s="408"/>
      <c r="M201" s="408"/>
      <c r="N201" s="408">
        <v>1</v>
      </c>
      <c r="O201" s="408">
        <v>2341</v>
      </c>
      <c r="P201" s="490"/>
      <c r="Q201" s="409">
        <v>2341</v>
      </c>
    </row>
    <row r="202" spans="1:17" ht="14.4" customHeight="1" x14ac:dyDescent="0.3">
      <c r="A202" s="404" t="s">
        <v>754</v>
      </c>
      <c r="B202" s="405" t="s">
        <v>668</v>
      </c>
      <c r="C202" s="405" t="s">
        <v>665</v>
      </c>
      <c r="D202" s="405" t="s">
        <v>705</v>
      </c>
      <c r="E202" s="405" t="s">
        <v>706</v>
      </c>
      <c r="F202" s="408"/>
      <c r="G202" s="408"/>
      <c r="H202" s="408"/>
      <c r="I202" s="408"/>
      <c r="J202" s="408"/>
      <c r="K202" s="408"/>
      <c r="L202" s="408"/>
      <c r="M202" s="408"/>
      <c r="N202" s="408">
        <v>5</v>
      </c>
      <c r="O202" s="408">
        <v>2760</v>
      </c>
      <c r="P202" s="490"/>
      <c r="Q202" s="409">
        <v>552</v>
      </c>
    </row>
    <row r="203" spans="1:17" ht="14.4" customHeight="1" x14ac:dyDescent="0.3">
      <c r="A203" s="404" t="s">
        <v>754</v>
      </c>
      <c r="B203" s="405" t="s">
        <v>668</v>
      </c>
      <c r="C203" s="405" t="s">
        <v>665</v>
      </c>
      <c r="D203" s="405" t="s">
        <v>718</v>
      </c>
      <c r="E203" s="405" t="s">
        <v>719</v>
      </c>
      <c r="F203" s="408"/>
      <c r="G203" s="408"/>
      <c r="H203" s="408"/>
      <c r="I203" s="408"/>
      <c r="J203" s="408"/>
      <c r="K203" s="408"/>
      <c r="L203" s="408"/>
      <c r="M203" s="408"/>
      <c r="N203" s="408">
        <v>1</v>
      </c>
      <c r="O203" s="408">
        <v>1615</v>
      </c>
      <c r="P203" s="490"/>
      <c r="Q203" s="409">
        <v>1615</v>
      </c>
    </row>
    <row r="204" spans="1:17" ht="14.4" customHeight="1" x14ac:dyDescent="0.3">
      <c r="A204" s="404" t="s">
        <v>755</v>
      </c>
      <c r="B204" s="405" t="s">
        <v>664</v>
      </c>
      <c r="C204" s="405" t="s">
        <v>665</v>
      </c>
      <c r="D204" s="405" t="s">
        <v>666</v>
      </c>
      <c r="E204" s="405" t="s">
        <v>667</v>
      </c>
      <c r="F204" s="408"/>
      <c r="G204" s="408"/>
      <c r="H204" s="408"/>
      <c r="I204" s="408"/>
      <c r="J204" s="408">
        <v>5</v>
      </c>
      <c r="K204" s="408">
        <v>31965</v>
      </c>
      <c r="L204" s="408"/>
      <c r="M204" s="408">
        <v>6393</v>
      </c>
      <c r="N204" s="408">
        <v>4</v>
      </c>
      <c r="O204" s="408">
        <v>42900</v>
      </c>
      <c r="P204" s="490"/>
      <c r="Q204" s="409">
        <v>10725</v>
      </c>
    </row>
    <row r="205" spans="1:17" ht="14.4" customHeight="1" x14ac:dyDescent="0.3">
      <c r="A205" s="404" t="s">
        <v>755</v>
      </c>
      <c r="B205" s="405" t="s">
        <v>668</v>
      </c>
      <c r="C205" s="405" t="s">
        <v>665</v>
      </c>
      <c r="D205" s="405" t="s">
        <v>669</v>
      </c>
      <c r="E205" s="405" t="s">
        <v>670</v>
      </c>
      <c r="F205" s="408">
        <v>1</v>
      </c>
      <c r="G205" s="408">
        <v>126</v>
      </c>
      <c r="H205" s="408">
        <v>1</v>
      </c>
      <c r="I205" s="408">
        <v>126</v>
      </c>
      <c r="J205" s="408"/>
      <c r="K205" s="408"/>
      <c r="L205" s="408"/>
      <c r="M205" s="408"/>
      <c r="N205" s="408"/>
      <c r="O205" s="408"/>
      <c r="P205" s="490"/>
      <c r="Q205" s="409"/>
    </row>
    <row r="206" spans="1:17" ht="14.4" customHeight="1" x14ac:dyDescent="0.3">
      <c r="A206" s="404" t="s">
        <v>755</v>
      </c>
      <c r="B206" s="405" t="s">
        <v>668</v>
      </c>
      <c r="C206" s="405" t="s">
        <v>665</v>
      </c>
      <c r="D206" s="405" t="s">
        <v>673</v>
      </c>
      <c r="E206" s="405" t="s">
        <v>674</v>
      </c>
      <c r="F206" s="408"/>
      <c r="G206" s="408"/>
      <c r="H206" s="408"/>
      <c r="I206" s="408"/>
      <c r="J206" s="408"/>
      <c r="K206" s="408"/>
      <c r="L206" s="408"/>
      <c r="M206" s="408"/>
      <c r="N206" s="408">
        <v>2</v>
      </c>
      <c r="O206" s="408">
        <v>4472</v>
      </c>
      <c r="P206" s="490"/>
      <c r="Q206" s="409">
        <v>2236</v>
      </c>
    </row>
    <row r="207" spans="1:17" ht="14.4" customHeight="1" x14ac:dyDescent="0.3">
      <c r="A207" s="404" t="s">
        <v>755</v>
      </c>
      <c r="B207" s="405" t="s">
        <v>668</v>
      </c>
      <c r="C207" s="405" t="s">
        <v>665</v>
      </c>
      <c r="D207" s="405" t="s">
        <v>677</v>
      </c>
      <c r="E207" s="405" t="s">
        <v>678</v>
      </c>
      <c r="F207" s="408">
        <v>3</v>
      </c>
      <c r="G207" s="408">
        <v>11094</v>
      </c>
      <c r="H207" s="408">
        <v>1</v>
      </c>
      <c r="I207" s="408">
        <v>3698</v>
      </c>
      <c r="J207" s="408"/>
      <c r="K207" s="408"/>
      <c r="L207" s="408"/>
      <c r="M207" s="408"/>
      <c r="N207" s="408"/>
      <c r="O207" s="408"/>
      <c r="P207" s="490"/>
      <c r="Q207" s="409"/>
    </row>
    <row r="208" spans="1:17" ht="14.4" customHeight="1" x14ac:dyDescent="0.3">
      <c r="A208" s="404" t="s">
        <v>755</v>
      </c>
      <c r="B208" s="405" t="s">
        <v>668</v>
      </c>
      <c r="C208" s="405" t="s">
        <v>665</v>
      </c>
      <c r="D208" s="405" t="s">
        <v>679</v>
      </c>
      <c r="E208" s="405" t="s">
        <v>680</v>
      </c>
      <c r="F208" s="408">
        <v>2</v>
      </c>
      <c r="G208" s="408">
        <v>876</v>
      </c>
      <c r="H208" s="408">
        <v>1</v>
      </c>
      <c r="I208" s="408">
        <v>438</v>
      </c>
      <c r="J208" s="408"/>
      <c r="K208" s="408"/>
      <c r="L208" s="408"/>
      <c r="M208" s="408"/>
      <c r="N208" s="408"/>
      <c r="O208" s="408"/>
      <c r="P208" s="490"/>
      <c r="Q208" s="409"/>
    </row>
    <row r="209" spans="1:17" ht="14.4" customHeight="1" x14ac:dyDescent="0.3">
      <c r="A209" s="404" t="s">
        <v>755</v>
      </c>
      <c r="B209" s="405" t="s">
        <v>668</v>
      </c>
      <c r="C209" s="405" t="s">
        <v>665</v>
      </c>
      <c r="D209" s="405" t="s">
        <v>689</v>
      </c>
      <c r="E209" s="405" t="s">
        <v>690</v>
      </c>
      <c r="F209" s="408"/>
      <c r="G209" s="408"/>
      <c r="H209" s="408"/>
      <c r="I209" s="408"/>
      <c r="J209" s="408">
        <v>1</v>
      </c>
      <c r="K209" s="408">
        <v>1447</v>
      </c>
      <c r="L209" s="408"/>
      <c r="M209" s="408">
        <v>1447</v>
      </c>
      <c r="N209" s="408"/>
      <c r="O209" s="408"/>
      <c r="P209" s="490"/>
      <c r="Q209" s="409"/>
    </row>
    <row r="210" spans="1:17" ht="14.4" customHeight="1" x14ac:dyDescent="0.3">
      <c r="A210" s="404" t="s">
        <v>755</v>
      </c>
      <c r="B210" s="405" t="s">
        <v>668</v>
      </c>
      <c r="C210" s="405" t="s">
        <v>665</v>
      </c>
      <c r="D210" s="405" t="s">
        <v>693</v>
      </c>
      <c r="E210" s="405" t="s">
        <v>694</v>
      </c>
      <c r="F210" s="408">
        <v>3</v>
      </c>
      <c r="G210" s="408">
        <v>48</v>
      </c>
      <c r="H210" s="408">
        <v>1</v>
      </c>
      <c r="I210" s="408">
        <v>16</v>
      </c>
      <c r="J210" s="408"/>
      <c r="K210" s="408"/>
      <c r="L210" s="408"/>
      <c r="M210" s="408"/>
      <c r="N210" s="408">
        <v>1</v>
      </c>
      <c r="O210" s="408">
        <v>16</v>
      </c>
      <c r="P210" s="490">
        <v>0.33333333333333331</v>
      </c>
      <c r="Q210" s="409">
        <v>16</v>
      </c>
    </row>
    <row r="211" spans="1:17" ht="14.4" customHeight="1" x14ac:dyDescent="0.3">
      <c r="A211" s="404" t="s">
        <v>755</v>
      </c>
      <c r="B211" s="405" t="s">
        <v>668</v>
      </c>
      <c r="C211" s="405" t="s">
        <v>665</v>
      </c>
      <c r="D211" s="405" t="s">
        <v>695</v>
      </c>
      <c r="E211" s="405" t="s">
        <v>680</v>
      </c>
      <c r="F211" s="408">
        <v>3</v>
      </c>
      <c r="G211" s="408">
        <v>2064</v>
      </c>
      <c r="H211" s="408">
        <v>1</v>
      </c>
      <c r="I211" s="408">
        <v>688</v>
      </c>
      <c r="J211" s="408"/>
      <c r="K211" s="408"/>
      <c r="L211" s="408"/>
      <c r="M211" s="408"/>
      <c r="N211" s="408">
        <v>2</v>
      </c>
      <c r="O211" s="408">
        <v>1392</v>
      </c>
      <c r="P211" s="490">
        <v>0.67441860465116277</v>
      </c>
      <c r="Q211" s="409">
        <v>696</v>
      </c>
    </row>
    <row r="212" spans="1:17" ht="14.4" customHeight="1" x14ac:dyDescent="0.3">
      <c r="A212" s="404" t="s">
        <v>755</v>
      </c>
      <c r="B212" s="405" t="s">
        <v>668</v>
      </c>
      <c r="C212" s="405" t="s">
        <v>665</v>
      </c>
      <c r="D212" s="405" t="s">
        <v>696</v>
      </c>
      <c r="E212" s="405" t="s">
        <v>682</v>
      </c>
      <c r="F212" s="408">
        <v>8</v>
      </c>
      <c r="G212" s="408">
        <v>11000</v>
      </c>
      <c r="H212" s="408">
        <v>1</v>
      </c>
      <c r="I212" s="408">
        <v>1375</v>
      </c>
      <c r="J212" s="408"/>
      <c r="K212" s="408"/>
      <c r="L212" s="408"/>
      <c r="M212" s="408"/>
      <c r="N212" s="408"/>
      <c r="O212" s="408"/>
      <c r="P212" s="490"/>
      <c r="Q212" s="409"/>
    </row>
    <row r="213" spans="1:17" ht="14.4" customHeight="1" x14ac:dyDescent="0.3">
      <c r="A213" s="404" t="s">
        <v>755</v>
      </c>
      <c r="B213" s="405" t="s">
        <v>668</v>
      </c>
      <c r="C213" s="405" t="s">
        <v>665</v>
      </c>
      <c r="D213" s="405" t="s">
        <v>697</v>
      </c>
      <c r="E213" s="405" t="s">
        <v>698</v>
      </c>
      <c r="F213" s="408">
        <v>3</v>
      </c>
      <c r="G213" s="408">
        <v>6957</v>
      </c>
      <c r="H213" s="408">
        <v>1</v>
      </c>
      <c r="I213" s="408">
        <v>2319</v>
      </c>
      <c r="J213" s="408"/>
      <c r="K213" s="408"/>
      <c r="L213" s="408"/>
      <c r="M213" s="408"/>
      <c r="N213" s="408"/>
      <c r="O213" s="408"/>
      <c r="P213" s="490"/>
      <c r="Q213" s="409"/>
    </row>
    <row r="214" spans="1:17" ht="14.4" customHeight="1" x14ac:dyDescent="0.3">
      <c r="A214" s="404" t="s">
        <v>755</v>
      </c>
      <c r="B214" s="405" t="s">
        <v>668</v>
      </c>
      <c r="C214" s="405" t="s">
        <v>665</v>
      </c>
      <c r="D214" s="405" t="s">
        <v>699</v>
      </c>
      <c r="E214" s="405" t="s">
        <v>700</v>
      </c>
      <c r="F214" s="408">
        <v>5</v>
      </c>
      <c r="G214" s="408">
        <v>325</v>
      </c>
      <c r="H214" s="408">
        <v>1</v>
      </c>
      <c r="I214" s="408">
        <v>65</v>
      </c>
      <c r="J214" s="408"/>
      <c r="K214" s="408"/>
      <c r="L214" s="408"/>
      <c r="M214" s="408"/>
      <c r="N214" s="408">
        <v>2</v>
      </c>
      <c r="O214" s="408">
        <v>132</v>
      </c>
      <c r="P214" s="490">
        <v>0.40615384615384614</v>
      </c>
      <c r="Q214" s="409">
        <v>66</v>
      </c>
    </row>
    <row r="215" spans="1:17" ht="14.4" customHeight="1" x14ac:dyDescent="0.3">
      <c r="A215" s="404" t="s">
        <v>755</v>
      </c>
      <c r="B215" s="405" t="s">
        <v>668</v>
      </c>
      <c r="C215" s="405" t="s">
        <v>665</v>
      </c>
      <c r="D215" s="405" t="s">
        <v>701</v>
      </c>
      <c r="E215" s="405" t="s">
        <v>702</v>
      </c>
      <c r="F215" s="408"/>
      <c r="G215" s="408"/>
      <c r="H215" s="408"/>
      <c r="I215" s="408"/>
      <c r="J215" s="408">
        <v>1</v>
      </c>
      <c r="K215" s="408">
        <v>396</v>
      </c>
      <c r="L215" s="408"/>
      <c r="M215" s="408">
        <v>396</v>
      </c>
      <c r="N215" s="408"/>
      <c r="O215" s="408"/>
      <c r="P215" s="490"/>
      <c r="Q215" s="409"/>
    </row>
    <row r="216" spans="1:17" ht="14.4" customHeight="1" thickBot="1" x14ac:dyDescent="0.35">
      <c r="A216" s="410" t="s">
        <v>755</v>
      </c>
      <c r="B216" s="411" t="s">
        <v>668</v>
      </c>
      <c r="C216" s="411" t="s">
        <v>665</v>
      </c>
      <c r="D216" s="411" t="s">
        <v>705</v>
      </c>
      <c r="E216" s="411" t="s">
        <v>706</v>
      </c>
      <c r="F216" s="414">
        <v>21</v>
      </c>
      <c r="G216" s="414">
        <v>11550</v>
      </c>
      <c r="H216" s="414">
        <v>1</v>
      </c>
      <c r="I216" s="414">
        <v>550</v>
      </c>
      <c r="J216" s="414"/>
      <c r="K216" s="414"/>
      <c r="L216" s="414"/>
      <c r="M216" s="414"/>
      <c r="N216" s="414">
        <v>5</v>
      </c>
      <c r="O216" s="414">
        <v>2760</v>
      </c>
      <c r="P216" s="425">
        <v>0.23896103896103896</v>
      </c>
      <c r="Q216" s="415">
        <v>552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3" t="s">
        <v>248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9525.8934399796672</v>
      </c>
      <c r="D4" s="134">
        <f ca="1">IF(ISERROR(VLOOKUP("Náklady celkem",INDIRECT("HI!$A:$G"),5,0)),0,VLOOKUP("Náklady celkem",INDIRECT("HI!$A:$G"),5,0))</f>
        <v>8196.5599199999997</v>
      </c>
      <c r="E4" s="135">
        <f ca="1">IF(C4=0,0,D4/C4)</f>
        <v>0.86045051539202344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11.95654850369375</v>
      </c>
      <c r="D7" s="142">
        <f>IF(ISERROR(HI!E5),"",HI!E5)</f>
        <v>2.5921799999999999</v>
      </c>
      <c r="E7" s="139">
        <f t="shared" ref="E7:E12" si="0">IF(C7=0,0,D7/C7)</f>
        <v>0.21680002378606125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221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121</v>
      </c>
      <c r="B9" s="141"/>
      <c r="C9" s="142"/>
      <c r="D9" s="142"/>
      <c r="E9" s="139"/>
    </row>
    <row r="10" spans="1:5" ht="14.4" customHeight="1" x14ac:dyDescent="0.3">
      <c r="A10" s="145" t="s">
        <v>122</v>
      </c>
      <c r="B10" s="141"/>
      <c r="C10" s="142"/>
      <c r="D10" s="142"/>
      <c r="E10" s="139"/>
    </row>
    <row r="11" spans="1:5" ht="14.4" customHeight="1" x14ac:dyDescent="0.3">
      <c r="A11" s="146" t="s">
        <v>126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567.49998212512503</v>
      </c>
      <c r="D12" s="142">
        <f>IF(ISERROR(HI!E6),"",HI!E6)</f>
        <v>307.96851999999996</v>
      </c>
      <c r="E12" s="139">
        <f t="shared" si="0"/>
        <v>0.54267582326037433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7948.3330829800834</v>
      </c>
      <c r="D13" s="138">
        <f ca="1">IF(ISERROR(VLOOKUP("Osobní náklady (Kč) *",INDIRECT("HI!$A:$G"),5,0)),0,VLOOKUP("Osobní náklady (Kč) *",INDIRECT("HI!$A:$G"),5,0))</f>
        <v>6840.4815900000003</v>
      </c>
      <c r="E13" s="139">
        <f ca="1">IF(C13=0,0,D13/C13)</f>
        <v>0.86061838609250707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8131.85</v>
      </c>
      <c r="D15" s="158">
        <f ca="1">IF(ISERROR(VLOOKUP("Výnosy celkem",INDIRECT("HI!$A:$G"),5,0)),0,VLOOKUP("Výnosy celkem",INDIRECT("HI!$A:$G"),5,0))</f>
        <v>7956.98</v>
      </c>
      <c r="E15" s="159">
        <f t="shared" ref="E15:E18" ca="1" si="1">IF(C15=0,0,D15/C15)</f>
        <v>0.97849566826736833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8131.85</v>
      </c>
      <c r="D16" s="138">
        <f ca="1">IF(ISERROR(VLOOKUP("Ambulance *",INDIRECT("HI!$A:$G"),5,0)),0,VLOOKUP("Ambulance *",INDIRECT("HI!$A:$G"),5,0))</f>
        <v>7956.98</v>
      </c>
      <c r="E16" s="139">
        <f t="shared" ca="1" si="1"/>
        <v>0.97849566826736833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4">
        <v>1</v>
      </c>
      <c r="D17" s="144">
        <f>IF(ISERROR(VLOOKUP("Celkem:",'ZV Vykáz.-A'!$A:$S,7,0)),"",VLOOKUP("Celkem:",'ZV Vykáz.-A'!$A:$S,7,0))</f>
        <v>0.97849566826736845</v>
      </c>
      <c r="E17" s="139">
        <f t="shared" si="1"/>
        <v>0.97849566826736845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4">
        <v>0.85</v>
      </c>
      <c r="D18" s="144">
        <f>IF(ISERROR(VLOOKUP("Celkem:",'ZV Vykáz.-H'!$A:$S,7,0)),"",VLOOKUP("Celkem:",'ZV Vykáz.-H'!$A:$S,7,0))</f>
        <v>0.88183860970967876</v>
      </c>
      <c r="E18" s="139">
        <f t="shared" si="1"/>
        <v>1.0374571878937398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123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124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248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18.95712</v>
      </c>
      <c r="C5" s="29">
        <v>8.8171600000000012</v>
      </c>
      <c r="D5" s="8"/>
      <c r="E5" s="92">
        <v>2.5921799999999999</v>
      </c>
      <c r="F5" s="28">
        <v>11.95654850369375</v>
      </c>
      <c r="G5" s="91">
        <f>E5-F5</f>
        <v>-9.3643685036937505</v>
      </c>
      <c r="H5" s="97">
        <f>IF(F5&lt;0.00000001,"",E5/F5)</f>
        <v>0.21680002378606125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469.49554000000001</v>
      </c>
      <c r="C6" s="31">
        <v>424.67343000000108</v>
      </c>
      <c r="D6" s="8"/>
      <c r="E6" s="93">
        <v>307.96851999999996</v>
      </c>
      <c r="F6" s="30">
        <v>567.49998212512503</v>
      </c>
      <c r="G6" s="94">
        <f>E6-F6</f>
        <v>-259.53146212512507</v>
      </c>
      <c r="H6" s="98">
        <f>IF(F6&lt;0.00000001,"",E6/F6)</f>
        <v>0.54267582326037433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6220.75756</v>
      </c>
      <c r="C7" s="31">
        <v>6792.5549800000099</v>
      </c>
      <c r="D7" s="8"/>
      <c r="E7" s="93">
        <v>6840.4815900000003</v>
      </c>
      <c r="F7" s="30">
        <v>7948.3330829800834</v>
      </c>
      <c r="G7" s="94">
        <f>E7-F7</f>
        <v>-1107.8514929800831</v>
      </c>
      <c r="H7" s="98">
        <f>IF(F7&lt;0.00000001,"",E7/F7)</f>
        <v>0.86061838609250707</v>
      </c>
    </row>
    <row r="8" spans="1:8" ht="14.4" customHeight="1" thickBot="1" x14ac:dyDescent="0.35">
      <c r="A8" s="1" t="s">
        <v>62</v>
      </c>
      <c r="B8" s="11">
        <v>531.74401000000023</v>
      </c>
      <c r="C8" s="33">
        <v>1002.3024399999996</v>
      </c>
      <c r="D8" s="8"/>
      <c r="E8" s="95">
        <v>1045.5176299999994</v>
      </c>
      <c r="F8" s="32">
        <v>998.10382637076498</v>
      </c>
      <c r="G8" s="96">
        <f>E8-F8</f>
        <v>47.413803629234394</v>
      </c>
      <c r="H8" s="99">
        <f>IF(F8&lt;0.00000001,"",E8/F8)</f>
        <v>1.047503879232321</v>
      </c>
    </row>
    <row r="9" spans="1:8" ht="14.4" customHeight="1" thickBot="1" x14ac:dyDescent="0.35">
      <c r="A9" s="2" t="s">
        <v>63</v>
      </c>
      <c r="B9" s="3">
        <v>7240.9542300000003</v>
      </c>
      <c r="C9" s="35">
        <v>8228.3480100000106</v>
      </c>
      <c r="D9" s="8"/>
      <c r="E9" s="3">
        <v>8196.5599199999997</v>
      </c>
      <c r="F9" s="34">
        <v>9525.8934399796672</v>
      </c>
      <c r="G9" s="34">
        <f>E9-F9</f>
        <v>-1329.3335199796675</v>
      </c>
      <c r="H9" s="100">
        <f>IF(F9&lt;0.00000001,"",E9/F9)</f>
        <v>0.86045051539202344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8131.85</v>
      </c>
      <c r="C11" s="29">
        <f>IF(ISERROR(VLOOKUP("Celkem:",'ZV Vykáz.-A'!A:F,4,0)),0,VLOOKUP("Celkem:",'ZV Vykáz.-A'!A:F,4,0)/1000)</f>
        <v>6722.8940000000002</v>
      </c>
      <c r="D11" s="8"/>
      <c r="E11" s="92">
        <f>IF(ISERROR(VLOOKUP("Celkem:",'ZV Vykáz.-A'!A:F,6,0)),0,VLOOKUP("Celkem:",'ZV Vykáz.-A'!A:F,6,0)/1000)</f>
        <v>7956.98</v>
      </c>
      <c r="F11" s="28">
        <f>B11</f>
        <v>8131.85</v>
      </c>
      <c r="G11" s="91">
        <f>E11-F11</f>
        <v>-174.8700000000008</v>
      </c>
      <c r="H11" s="97">
        <f>IF(F11&lt;0.00000001,"",E11/F11)</f>
        <v>0.97849566826736833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8131.85</v>
      </c>
      <c r="C13" s="37">
        <f>SUM(C11:C12)</f>
        <v>6722.8940000000002</v>
      </c>
      <c r="D13" s="8"/>
      <c r="E13" s="5">
        <f>SUM(E11:E12)</f>
        <v>7956.98</v>
      </c>
      <c r="F13" s="36">
        <f>SUM(F11:F12)</f>
        <v>8131.85</v>
      </c>
      <c r="G13" s="36">
        <f>E13-F13</f>
        <v>-174.8700000000008</v>
      </c>
      <c r="H13" s="101">
        <f>IF(F13&lt;0.00000001,"",E13/F13)</f>
        <v>0.97849566826736833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1.1230356858642925</v>
      </c>
      <c r="C15" s="39">
        <f>IF(C9=0,"",C13/C9)</f>
        <v>0.81704055198316672</v>
      </c>
      <c r="D15" s="8"/>
      <c r="E15" s="6">
        <f>IF(E9=0,"",E13/E9)</f>
        <v>0.9707706742415908</v>
      </c>
      <c r="F15" s="38">
        <f>IF(F9=0,"",F13/F9)</f>
        <v>0.85365746018856969</v>
      </c>
      <c r="G15" s="38">
        <f>IF(ISERROR(F15-E15),"",E15-F15)</f>
        <v>0.11711321405302111</v>
      </c>
      <c r="H15" s="102">
        <f>IF(ISERROR(F15-E15),"",IF(F15&lt;0.00000001,"",E15/F15))</f>
        <v>1.1371899380193446</v>
      </c>
    </row>
    <row r="17" spans="1:8" ht="14.4" customHeight="1" x14ac:dyDescent="0.3">
      <c r="A17" s="88" t="s">
        <v>128</v>
      </c>
    </row>
    <row r="18" spans="1:8" ht="14.4" customHeight="1" x14ac:dyDescent="0.3">
      <c r="A18" s="256" t="s">
        <v>168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167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222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130</v>
      </c>
    </row>
    <row r="23" spans="1:8" ht="14.4" customHeight="1" x14ac:dyDescent="0.3">
      <c r="A23" s="90" t="s">
        <v>131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1.047644978214028</v>
      </c>
      <c r="C4" s="175">
        <f t="shared" ref="C4:M4" si="0">(C10+C8)/C6</f>
        <v>1.0658748352705771</v>
      </c>
      <c r="D4" s="175">
        <f t="shared" si="0"/>
        <v>1.0826523573515681</v>
      </c>
      <c r="E4" s="175">
        <f t="shared" si="0"/>
        <v>1.0758027449378962</v>
      </c>
      <c r="F4" s="175">
        <f t="shared" si="0"/>
        <v>0.97077067424159091</v>
      </c>
      <c r="G4" s="175">
        <f t="shared" si="0"/>
        <v>0.97077067424159091</v>
      </c>
      <c r="H4" s="175">
        <f t="shared" si="0"/>
        <v>0.97077067424159091</v>
      </c>
      <c r="I4" s="175">
        <f t="shared" si="0"/>
        <v>0.97077067424159091</v>
      </c>
      <c r="J4" s="175">
        <f t="shared" si="0"/>
        <v>0.97077067424159091</v>
      </c>
      <c r="K4" s="175">
        <f t="shared" si="0"/>
        <v>0.97077067424159091</v>
      </c>
      <c r="L4" s="175">
        <f t="shared" si="0"/>
        <v>0.97077067424159091</v>
      </c>
      <c r="M4" s="175">
        <f t="shared" si="0"/>
        <v>0.97077067424159091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1638.5130799999999</v>
      </c>
      <c r="C5" s="175">
        <f>IF(ISERROR(VLOOKUP($A5,'Man Tab'!$A:$Q,COLUMN()+2,0)),0,VLOOKUP($A5,'Man Tab'!$A:$Q,COLUMN()+2,0))</f>
        <v>1593.4611500000001</v>
      </c>
      <c r="D5" s="175">
        <f>IF(ISERROR(VLOOKUP($A5,'Man Tab'!$A:$Q,COLUMN()+2,0)),0,VLOOKUP($A5,'Man Tab'!$A:$Q,COLUMN()+2,0))</f>
        <v>1632.35176</v>
      </c>
      <c r="E5" s="175">
        <f>IF(ISERROR(VLOOKUP($A5,'Man Tab'!$A:$Q,COLUMN()+2,0)),0,VLOOKUP($A5,'Man Tab'!$A:$Q,COLUMN()+2,0))</f>
        <v>1668.4134300000001</v>
      </c>
      <c r="F5" s="175">
        <f>IF(ISERROR(VLOOKUP($A5,'Man Tab'!$A:$Q,COLUMN()+2,0)),0,VLOOKUP($A5,'Man Tab'!$A:$Q,COLUMN()+2,0))</f>
        <v>1663.8205</v>
      </c>
      <c r="G5" s="175">
        <f>IF(ISERROR(VLOOKUP($A5,'Man Tab'!$A:$Q,COLUMN()+2,0)),0,VLOOKUP($A5,'Man Tab'!$A:$Q,COLUMN()+2,0))</f>
        <v>0</v>
      </c>
      <c r="H5" s="175">
        <f>IF(ISERROR(VLOOKUP($A5,'Man Tab'!$A:$Q,COLUMN()+2,0)),0,VLOOKUP($A5,'Man Tab'!$A:$Q,COLUMN()+2,0))</f>
        <v>0</v>
      </c>
      <c r="I5" s="175">
        <f>IF(ISERROR(VLOOKUP($A5,'Man Tab'!$A:$Q,COLUMN()+2,0)),0,VLOOKUP($A5,'Man Tab'!$A:$Q,COLUMN()+2,0))</f>
        <v>0</v>
      </c>
      <c r="J5" s="175">
        <f>IF(ISERROR(VLOOKUP($A5,'Man Tab'!$A:$Q,COLUMN()+2,0)),0,VLOOKUP($A5,'Man Tab'!$A:$Q,COLUMN()+2,0))</f>
        <v>0</v>
      </c>
      <c r="K5" s="175">
        <f>IF(ISERROR(VLOOKUP($A5,'Man Tab'!$A:$Q,COLUMN()+2,0)),0,VLOOKUP($A5,'Man Tab'!$A:$Q,COLUMN()+2,0))</f>
        <v>0</v>
      </c>
      <c r="L5" s="175">
        <f>IF(ISERROR(VLOOKUP($A5,'Man Tab'!$A:$Q,COLUMN()+2,0)),0,VLOOKUP($A5,'Man Tab'!$A:$Q,COLUMN()+2,0))</f>
        <v>0</v>
      </c>
      <c r="M5" s="175">
        <f>IF(ISERROR(VLOOKUP($A5,'Man Tab'!$A:$Q,COLUMN()+2,0)),0,VLOOKUP($A5,'Man Tab'!$A:$Q,COLUMN()+2,0))</f>
        <v>0</v>
      </c>
    </row>
    <row r="6" spans="1:13" ht="14.4" customHeight="1" x14ac:dyDescent="0.3">
      <c r="A6" s="176" t="s">
        <v>63</v>
      </c>
      <c r="B6" s="177">
        <f>B5</f>
        <v>1638.5130799999999</v>
      </c>
      <c r="C6" s="177">
        <f t="shared" ref="C6:M6" si="1">C5+B6</f>
        <v>3231.9742299999998</v>
      </c>
      <c r="D6" s="177">
        <f t="shared" si="1"/>
        <v>4864.3259899999994</v>
      </c>
      <c r="E6" s="177">
        <f t="shared" si="1"/>
        <v>6532.7394199999999</v>
      </c>
      <c r="F6" s="177">
        <f t="shared" si="1"/>
        <v>8196.5599199999997</v>
      </c>
      <c r="G6" s="177">
        <f t="shared" si="1"/>
        <v>8196.5599199999997</v>
      </c>
      <c r="H6" s="177">
        <f t="shared" si="1"/>
        <v>8196.5599199999997</v>
      </c>
      <c r="I6" s="177">
        <f t="shared" si="1"/>
        <v>8196.5599199999997</v>
      </c>
      <c r="J6" s="177">
        <f t="shared" si="1"/>
        <v>8196.5599199999997</v>
      </c>
      <c r="K6" s="177">
        <f t="shared" si="1"/>
        <v>8196.5599199999997</v>
      </c>
      <c r="L6" s="177">
        <f t="shared" si="1"/>
        <v>8196.5599199999997</v>
      </c>
      <c r="M6" s="177">
        <f t="shared" si="1"/>
        <v>8196.5599199999997</v>
      </c>
    </row>
    <row r="7" spans="1:13" ht="14.4" customHeight="1" x14ac:dyDescent="0.3">
      <c r="A7" s="176" t="s">
        <v>88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89</v>
      </c>
      <c r="B9" s="176">
        <v>1716580</v>
      </c>
      <c r="C9" s="176">
        <v>1728300</v>
      </c>
      <c r="D9" s="176">
        <v>1821494</v>
      </c>
      <c r="E9" s="176">
        <v>1761565</v>
      </c>
      <c r="F9" s="176">
        <v>929041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1716.58</v>
      </c>
      <c r="C10" s="177">
        <f t="shared" ref="C10:M10" si="3">C9/1000+B10</f>
        <v>3444.88</v>
      </c>
      <c r="D10" s="177">
        <f t="shared" si="3"/>
        <v>5266.3739999999998</v>
      </c>
      <c r="E10" s="177">
        <f t="shared" si="3"/>
        <v>7027.9390000000003</v>
      </c>
      <c r="F10" s="177">
        <f t="shared" si="3"/>
        <v>7956.9800000000005</v>
      </c>
      <c r="G10" s="177">
        <f t="shared" si="3"/>
        <v>7956.9800000000005</v>
      </c>
      <c r="H10" s="177">
        <f t="shared" si="3"/>
        <v>7956.9800000000005</v>
      </c>
      <c r="I10" s="177">
        <f t="shared" si="3"/>
        <v>7956.9800000000005</v>
      </c>
      <c r="J10" s="177">
        <f t="shared" si="3"/>
        <v>7956.9800000000005</v>
      </c>
      <c r="K10" s="177">
        <f t="shared" si="3"/>
        <v>7956.9800000000005</v>
      </c>
      <c r="L10" s="177">
        <f t="shared" si="3"/>
        <v>7956.9800000000005</v>
      </c>
      <c r="M10" s="177">
        <f t="shared" si="3"/>
        <v>7956.9800000000005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5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0.85365746018856969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0.85365746018856969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250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225</v>
      </c>
      <c r="E4" s="104" t="s">
        <v>226</v>
      </c>
      <c r="F4" s="104" t="s">
        <v>227</v>
      </c>
      <c r="G4" s="104" t="s">
        <v>228</v>
      </c>
      <c r="H4" s="104" t="s">
        <v>229</v>
      </c>
      <c r="I4" s="104" t="s">
        <v>230</v>
      </c>
      <c r="J4" s="104" t="s">
        <v>231</v>
      </c>
      <c r="K4" s="104" t="s">
        <v>232</v>
      </c>
      <c r="L4" s="104" t="s">
        <v>233</v>
      </c>
      <c r="M4" s="104" t="s">
        <v>234</v>
      </c>
      <c r="N4" s="104" t="s">
        <v>235</v>
      </c>
      <c r="O4" s="104" t="s">
        <v>236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249</v>
      </c>
    </row>
    <row r="7" spans="1:17" ht="14.4" customHeight="1" x14ac:dyDescent="0.3">
      <c r="A7" s="15" t="s">
        <v>21</v>
      </c>
      <c r="B7" s="46">
        <v>28.695716408865</v>
      </c>
      <c r="C7" s="47">
        <v>2.3913097007380002</v>
      </c>
      <c r="D7" s="47">
        <v>0</v>
      </c>
      <c r="E7" s="47">
        <v>0</v>
      </c>
      <c r="F7" s="47">
        <v>0</v>
      </c>
      <c r="G7" s="47">
        <v>4.3580000000000001E-2</v>
      </c>
      <c r="H7" s="47">
        <v>2.5486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2.5921799999999999</v>
      </c>
      <c r="Q7" s="71">
        <v>0.216800023786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249</v>
      </c>
    </row>
    <row r="9" spans="1:17" ht="14.4" customHeight="1" x14ac:dyDescent="0.3">
      <c r="A9" s="15" t="s">
        <v>23</v>
      </c>
      <c r="B9" s="46">
        <v>1361.9999571003</v>
      </c>
      <c r="C9" s="47">
        <v>113.499996425025</v>
      </c>
      <c r="D9" s="47">
        <v>42.446179999999998</v>
      </c>
      <c r="E9" s="47">
        <v>66.134749999999997</v>
      </c>
      <c r="F9" s="47">
        <v>53.274039999999999</v>
      </c>
      <c r="G9" s="47">
        <v>94.690049999999999</v>
      </c>
      <c r="H9" s="47">
        <v>51.423499999999997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307.96852000000001</v>
      </c>
      <c r="Q9" s="71">
        <v>0.54267582325999997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249</v>
      </c>
    </row>
    <row r="11" spans="1:17" ht="14.4" customHeight="1" x14ac:dyDescent="0.3">
      <c r="A11" s="15" t="s">
        <v>25</v>
      </c>
      <c r="B11" s="46">
        <v>164.35015257124499</v>
      </c>
      <c r="C11" s="47">
        <v>13.695846047603</v>
      </c>
      <c r="D11" s="47">
        <v>9.1267399999999999</v>
      </c>
      <c r="E11" s="47">
        <v>14.944369999999999</v>
      </c>
      <c r="F11" s="47">
        <v>18.621690000000001</v>
      </c>
      <c r="G11" s="47">
        <v>24.017659999999999</v>
      </c>
      <c r="H11" s="47">
        <v>9.8441799999999997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76.554640000000006</v>
      </c>
      <c r="Q11" s="71">
        <v>1.117924949417</v>
      </c>
    </row>
    <row r="12" spans="1:17" ht="14.4" customHeight="1" x14ac:dyDescent="0.3">
      <c r="A12" s="15" t="s">
        <v>26</v>
      </c>
      <c r="B12" s="46">
        <v>47.826104368656999</v>
      </c>
      <c r="C12" s="47">
        <v>3.9855086973880001</v>
      </c>
      <c r="D12" s="47">
        <v>0</v>
      </c>
      <c r="E12" s="47">
        <v>0</v>
      </c>
      <c r="F12" s="47">
        <v>0.501</v>
      </c>
      <c r="G12" s="47">
        <v>0</v>
      </c>
      <c r="H12" s="47">
        <v>18.513000000000002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19.013999999999999</v>
      </c>
      <c r="Q12" s="71">
        <v>0.95415674352699997</v>
      </c>
    </row>
    <row r="13" spans="1:17" ht="14.4" customHeight="1" x14ac:dyDescent="0.3">
      <c r="A13" s="15" t="s">
        <v>27</v>
      </c>
      <c r="B13" s="46">
        <v>29.999999055071999</v>
      </c>
      <c r="C13" s="47">
        <v>2.4999999212559998</v>
      </c>
      <c r="D13" s="47">
        <v>1.79796</v>
      </c>
      <c r="E13" s="47">
        <v>2.0101</v>
      </c>
      <c r="F13" s="47">
        <v>4.0704399999999996</v>
      </c>
      <c r="G13" s="47">
        <v>1.5868800000000001</v>
      </c>
      <c r="H13" s="47">
        <v>1.2303599999999999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10.695740000000001</v>
      </c>
      <c r="Q13" s="71">
        <v>0.85565922695100005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249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249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249</v>
      </c>
    </row>
    <row r="17" spans="1:17" ht="14.4" customHeight="1" x14ac:dyDescent="0.3">
      <c r="A17" s="15" t="s">
        <v>31</v>
      </c>
      <c r="B17" s="46">
        <v>16.72504391647</v>
      </c>
      <c r="C17" s="47">
        <v>1.393753659705</v>
      </c>
      <c r="D17" s="47">
        <v>4.7786499999999998</v>
      </c>
      <c r="E17" s="47">
        <v>1.722</v>
      </c>
      <c r="F17" s="47">
        <v>3.5215000000000001</v>
      </c>
      <c r="G17" s="47">
        <v>25.597999999999999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35.620150000000002</v>
      </c>
      <c r="Q17" s="71">
        <v>5.1113982376929998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0.51700000000000002</v>
      </c>
      <c r="E18" s="47">
        <v>1.59</v>
      </c>
      <c r="F18" s="47">
        <v>5.7930000000000001</v>
      </c>
      <c r="G18" s="47">
        <v>0</v>
      </c>
      <c r="H18" s="47">
        <v>2.3679999999999999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10.268000000000001</v>
      </c>
      <c r="Q18" s="71" t="s">
        <v>249</v>
      </c>
    </row>
    <row r="19" spans="1:17" ht="14.4" customHeight="1" x14ac:dyDescent="0.3">
      <c r="A19" s="15" t="s">
        <v>33</v>
      </c>
      <c r="B19" s="46">
        <v>448.54793654629202</v>
      </c>
      <c r="C19" s="47">
        <v>37.378994712191002</v>
      </c>
      <c r="D19" s="47">
        <v>29.98977</v>
      </c>
      <c r="E19" s="47">
        <v>9.7065999999999999</v>
      </c>
      <c r="F19" s="47">
        <v>46.646909999999998</v>
      </c>
      <c r="G19" s="47">
        <v>42.466479999999997</v>
      </c>
      <c r="H19" s="47">
        <v>31.266690000000001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160.07644999999999</v>
      </c>
      <c r="Q19" s="71">
        <v>0.85650484306700003</v>
      </c>
    </row>
    <row r="20" spans="1:17" ht="14.4" customHeight="1" x14ac:dyDescent="0.3">
      <c r="A20" s="15" t="s">
        <v>34</v>
      </c>
      <c r="B20" s="46">
        <v>19075.999399152199</v>
      </c>
      <c r="C20" s="47">
        <v>1589.66661659602</v>
      </c>
      <c r="D20" s="47">
        <v>1401.27739</v>
      </c>
      <c r="E20" s="47">
        <v>1350.79306</v>
      </c>
      <c r="F20" s="47">
        <v>1352.42103</v>
      </c>
      <c r="G20" s="47">
        <v>1331.29351</v>
      </c>
      <c r="H20" s="47">
        <v>1404.6966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6840.4815900000003</v>
      </c>
      <c r="Q20" s="71">
        <v>0.86061838609200003</v>
      </c>
    </row>
    <row r="21" spans="1:17" ht="14.4" customHeight="1" x14ac:dyDescent="0.3">
      <c r="A21" s="16" t="s">
        <v>35</v>
      </c>
      <c r="B21" s="46">
        <v>1687.99994683206</v>
      </c>
      <c r="C21" s="47">
        <v>140.66666223600501</v>
      </c>
      <c r="D21" s="47">
        <v>140.679</v>
      </c>
      <c r="E21" s="47">
        <v>140.679</v>
      </c>
      <c r="F21" s="47">
        <v>140.679</v>
      </c>
      <c r="G21" s="47">
        <v>140.679</v>
      </c>
      <c r="H21" s="47">
        <v>140.679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703.39499999999998</v>
      </c>
      <c r="Q21" s="71">
        <v>1.000087709225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249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/>
    </row>
    <row r="24" spans="1:17" ht="14.4" customHeight="1" x14ac:dyDescent="0.3">
      <c r="A24" s="16" t="s">
        <v>38</v>
      </c>
      <c r="B24" s="46">
        <v>-3.6379788070917101E-12</v>
      </c>
      <c r="C24" s="47">
        <v>-2.2737367544323201E-13</v>
      </c>
      <c r="D24" s="47">
        <v>7.9003899999999998</v>
      </c>
      <c r="E24" s="47">
        <v>5.8812699999999998</v>
      </c>
      <c r="F24" s="47">
        <v>6.82315</v>
      </c>
      <c r="G24" s="47">
        <v>8.0382700000000007</v>
      </c>
      <c r="H24" s="47">
        <v>1.2505699999990001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29.893650000000001</v>
      </c>
      <c r="Q24" s="71"/>
    </row>
    <row r="25" spans="1:17" ht="14.4" customHeight="1" x14ac:dyDescent="0.3">
      <c r="A25" s="17" t="s">
        <v>39</v>
      </c>
      <c r="B25" s="49">
        <v>22862.1442559512</v>
      </c>
      <c r="C25" s="50">
        <v>1905.17868799593</v>
      </c>
      <c r="D25" s="50">
        <v>1638.5130799999999</v>
      </c>
      <c r="E25" s="50">
        <v>1593.4611500000001</v>
      </c>
      <c r="F25" s="50">
        <v>1632.35176</v>
      </c>
      <c r="G25" s="50">
        <v>1668.4134300000001</v>
      </c>
      <c r="H25" s="50">
        <v>1663.8205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8196.5599199999997</v>
      </c>
      <c r="Q25" s="72">
        <v>0.86045051539200001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200.077550000001</v>
      </c>
      <c r="E26" s="47">
        <v>204.66769000000099</v>
      </c>
      <c r="F26" s="47">
        <v>222.64583000000101</v>
      </c>
      <c r="G26" s="47">
        <v>197.58021000000099</v>
      </c>
      <c r="H26" s="47">
        <v>186.7328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1011.70408</v>
      </c>
      <c r="Q26" s="71" t="s">
        <v>249</v>
      </c>
    </row>
    <row r="27" spans="1:17" ht="14.4" customHeight="1" x14ac:dyDescent="0.3">
      <c r="A27" s="18" t="s">
        <v>41</v>
      </c>
      <c r="B27" s="49">
        <v>22862.1442559512</v>
      </c>
      <c r="C27" s="50">
        <v>1905.17868799593</v>
      </c>
      <c r="D27" s="50">
        <v>1838.5906299999999</v>
      </c>
      <c r="E27" s="50">
        <v>1798.1288400000001</v>
      </c>
      <c r="F27" s="50">
        <v>1854.9975899999999</v>
      </c>
      <c r="G27" s="50">
        <v>1865.9936399999999</v>
      </c>
      <c r="H27" s="50">
        <v>1850.5533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9208.2640000000101</v>
      </c>
      <c r="Q27" s="72">
        <v>0.96665620479699998</v>
      </c>
    </row>
    <row r="28" spans="1:17" ht="14.4" customHeight="1" x14ac:dyDescent="0.3">
      <c r="A28" s="16" t="s">
        <v>42</v>
      </c>
      <c r="B28" s="46">
        <v>880.93786163617995</v>
      </c>
      <c r="C28" s="47">
        <v>73.411488469681004</v>
      </c>
      <c r="D28" s="47">
        <v>79.867410000000007</v>
      </c>
      <c r="E28" s="47">
        <v>67.310019999999994</v>
      </c>
      <c r="F28" s="47">
        <v>78.246139999999997</v>
      </c>
      <c r="G28" s="47">
        <v>65.583799999999997</v>
      </c>
      <c r="H28" s="47">
        <v>81.813429999999997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372.82080000000002</v>
      </c>
      <c r="Q28" s="71">
        <v>1.0157015142220001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249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249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241</v>
      </c>
      <c r="G4" s="314" t="s">
        <v>50</v>
      </c>
      <c r="H4" s="116" t="s">
        <v>118</v>
      </c>
      <c r="I4" s="312" t="s">
        <v>51</v>
      </c>
      <c r="J4" s="314" t="s">
        <v>243</v>
      </c>
      <c r="K4" s="315" t="s">
        <v>244</v>
      </c>
    </row>
    <row r="5" spans="1:11" ht="42" thickBot="1" x14ac:dyDescent="0.35">
      <c r="A5" s="62"/>
      <c r="B5" s="24" t="s">
        <v>237</v>
      </c>
      <c r="C5" s="25" t="s">
        <v>238</v>
      </c>
      <c r="D5" s="26" t="s">
        <v>239</v>
      </c>
      <c r="E5" s="26" t="s">
        <v>240</v>
      </c>
      <c r="F5" s="313"/>
      <c r="G5" s="313"/>
      <c r="H5" s="25" t="s">
        <v>242</v>
      </c>
      <c r="I5" s="313"/>
      <c r="J5" s="313"/>
      <c r="K5" s="316"/>
    </row>
    <row r="6" spans="1:11" ht="14.4" customHeight="1" thickBot="1" x14ac:dyDescent="0.35">
      <c r="A6" s="378" t="s">
        <v>251</v>
      </c>
      <c r="B6" s="360">
        <v>21039.490011993101</v>
      </c>
      <c r="C6" s="360">
        <v>20714.260040000001</v>
      </c>
      <c r="D6" s="361">
        <v>-325.22997199312903</v>
      </c>
      <c r="E6" s="362">
        <v>0.98454192702300003</v>
      </c>
      <c r="F6" s="360">
        <v>22862.1442559512</v>
      </c>
      <c r="G6" s="361">
        <v>9525.8934399796599</v>
      </c>
      <c r="H6" s="363">
        <v>1663.8205</v>
      </c>
      <c r="I6" s="360">
        <v>8196.5599199999997</v>
      </c>
      <c r="J6" s="361">
        <v>-1329.33351997966</v>
      </c>
      <c r="K6" s="364">
        <v>0.35852104808000002</v>
      </c>
    </row>
    <row r="7" spans="1:11" ht="14.4" customHeight="1" thickBot="1" x14ac:dyDescent="0.35">
      <c r="A7" s="379" t="s">
        <v>252</v>
      </c>
      <c r="B7" s="360">
        <v>1454.9377172125201</v>
      </c>
      <c r="C7" s="360">
        <v>1390.81574</v>
      </c>
      <c r="D7" s="361">
        <v>-64.121977212523007</v>
      </c>
      <c r="E7" s="362">
        <v>0.955928026022</v>
      </c>
      <c r="F7" s="360">
        <v>1632.8719295041401</v>
      </c>
      <c r="G7" s="361">
        <v>680.36330396005906</v>
      </c>
      <c r="H7" s="363">
        <v>83.560209999999998</v>
      </c>
      <c r="I7" s="360">
        <v>416.82623999999998</v>
      </c>
      <c r="J7" s="361">
        <v>-263.53706396005799</v>
      </c>
      <c r="K7" s="364">
        <v>0.25527185106700001</v>
      </c>
    </row>
    <row r="8" spans="1:11" ht="14.4" customHeight="1" thickBot="1" x14ac:dyDescent="0.35">
      <c r="A8" s="380" t="s">
        <v>253</v>
      </c>
      <c r="B8" s="360">
        <v>1454.9377172125201</v>
      </c>
      <c r="C8" s="360">
        <v>1390.81574</v>
      </c>
      <c r="D8" s="361">
        <v>-64.121977212523007</v>
      </c>
      <c r="E8" s="362">
        <v>0.955928026022</v>
      </c>
      <c r="F8" s="360">
        <v>1632.8719295041401</v>
      </c>
      <c r="G8" s="361">
        <v>680.36330396005906</v>
      </c>
      <c r="H8" s="363">
        <v>83.560209999999998</v>
      </c>
      <c r="I8" s="360">
        <v>416.82623999999998</v>
      </c>
      <c r="J8" s="361">
        <v>-263.53706396005799</v>
      </c>
      <c r="K8" s="364">
        <v>0.25527185106700001</v>
      </c>
    </row>
    <row r="9" spans="1:11" ht="14.4" customHeight="1" thickBot="1" x14ac:dyDescent="0.35">
      <c r="A9" s="381" t="s">
        <v>254</v>
      </c>
      <c r="B9" s="365">
        <v>0</v>
      </c>
      <c r="C9" s="365">
        <v>8.5999999999999998E-4</v>
      </c>
      <c r="D9" s="366">
        <v>8.5999999999999998E-4</v>
      </c>
      <c r="E9" s="367" t="s">
        <v>249</v>
      </c>
      <c r="F9" s="365">
        <v>0</v>
      </c>
      <c r="G9" s="366">
        <v>0</v>
      </c>
      <c r="H9" s="368">
        <v>5.6999999999999998E-4</v>
      </c>
      <c r="I9" s="365">
        <v>1.16E-3</v>
      </c>
      <c r="J9" s="366">
        <v>1.16E-3</v>
      </c>
      <c r="K9" s="369" t="s">
        <v>249</v>
      </c>
    </row>
    <row r="10" spans="1:11" ht="14.4" customHeight="1" thickBot="1" x14ac:dyDescent="0.35">
      <c r="A10" s="382" t="s">
        <v>255</v>
      </c>
      <c r="B10" s="360">
        <v>0</v>
      </c>
      <c r="C10" s="360">
        <v>8.5999999999999998E-4</v>
      </c>
      <c r="D10" s="361">
        <v>8.5999999999999998E-4</v>
      </c>
      <c r="E10" s="370" t="s">
        <v>249</v>
      </c>
      <c r="F10" s="360">
        <v>0</v>
      </c>
      <c r="G10" s="361">
        <v>0</v>
      </c>
      <c r="H10" s="363">
        <v>5.6999999999999998E-4</v>
      </c>
      <c r="I10" s="360">
        <v>1.16E-3</v>
      </c>
      <c r="J10" s="361">
        <v>1.16E-3</v>
      </c>
      <c r="K10" s="371" t="s">
        <v>249</v>
      </c>
    </row>
    <row r="11" spans="1:11" ht="14.4" customHeight="1" thickBot="1" x14ac:dyDescent="0.35">
      <c r="A11" s="381" t="s">
        <v>256</v>
      </c>
      <c r="B11" s="365">
        <v>40.857189455970001</v>
      </c>
      <c r="C11" s="365">
        <v>13.706060000000001</v>
      </c>
      <c r="D11" s="366">
        <v>-27.15112945597</v>
      </c>
      <c r="E11" s="372">
        <v>0.33546262438699997</v>
      </c>
      <c r="F11" s="365">
        <v>28.695716408865</v>
      </c>
      <c r="G11" s="366">
        <v>11.956548503693</v>
      </c>
      <c r="H11" s="368">
        <v>2.5486</v>
      </c>
      <c r="I11" s="365">
        <v>2.5921799999999999</v>
      </c>
      <c r="J11" s="366">
        <v>-9.3643685036929991</v>
      </c>
      <c r="K11" s="373">
        <v>9.0333343243999997E-2</v>
      </c>
    </row>
    <row r="12" spans="1:11" ht="14.4" customHeight="1" thickBot="1" x14ac:dyDescent="0.35">
      <c r="A12" s="382" t="s">
        <v>257</v>
      </c>
      <c r="B12" s="360">
        <v>39.970374267769998</v>
      </c>
      <c r="C12" s="360">
        <v>13.706060000000001</v>
      </c>
      <c r="D12" s="361">
        <v>-26.264314267770001</v>
      </c>
      <c r="E12" s="362">
        <v>0.34290547064100002</v>
      </c>
      <c r="F12" s="360">
        <v>28.695716408865</v>
      </c>
      <c r="G12" s="361">
        <v>11.956548503693</v>
      </c>
      <c r="H12" s="363">
        <v>2.5486</v>
      </c>
      <c r="I12" s="360">
        <v>2.5921799999999999</v>
      </c>
      <c r="J12" s="361">
        <v>-9.3643685036929991</v>
      </c>
      <c r="K12" s="364">
        <v>9.0333343243999997E-2</v>
      </c>
    </row>
    <row r="13" spans="1:11" ht="14.4" customHeight="1" thickBot="1" x14ac:dyDescent="0.35">
      <c r="A13" s="382" t="s">
        <v>258</v>
      </c>
      <c r="B13" s="360">
        <v>7.2976624550999999E-2</v>
      </c>
      <c r="C13" s="360">
        <v>0</v>
      </c>
      <c r="D13" s="361">
        <v>-7.2976624550999999E-2</v>
      </c>
      <c r="E13" s="362">
        <v>0</v>
      </c>
      <c r="F13" s="360">
        <v>0</v>
      </c>
      <c r="G13" s="361">
        <v>0</v>
      </c>
      <c r="H13" s="363">
        <v>0</v>
      </c>
      <c r="I13" s="360">
        <v>0</v>
      </c>
      <c r="J13" s="361">
        <v>0</v>
      </c>
      <c r="K13" s="364">
        <v>0</v>
      </c>
    </row>
    <row r="14" spans="1:11" ht="14.4" customHeight="1" thickBot="1" x14ac:dyDescent="0.35">
      <c r="A14" s="382" t="s">
        <v>259</v>
      </c>
      <c r="B14" s="360">
        <v>0.39477555006699999</v>
      </c>
      <c r="C14" s="360">
        <v>0</v>
      </c>
      <c r="D14" s="361">
        <v>-0.39477555006699999</v>
      </c>
      <c r="E14" s="362">
        <v>0</v>
      </c>
      <c r="F14" s="360">
        <v>0</v>
      </c>
      <c r="G14" s="361">
        <v>0</v>
      </c>
      <c r="H14" s="363">
        <v>0</v>
      </c>
      <c r="I14" s="360">
        <v>0</v>
      </c>
      <c r="J14" s="361">
        <v>0</v>
      </c>
      <c r="K14" s="364">
        <v>0</v>
      </c>
    </row>
    <row r="15" spans="1:11" ht="14.4" customHeight="1" thickBot="1" x14ac:dyDescent="0.35">
      <c r="A15" s="382" t="s">
        <v>260</v>
      </c>
      <c r="B15" s="360">
        <v>0.41906301357999998</v>
      </c>
      <c r="C15" s="360">
        <v>0</v>
      </c>
      <c r="D15" s="361">
        <v>-0.41906301357999998</v>
      </c>
      <c r="E15" s="362">
        <v>0</v>
      </c>
      <c r="F15" s="360">
        <v>0</v>
      </c>
      <c r="G15" s="361">
        <v>0</v>
      </c>
      <c r="H15" s="363">
        <v>0</v>
      </c>
      <c r="I15" s="360">
        <v>0</v>
      </c>
      <c r="J15" s="361">
        <v>0</v>
      </c>
      <c r="K15" s="364">
        <v>0</v>
      </c>
    </row>
    <row r="16" spans="1:11" ht="14.4" customHeight="1" thickBot="1" x14ac:dyDescent="0.35">
      <c r="A16" s="381" t="s">
        <v>261</v>
      </c>
      <c r="B16" s="365">
        <v>1190.4647263627801</v>
      </c>
      <c r="C16" s="365">
        <v>1157.5146500000001</v>
      </c>
      <c r="D16" s="366">
        <v>-32.950076362777999</v>
      </c>
      <c r="E16" s="372">
        <v>0.97232166931599995</v>
      </c>
      <c r="F16" s="365">
        <v>1361.9999571003</v>
      </c>
      <c r="G16" s="366">
        <v>567.49998212512503</v>
      </c>
      <c r="H16" s="368">
        <v>51.423499999999997</v>
      </c>
      <c r="I16" s="365">
        <v>307.96852000000001</v>
      </c>
      <c r="J16" s="366">
        <v>-259.53146212512502</v>
      </c>
      <c r="K16" s="373">
        <v>0.22611492635800001</v>
      </c>
    </row>
    <row r="17" spans="1:11" ht="14.4" customHeight="1" thickBot="1" x14ac:dyDescent="0.35">
      <c r="A17" s="382" t="s">
        <v>262</v>
      </c>
      <c r="B17" s="360">
        <v>956.77569307812905</v>
      </c>
      <c r="C17" s="360">
        <v>859.67827</v>
      </c>
      <c r="D17" s="361">
        <v>-97.097423078128003</v>
      </c>
      <c r="E17" s="362">
        <v>0.89851600141900001</v>
      </c>
      <c r="F17" s="360">
        <v>1024.9999677149799</v>
      </c>
      <c r="G17" s="361">
        <v>427.08331988124303</v>
      </c>
      <c r="H17" s="363">
        <v>18.598569999999999</v>
      </c>
      <c r="I17" s="360">
        <v>172.66385</v>
      </c>
      <c r="J17" s="361">
        <v>-254.419469881243</v>
      </c>
      <c r="K17" s="364">
        <v>0.16845254189100001</v>
      </c>
    </row>
    <row r="18" spans="1:11" ht="14.4" customHeight="1" thickBot="1" x14ac:dyDescent="0.35">
      <c r="A18" s="382" t="s">
        <v>263</v>
      </c>
      <c r="B18" s="360">
        <v>34.001896546666998</v>
      </c>
      <c r="C18" s="360">
        <v>49.971359999999997</v>
      </c>
      <c r="D18" s="361">
        <v>15.969463453332001</v>
      </c>
      <c r="E18" s="362">
        <v>1.469663903347</v>
      </c>
      <c r="F18" s="360">
        <v>61.999998047150001</v>
      </c>
      <c r="G18" s="361">
        <v>25.833332519645001</v>
      </c>
      <c r="H18" s="363">
        <v>5.1001200000000004</v>
      </c>
      <c r="I18" s="360">
        <v>43.865270000000002</v>
      </c>
      <c r="J18" s="361">
        <v>18.031937480353999</v>
      </c>
      <c r="K18" s="364">
        <v>0.70750437712299996</v>
      </c>
    </row>
    <row r="19" spans="1:11" ht="14.4" customHeight="1" thickBot="1" x14ac:dyDescent="0.35">
      <c r="A19" s="382" t="s">
        <v>264</v>
      </c>
      <c r="B19" s="360">
        <v>32.079515455878997</v>
      </c>
      <c r="C19" s="360">
        <v>36.336419999999997</v>
      </c>
      <c r="D19" s="361">
        <v>4.2569045441200002</v>
      </c>
      <c r="E19" s="362">
        <v>1.1326985300000001</v>
      </c>
      <c r="F19" s="360">
        <v>32.999998960580001</v>
      </c>
      <c r="G19" s="361">
        <v>13.749999566908</v>
      </c>
      <c r="H19" s="363">
        <v>2.3696999999999999</v>
      </c>
      <c r="I19" s="360">
        <v>10.439</v>
      </c>
      <c r="J19" s="361">
        <v>-3.3109995669079999</v>
      </c>
      <c r="K19" s="364">
        <v>0.31633334329700002</v>
      </c>
    </row>
    <row r="20" spans="1:11" ht="14.4" customHeight="1" thickBot="1" x14ac:dyDescent="0.35">
      <c r="A20" s="382" t="s">
        <v>265</v>
      </c>
      <c r="B20" s="360">
        <v>125.807608756116</v>
      </c>
      <c r="C20" s="360">
        <v>165.39393999999999</v>
      </c>
      <c r="D20" s="361">
        <v>39.586331243883002</v>
      </c>
      <c r="E20" s="362">
        <v>1.314657687522</v>
      </c>
      <c r="F20" s="360">
        <v>199.99999370048499</v>
      </c>
      <c r="G20" s="361">
        <v>83.333330708535001</v>
      </c>
      <c r="H20" s="363">
        <v>21.969110000000001</v>
      </c>
      <c r="I20" s="360">
        <v>63.799599999999998</v>
      </c>
      <c r="J20" s="361">
        <v>-19.533730708535</v>
      </c>
      <c r="K20" s="364">
        <v>0.31899801004700001</v>
      </c>
    </row>
    <row r="21" spans="1:11" ht="14.4" customHeight="1" thickBot="1" x14ac:dyDescent="0.35">
      <c r="A21" s="382" t="s">
        <v>266</v>
      </c>
      <c r="B21" s="360">
        <v>6.1548945922999997E-2</v>
      </c>
      <c r="C21" s="360">
        <v>0.64800000000000002</v>
      </c>
      <c r="D21" s="361">
        <v>0.58645105407599996</v>
      </c>
      <c r="E21" s="362">
        <v>10.528206296232</v>
      </c>
      <c r="F21" s="360">
        <v>0</v>
      </c>
      <c r="G21" s="361">
        <v>0</v>
      </c>
      <c r="H21" s="363">
        <v>0</v>
      </c>
      <c r="I21" s="360">
        <v>0.14699999999999999</v>
      </c>
      <c r="J21" s="361">
        <v>0.14699999999999999</v>
      </c>
      <c r="K21" s="371" t="s">
        <v>249</v>
      </c>
    </row>
    <row r="22" spans="1:11" ht="14.4" customHeight="1" thickBot="1" x14ac:dyDescent="0.35">
      <c r="A22" s="382" t="s">
        <v>267</v>
      </c>
      <c r="B22" s="360">
        <v>41.738463580062003</v>
      </c>
      <c r="C22" s="360">
        <v>45.486660000000001</v>
      </c>
      <c r="D22" s="361">
        <v>3.7481964199369999</v>
      </c>
      <c r="E22" s="362">
        <v>1.0898019739689999</v>
      </c>
      <c r="F22" s="360">
        <v>41.999998677100997</v>
      </c>
      <c r="G22" s="361">
        <v>17.499999448792</v>
      </c>
      <c r="H22" s="363">
        <v>3.3860000000000001</v>
      </c>
      <c r="I22" s="360">
        <v>17.053799999999999</v>
      </c>
      <c r="J22" s="361">
        <v>-0.44619944879200002</v>
      </c>
      <c r="K22" s="364">
        <v>0.40604286993200001</v>
      </c>
    </row>
    <row r="23" spans="1:11" ht="14.4" customHeight="1" thickBot="1" x14ac:dyDescent="0.35">
      <c r="A23" s="381" t="s">
        <v>268</v>
      </c>
      <c r="B23" s="365">
        <v>0</v>
      </c>
      <c r="C23" s="365">
        <v>0.68396999999999997</v>
      </c>
      <c r="D23" s="366">
        <v>0.68396999999999997</v>
      </c>
      <c r="E23" s="367" t="s">
        <v>249</v>
      </c>
      <c r="F23" s="365">
        <v>0</v>
      </c>
      <c r="G23" s="366">
        <v>0</v>
      </c>
      <c r="H23" s="368">
        <v>0</v>
      </c>
      <c r="I23" s="365">
        <v>0</v>
      </c>
      <c r="J23" s="366">
        <v>0</v>
      </c>
      <c r="K23" s="369" t="s">
        <v>249</v>
      </c>
    </row>
    <row r="24" spans="1:11" ht="14.4" customHeight="1" thickBot="1" x14ac:dyDescent="0.35">
      <c r="A24" s="382" t="s">
        <v>269</v>
      </c>
      <c r="B24" s="360">
        <v>0</v>
      </c>
      <c r="C24" s="360">
        <v>0.68396999999999997</v>
      </c>
      <c r="D24" s="361">
        <v>0.68396999999999997</v>
      </c>
      <c r="E24" s="370" t="s">
        <v>249</v>
      </c>
      <c r="F24" s="360">
        <v>0</v>
      </c>
      <c r="G24" s="361">
        <v>0</v>
      </c>
      <c r="H24" s="363">
        <v>0</v>
      </c>
      <c r="I24" s="360">
        <v>0</v>
      </c>
      <c r="J24" s="361">
        <v>0</v>
      </c>
      <c r="K24" s="371" t="s">
        <v>249</v>
      </c>
    </row>
    <row r="25" spans="1:11" ht="14.4" customHeight="1" thickBot="1" x14ac:dyDescent="0.35">
      <c r="A25" s="381" t="s">
        <v>270</v>
      </c>
      <c r="B25" s="365">
        <v>170.601841284606</v>
      </c>
      <c r="C25" s="365">
        <v>164.52529999999999</v>
      </c>
      <c r="D25" s="366">
        <v>-6.0765412846049998</v>
      </c>
      <c r="E25" s="372">
        <v>0.96438173680299999</v>
      </c>
      <c r="F25" s="365">
        <v>164.35015257124499</v>
      </c>
      <c r="G25" s="366">
        <v>68.479230238018005</v>
      </c>
      <c r="H25" s="368">
        <v>9.8441799999999997</v>
      </c>
      <c r="I25" s="365">
        <v>76.554640000000006</v>
      </c>
      <c r="J25" s="366">
        <v>8.0754097619809997</v>
      </c>
      <c r="K25" s="373">
        <v>0.46580206225699999</v>
      </c>
    </row>
    <row r="26" spans="1:11" ht="14.4" customHeight="1" thickBot="1" x14ac:dyDescent="0.35">
      <c r="A26" s="382" t="s">
        <v>271</v>
      </c>
      <c r="B26" s="360">
        <v>2.8920952648710001</v>
      </c>
      <c r="C26" s="360">
        <v>0.91600000000000004</v>
      </c>
      <c r="D26" s="361">
        <v>-1.976095264871</v>
      </c>
      <c r="E26" s="362">
        <v>0.31672538976300002</v>
      </c>
      <c r="F26" s="360">
        <v>1.623618597786</v>
      </c>
      <c r="G26" s="361">
        <v>0.67650774907699995</v>
      </c>
      <c r="H26" s="363">
        <v>0</v>
      </c>
      <c r="I26" s="360">
        <v>0</v>
      </c>
      <c r="J26" s="361">
        <v>-0.67650774907699995</v>
      </c>
      <c r="K26" s="364">
        <v>0</v>
      </c>
    </row>
    <row r="27" spans="1:11" ht="14.4" customHeight="1" thickBot="1" x14ac:dyDescent="0.35">
      <c r="A27" s="382" t="s">
        <v>272</v>
      </c>
      <c r="B27" s="360">
        <v>13.696818428427999</v>
      </c>
      <c r="C27" s="360">
        <v>11.16095</v>
      </c>
      <c r="D27" s="361">
        <v>-2.535868428428</v>
      </c>
      <c r="E27" s="362">
        <v>0.81485711870300004</v>
      </c>
      <c r="F27" s="360">
        <v>8.9999997165209997</v>
      </c>
      <c r="G27" s="361">
        <v>3.7499998818839999</v>
      </c>
      <c r="H27" s="363">
        <v>1.78765</v>
      </c>
      <c r="I27" s="360">
        <v>3.90618</v>
      </c>
      <c r="J27" s="361">
        <v>0.15618011811499999</v>
      </c>
      <c r="K27" s="364">
        <v>0.43402001366999998</v>
      </c>
    </row>
    <row r="28" spans="1:11" ht="14.4" customHeight="1" thickBot="1" x14ac:dyDescent="0.35">
      <c r="A28" s="382" t="s">
        <v>273</v>
      </c>
      <c r="B28" s="360">
        <v>25.309455717633998</v>
      </c>
      <c r="C28" s="360">
        <v>26.910019999999999</v>
      </c>
      <c r="D28" s="361">
        <v>1.6005642823649999</v>
      </c>
      <c r="E28" s="362">
        <v>1.0632397748969999</v>
      </c>
      <c r="F28" s="360">
        <v>34.704092678255002</v>
      </c>
      <c r="G28" s="361">
        <v>14.460038615939</v>
      </c>
      <c r="H28" s="363">
        <v>0</v>
      </c>
      <c r="I28" s="360">
        <v>11.187799999999999</v>
      </c>
      <c r="J28" s="361">
        <v>-3.272238615939</v>
      </c>
      <c r="K28" s="364">
        <v>0.32237696296200002</v>
      </c>
    </row>
    <row r="29" spans="1:11" ht="14.4" customHeight="1" thickBot="1" x14ac:dyDescent="0.35">
      <c r="A29" s="382" t="s">
        <v>274</v>
      </c>
      <c r="B29" s="360">
        <v>30.404511458742</v>
      </c>
      <c r="C29" s="360">
        <v>30.72007</v>
      </c>
      <c r="D29" s="361">
        <v>0.315558541257</v>
      </c>
      <c r="E29" s="362">
        <v>1.0103786749429999</v>
      </c>
      <c r="F29" s="360">
        <v>33.999998929081997</v>
      </c>
      <c r="G29" s="361">
        <v>14.166666220451001</v>
      </c>
      <c r="H29" s="363">
        <v>2.07307</v>
      </c>
      <c r="I29" s="360">
        <v>12.91161</v>
      </c>
      <c r="J29" s="361">
        <v>-1.2550562204510001</v>
      </c>
      <c r="K29" s="364">
        <v>0.37975324725499998</v>
      </c>
    </row>
    <row r="30" spans="1:11" ht="14.4" customHeight="1" thickBot="1" x14ac:dyDescent="0.35">
      <c r="A30" s="382" t="s">
        <v>275</v>
      </c>
      <c r="B30" s="360">
        <v>0</v>
      </c>
      <c r="C30" s="360">
        <v>0</v>
      </c>
      <c r="D30" s="361">
        <v>0</v>
      </c>
      <c r="E30" s="362">
        <v>1</v>
      </c>
      <c r="F30" s="360">
        <v>0</v>
      </c>
      <c r="G30" s="361">
        <v>0</v>
      </c>
      <c r="H30" s="363">
        <v>0</v>
      </c>
      <c r="I30" s="360">
        <v>3.9E-2</v>
      </c>
      <c r="J30" s="361">
        <v>3.9E-2</v>
      </c>
      <c r="K30" s="371" t="s">
        <v>276</v>
      </c>
    </row>
    <row r="31" spans="1:11" ht="14.4" customHeight="1" thickBot="1" x14ac:dyDescent="0.35">
      <c r="A31" s="382" t="s">
        <v>277</v>
      </c>
      <c r="B31" s="360">
        <v>2.7159437498179999</v>
      </c>
      <c r="C31" s="360">
        <v>2.3887999999999998</v>
      </c>
      <c r="D31" s="361">
        <v>-0.32714374981799998</v>
      </c>
      <c r="E31" s="362">
        <v>0.87954693471099998</v>
      </c>
      <c r="F31" s="360">
        <v>2.6688119404289998</v>
      </c>
      <c r="G31" s="361">
        <v>1.112004975179</v>
      </c>
      <c r="H31" s="363">
        <v>0</v>
      </c>
      <c r="I31" s="360">
        <v>2.3877999999999999</v>
      </c>
      <c r="J31" s="361">
        <v>1.2757950248200001</v>
      </c>
      <c r="K31" s="364">
        <v>0.89470522962900001</v>
      </c>
    </row>
    <row r="32" spans="1:11" ht="14.4" customHeight="1" thickBot="1" x14ac:dyDescent="0.35">
      <c r="A32" s="382" t="s">
        <v>278</v>
      </c>
      <c r="B32" s="360">
        <v>0</v>
      </c>
      <c r="C32" s="360">
        <v>0.11654</v>
      </c>
      <c r="D32" s="361">
        <v>0.11654</v>
      </c>
      <c r="E32" s="370" t="s">
        <v>276</v>
      </c>
      <c r="F32" s="360">
        <v>0.10178383586799999</v>
      </c>
      <c r="G32" s="361">
        <v>4.2409931610999999E-2</v>
      </c>
      <c r="H32" s="363">
        <v>0</v>
      </c>
      <c r="I32" s="360">
        <v>0</v>
      </c>
      <c r="J32" s="361">
        <v>-4.2409931610999999E-2</v>
      </c>
      <c r="K32" s="364">
        <v>0</v>
      </c>
    </row>
    <row r="33" spans="1:11" ht="14.4" customHeight="1" thickBot="1" x14ac:dyDescent="0.35">
      <c r="A33" s="382" t="s">
        <v>279</v>
      </c>
      <c r="B33" s="360">
        <v>27.550664638493</v>
      </c>
      <c r="C33" s="360">
        <v>21.056570000000001</v>
      </c>
      <c r="D33" s="361">
        <v>-6.4940946384930003</v>
      </c>
      <c r="E33" s="362">
        <v>0.76428537301300004</v>
      </c>
      <c r="F33" s="360">
        <v>22.251848763154999</v>
      </c>
      <c r="G33" s="361">
        <v>9.2716036513140008</v>
      </c>
      <c r="H33" s="363">
        <v>0.41139999999999999</v>
      </c>
      <c r="I33" s="360">
        <v>7.5325800000000003</v>
      </c>
      <c r="J33" s="361">
        <v>-1.7390236513140001</v>
      </c>
      <c r="K33" s="364">
        <v>0.33851479399099998</v>
      </c>
    </row>
    <row r="34" spans="1:11" ht="14.4" customHeight="1" thickBot="1" x14ac:dyDescent="0.35">
      <c r="A34" s="382" t="s">
        <v>280</v>
      </c>
      <c r="B34" s="360">
        <v>32.282513973188003</v>
      </c>
      <c r="C34" s="360">
        <v>40.339640000000003</v>
      </c>
      <c r="D34" s="361">
        <v>8.0571260268109999</v>
      </c>
      <c r="E34" s="362">
        <v>1.2495817405509999</v>
      </c>
      <c r="F34" s="360">
        <v>47.999998488115999</v>
      </c>
      <c r="G34" s="361">
        <v>19.999999370047998</v>
      </c>
      <c r="H34" s="363">
        <v>0.46586</v>
      </c>
      <c r="I34" s="360">
        <v>11.388870000000001</v>
      </c>
      <c r="J34" s="361">
        <v>-8.6111293700479994</v>
      </c>
      <c r="K34" s="364">
        <v>0.23726813247299999</v>
      </c>
    </row>
    <row r="35" spans="1:11" ht="14.4" customHeight="1" thickBot="1" x14ac:dyDescent="0.35">
      <c r="A35" s="382" t="s">
        <v>281</v>
      </c>
      <c r="B35" s="360">
        <v>35.749838053428</v>
      </c>
      <c r="C35" s="360">
        <v>30.916709999999998</v>
      </c>
      <c r="D35" s="361">
        <v>-4.833128053427</v>
      </c>
      <c r="E35" s="362">
        <v>0.86480699447599996</v>
      </c>
      <c r="F35" s="360">
        <v>11.999999622029</v>
      </c>
      <c r="G35" s="361">
        <v>4.9999998425119996</v>
      </c>
      <c r="H35" s="363">
        <v>5.1062000000000003</v>
      </c>
      <c r="I35" s="360">
        <v>27.200800000000001</v>
      </c>
      <c r="J35" s="361">
        <v>22.200800157486999</v>
      </c>
      <c r="K35" s="364">
        <v>2.266733404729</v>
      </c>
    </row>
    <row r="36" spans="1:11" ht="14.4" customHeight="1" thickBot="1" x14ac:dyDescent="0.35">
      <c r="A36" s="381" t="s">
        <v>282</v>
      </c>
      <c r="B36" s="365">
        <v>21.150116570289001</v>
      </c>
      <c r="C36" s="365">
        <v>29.311530000000001</v>
      </c>
      <c r="D36" s="366">
        <v>8.1614134297100005</v>
      </c>
      <c r="E36" s="372">
        <v>1.3858803048470001</v>
      </c>
      <c r="F36" s="365">
        <v>47.826104368656999</v>
      </c>
      <c r="G36" s="366">
        <v>19.927543486939999</v>
      </c>
      <c r="H36" s="368">
        <v>18.513000000000002</v>
      </c>
      <c r="I36" s="365">
        <v>19.013999999999999</v>
      </c>
      <c r="J36" s="366">
        <v>-0.91354348693999998</v>
      </c>
      <c r="K36" s="373">
        <v>0.39756530980299998</v>
      </c>
    </row>
    <row r="37" spans="1:11" ht="14.4" customHeight="1" thickBot="1" x14ac:dyDescent="0.35">
      <c r="A37" s="382" t="s">
        <v>283</v>
      </c>
      <c r="B37" s="360">
        <v>0.448994692822</v>
      </c>
      <c r="C37" s="360">
        <v>0.32064999999999999</v>
      </c>
      <c r="D37" s="361">
        <v>-0.12834469282200001</v>
      </c>
      <c r="E37" s="362">
        <v>0.71415098023500001</v>
      </c>
      <c r="F37" s="360">
        <v>0</v>
      </c>
      <c r="G37" s="361">
        <v>0</v>
      </c>
      <c r="H37" s="363">
        <v>0</v>
      </c>
      <c r="I37" s="360">
        <v>0</v>
      </c>
      <c r="J37" s="361">
        <v>0</v>
      </c>
      <c r="K37" s="371" t="s">
        <v>249</v>
      </c>
    </row>
    <row r="38" spans="1:11" ht="14.4" customHeight="1" thickBot="1" x14ac:dyDescent="0.35">
      <c r="A38" s="382" t="s">
        <v>284</v>
      </c>
      <c r="B38" s="360">
        <v>20.701121877466001</v>
      </c>
      <c r="C38" s="360">
        <v>0</v>
      </c>
      <c r="D38" s="361">
        <v>-20.701121877466001</v>
      </c>
      <c r="E38" s="362">
        <v>0</v>
      </c>
      <c r="F38" s="360">
        <v>0</v>
      </c>
      <c r="G38" s="361">
        <v>0</v>
      </c>
      <c r="H38" s="363">
        <v>0</v>
      </c>
      <c r="I38" s="360">
        <v>0</v>
      </c>
      <c r="J38" s="361">
        <v>0</v>
      </c>
      <c r="K38" s="364">
        <v>0</v>
      </c>
    </row>
    <row r="39" spans="1:11" ht="14.4" customHeight="1" thickBot="1" x14ac:dyDescent="0.35">
      <c r="A39" s="382" t="s">
        <v>285</v>
      </c>
      <c r="B39" s="360">
        <v>0</v>
      </c>
      <c r="C39" s="360">
        <v>28.381</v>
      </c>
      <c r="D39" s="361">
        <v>28.381</v>
      </c>
      <c r="E39" s="370" t="s">
        <v>276</v>
      </c>
      <c r="F39" s="360">
        <v>47.826104368656999</v>
      </c>
      <c r="G39" s="361">
        <v>19.927543486939999</v>
      </c>
      <c r="H39" s="363">
        <v>18.513000000000002</v>
      </c>
      <c r="I39" s="360">
        <v>19.013999999999999</v>
      </c>
      <c r="J39" s="361">
        <v>-0.91354348693999998</v>
      </c>
      <c r="K39" s="364">
        <v>0.39756530980299998</v>
      </c>
    </row>
    <row r="40" spans="1:11" ht="14.4" customHeight="1" thickBot="1" x14ac:dyDescent="0.35">
      <c r="A40" s="382" t="s">
        <v>286</v>
      </c>
      <c r="B40" s="360">
        <v>0</v>
      </c>
      <c r="C40" s="360">
        <v>0.60987999999999998</v>
      </c>
      <c r="D40" s="361">
        <v>0.60987999999999998</v>
      </c>
      <c r="E40" s="370" t="s">
        <v>276</v>
      </c>
      <c r="F40" s="360">
        <v>0</v>
      </c>
      <c r="G40" s="361">
        <v>0</v>
      </c>
      <c r="H40" s="363">
        <v>0</v>
      </c>
      <c r="I40" s="360">
        <v>0</v>
      </c>
      <c r="J40" s="361">
        <v>0</v>
      </c>
      <c r="K40" s="371" t="s">
        <v>249</v>
      </c>
    </row>
    <row r="41" spans="1:11" ht="14.4" customHeight="1" thickBot="1" x14ac:dyDescent="0.35">
      <c r="A41" s="381" t="s">
        <v>287</v>
      </c>
      <c r="B41" s="365">
        <v>31.863843538878999</v>
      </c>
      <c r="C41" s="365">
        <v>22.661370000000002</v>
      </c>
      <c r="D41" s="366">
        <v>-9.2024735388789995</v>
      </c>
      <c r="E41" s="372">
        <v>0.71119386373899995</v>
      </c>
      <c r="F41" s="365">
        <v>29.999999055071999</v>
      </c>
      <c r="G41" s="366">
        <v>12.499999606279999</v>
      </c>
      <c r="H41" s="368">
        <v>1.2303599999999999</v>
      </c>
      <c r="I41" s="365">
        <v>10.695740000000001</v>
      </c>
      <c r="J41" s="366">
        <v>-1.80425960628</v>
      </c>
      <c r="K41" s="373">
        <v>0.35652467789600001</v>
      </c>
    </row>
    <row r="42" spans="1:11" ht="14.4" customHeight="1" thickBot="1" x14ac:dyDescent="0.35">
      <c r="A42" s="382" t="s">
        <v>288</v>
      </c>
      <c r="B42" s="360">
        <v>20.863713821836001</v>
      </c>
      <c r="C42" s="360">
        <v>10.74751</v>
      </c>
      <c r="D42" s="361">
        <v>-10.116203821836001</v>
      </c>
      <c r="E42" s="362">
        <v>0.51512928579100004</v>
      </c>
      <c r="F42" s="360">
        <v>14.999999527536</v>
      </c>
      <c r="G42" s="361">
        <v>6.2499998031399997</v>
      </c>
      <c r="H42" s="363">
        <v>0.63524999999999998</v>
      </c>
      <c r="I42" s="360">
        <v>7.2877099999999997</v>
      </c>
      <c r="J42" s="361">
        <v>1.0377101968589999</v>
      </c>
      <c r="K42" s="364">
        <v>0.48584734863599999</v>
      </c>
    </row>
    <row r="43" spans="1:11" ht="14.4" customHeight="1" thickBot="1" x14ac:dyDescent="0.35">
      <c r="A43" s="382" t="s">
        <v>289</v>
      </c>
      <c r="B43" s="360">
        <v>0</v>
      </c>
      <c r="C43" s="360">
        <v>0</v>
      </c>
      <c r="D43" s="361">
        <v>0</v>
      </c>
      <c r="E43" s="370" t="s">
        <v>249</v>
      </c>
      <c r="F43" s="360">
        <v>0</v>
      </c>
      <c r="G43" s="361">
        <v>0</v>
      </c>
      <c r="H43" s="363">
        <v>0</v>
      </c>
      <c r="I43" s="360">
        <v>0.64685999999999999</v>
      </c>
      <c r="J43" s="361">
        <v>0.64685999999999999</v>
      </c>
      <c r="K43" s="371" t="s">
        <v>276</v>
      </c>
    </row>
    <row r="44" spans="1:11" ht="14.4" customHeight="1" thickBot="1" x14ac:dyDescent="0.35">
      <c r="A44" s="382" t="s">
        <v>290</v>
      </c>
      <c r="B44" s="360">
        <v>7.0006733584010004</v>
      </c>
      <c r="C44" s="360">
        <v>7.9622000000000002</v>
      </c>
      <c r="D44" s="361">
        <v>0.96152664159800005</v>
      </c>
      <c r="E44" s="362">
        <v>1.1373477367630001</v>
      </c>
      <c r="F44" s="360">
        <v>9.9999996850239992</v>
      </c>
      <c r="G44" s="361">
        <v>4.1666665354259997</v>
      </c>
      <c r="H44" s="363">
        <v>0.15706000000000001</v>
      </c>
      <c r="I44" s="360">
        <v>1.8851199999999999</v>
      </c>
      <c r="J44" s="361">
        <v>-2.2815465354260001</v>
      </c>
      <c r="K44" s="364">
        <v>0.18851200593699999</v>
      </c>
    </row>
    <row r="45" spans="1:11" ht="14.4" customHeight="1" thickBot="1" x14ac:dyDescent="0.35">
      <c r="A45" s="382" t="s">
        <v>291</v>
      </c>
      <c r="B45" s="360">
        <v>3.999456358642</v>
      </c>
      <c r="C45" s="360">
        <v>3.95166</v>
      </c>
      <c r="D45" s="361">
        <v>-4.7796358641999999E-2</v>
      </c>
      <c r="E45" s="362">
        <v>0.98804928611300002</v>
      </c>
      <c r="F45" s="360">
        <v>4.9999998425119996</v>
      </c>
      <c r="G45" s="361">
        <v>2.0833332677129999</v>
      </c>
      <c r="H45" s="363">
        <v>0.43804999999999999</v>
      </c>
      <c r="I45" s="360">
        <v>0.87605</v>
      </c>
      <c r="J45" s="361">
        <v>-1.2072832677130001</v>
      </c>
      <c r="K45" s="364">
        <v>0.17521000551800001</v>
      </c>
    </row>
    <row r="46" spans="1:11" ht="14.4" customHeight="1" thickBot="1" x14ac:dyDescent="0.35">
      <c r="A46" s="381" t="s">
        <v>292</v>
      </c>
      <c r="B46" s="365">
        <v>0</v>
      </c>
      <c r="C46" s="365">
        <v>2.4119999999999999</v>
      </c>
      <c r="D46" s="366">
        <v>2.4119999999999999</v>
      </c>
      <c r="E46" s="367" t="s">
        <v>249</v>
      </c>
      <c r="F46" s="365">
        <v>0</v>
      </c>
      <c r="G46" s="366">
        <v>0</v>
      </c>
      <c r="H46" s="368">
        <v>0</v>
      </c>
      <c r="I46" s="365">
        <v>0</v>
      </c>
      <c r="J46" s="366">
        <v>0</v>
      </c>
      <c r="K46" s="369" t="s">
        <v>249</v>
      </c>
    </row>
    <row r="47" spans="1:11" ht="14.4" customHeight="1" thickBot="1" x14ac:dyDescent="0.35">
      <c r="A47" s="382" t="s">
        <v>293</v>
      </c>
      <c r="B47" s="360">
        <v>0</v>
      </c>
      <c r="C47" s="360">
        <v>2.4119999999999999</v>
      </c>
      <c r="D47" s="361">
        <v>2.4119999999999999</v>
      </c>
      <c r="E47" s="370" t="s">
        <v>276</v>
      </c>
      <c r="F47" s="360">
        <v>0</v>
      </c>
      <c r="G47" s="361">
        <v>0</v>
      </c>
      <c r="H47" s="363">
        <v>0</v>
      </c>
      <c r="I47" s="360">
        <v>0</v>
      </c>
      <c r="J47" s="361">
        <v>0</v>
      </c>
      <c r="K47" s="371" t="s">
        <v>249</v>
      </c>
    </row>
    <row r="48" spans="1:11" ht="14.4" customHeight="1" thickBot="1" x14ac:dyDescent="0.35">
      <c r="A48" s="383" t="s">
        <v>294</v>
      </c>
      <c r="B48" s="365">
        <v>576.59639128680999</v>
      </c>
      <c r="C48" s="365">
        <v>399.73052999999999</v>
      </c>
      <c r="D48" s="366">
        <v>-176.86586128680901</v>
      </c>
      <c r="E48" s="372">
        <v>0.69325881333999995</v>
      </c>
      <c r="F48" s="365">
        <v>465.27298046276201</v>
      </c>
      <c r="G48" s="366">
        <v>193.86374185948401</v>
      </c>
      <c r="H48" s="368">
        <v>33.634689999999999</v>
      </c>
      <c r="I48" s="365">
        <v>205.96459999999999</v>
      </c>
      <c r="J48" s="366">
        <v>12.100858140514999</v>
      </c>
      <c r="K48" s="373">
        <v>0.44267474933700002</v>
      </c>
    </row>
    <row r="49" spans="1:11" ht="14.4" customHeight="1" thickBot="1" x14ac:dyDescent="0.35">
      <c r="A49" s="380" t="s">
        <v>31</v>
      </c>
      <c r="B49" s="360">
        <v>145.40613290015901</v>
      </c>
      <c r="C49" s="360">
        <v>16.396650000000001</v>
      </c>
      <c r="D49" s="361">
        <v>-129.00948290015901</v>
      </c>
      <c r="E49" s="362">
        <v>0.11276450087000001</v>
      </c>
      <c r="F49" s="360">
        <v>16.72504391647</v>
      </c>
      <c r="G49" s="361">
        <v>6.9687682985289996</v>
      </c>
      <c r="H49" s="363">
        <v>0</v>
      </c>
      <c r="I49" s="360">
        <v>35.620150000000002</v>
      </c>
      <c r="J49" s="361">
        <v>28.651381701470001</v>
      </c>
      <c r="K49" s="364">
        <v>2.1297492657050001</v>
      </c>
    </row>
    <row r="50" spans="1:11" ht="14.4" customHeight="1" thickBot="1" x14ac:dyDescent="0.35">
      <c r="A50" s="384" t="s">
        <v>295</v>
      </c>
      <c r="B50" s="360">
        <v>145.40613290015901</v>
      </c>
      <c r="C50" s="360">
        <v>16.396650000000001</v>
      </c>
      <c r="D50" s="361">
        <v>-129.00948290015901</v>
      </c>
      <c r="E50" s="362">
        <v>0.11276450087000001</v>
      </c>
      <c r="F50" s="360">
        <v>16.72504391647</v>
      </c>
      <c r="G50" s="361">
        <v>6.9687682985289996</v>
      </c>
      <c r="H50" s="363">
        <v>0</v>
      </c>
      <c r="I50" s="360">
        <v>35.620150000000002</v>
      </c>
      <c r="J50" s="361">
        <v>28.651381701470001</v>
      </c>
      <c r="K50" s="364">
        <v>2.1297492657050001</v>
      </c>
    </row>
    <row r="51" spans="1:11" ht="14.4" customHeight="1" thickBot="1" x14ac:dyDescent="0.35">
      <c r="A51" s="382" t="s">
        <v>296</v>
      </c>
      <c r="B51" s="360">
        <v>83.879879755079003</v>
      </c>
      <c r="C51" s="360">
        <v>15.96515</v>
      </c>
      <c r="D51" s="361">
        <v>-67.914729755078994</v>
      </c>
      <c r="E51" s="362">
        <v>0.19033348696499999</v>
      </c>
      <c r="F51" s="360">
        <v>16.318299009777999</v>
      </c>
      <c r="G51" s="361">
        <v>6.7992912540740003</v>
      </c>
      <c r="H51" s="363">
        <v>0</v>
      </c>
      <c r="I51" s="360">
        <v>18.5626</v>
      </c>
      <c r="J51" s="361">
        <v>11.763308745925</v>
      </c>
      <c r="K51" s="364">
        <v>1.1375327777040001</v>
      </c>
    </row>
    <row r="52" spans="1:11" ht="14.4" customHeight="1" thickBot="1" x14ac:dyDescent="0.35">
      <c r="A52" s="382" t="s">
        <v>297</v>
      </c>
      <c r="B52" s="360">
        <v>55.834531247377001</v>
      </c>
      <c r="C52" s="360">
        <v>0.43149999999999999</v>
      </c>
      <c r="D52" s="361">
        <v>-55.403031247377001</v>
      </c>
      <c r="E52" s="362">
        <v>7.7281923989999998E-3</v>
      </c>
      <c r="F52" s="360">
        <v>0.406744906691</v>
      </c>
      <c r="G52" s="361">
        <v>0.169477044454</v>
      </c>
      <c r="H52" s="363">
        <v>0</v>
      </c>
      <c r="I52" s="360">
        <v>12.2789</v>
      </c>
      <c r="J52" s="361">
        <v>12.109422955545</v>
      </c>
      <c r="K52" s="364">
        <v>0</v>
      </c>
    </row>
    <row r="53" spans="1:11" ht="14.4" customHeight="1" thickBot="1" x14ac:dyDescent="0.35">
      <c r="A53" s="382" t="s">
        <v>298</v>
      </c>
      <c r="B53" s="360">
        <v>5.6917218977020001</v>
      </c>
      <c r="C53" s="360">
        <v>0</v>
      </c>
      <c r="D53" s="361">
        <v>-5.6917218977020001</v>
      </c>
      <c r="E53" s="362">
        <v>0</v>
      </c>
      <c r="F53" s="360">
        <v>0</v>
      </c>
      <c r="G53" s="361">
        <v>0</v>
      </c>
      <c r="H53" s="363">
        <v>0</v>
      </c>
      <c r="I53" s="360">
        <v>4.7786499999999998</v>
      </c>
      <c r="J53" s="361">
        <v>4.7786499999999998</v>
      </c>
      <c r="K53" s="371" t="s">
        <v>276</v>
      </c>
    </row>
    <row r="54" spans="1:11" ht="14.4" customHeight="1" thickBot="1" x14ac:dyDescent="0.35">
      <c r="A54" s="385" t="s">
        <v>32</v>
      </c>
      <c r="B54" s="365">
        <v>0</v>
      </c>
      <c r="C54" s="365">
        <v>30.241</v>
      </c>
      <c r="D54" s="366">
        <v>30.241</v>
      </c>
      <c r="E54" s="367" t="s">
        <v>249</v>
      </c>
      <c r="F54" s="365">
        <v>0</v>
      </c>
      <c r="G54" s="366">
        <v>0</v>
      </c>
      <c r="H54" s="368">
        <v>2.3679999999999999</v>
      </c>
      <c r="I54" s="365">
        <v>10.268000000000001</v>
      </c>
      <c r="J54" s="366">
        <v>10.268000000000001</v>
      </c>
      <c r="K54" s="369" t="s">
        <v>249</v>
      </c>
    </row>
    <row r="55" spans="1:11" ht="14.4" customHeight="1" thickBot="1" x14ac:dyDescent="0.35">
      <c r="A55" s="381" t="s">
        <v>299</v>
      </c>
      <c r="B55" s="365">
        <v>0</v>
      </c>
      <c r="C55" s="365">
        <v>21.204000000000001</v>
      </c>
      <c r="D55" s="366">
        <v>21.204000000000001</v>
      </c>
      <c r="E55" s="367" t="s">
        <v>249</v>
      </c>
      <c r="F55" s="365">
        <v>0</v>
      </c>
      <c r="G55" s="366">
        <v>0</v>
      </c>
      <c r="H55" s="368">
        <v>2.3679999999999999</v>
      </c>
      <c r="I55" s="365">
        <v>10.268000000000001</v>
      </c>
      <c r="J55" s="366">
        <v>10.268000000000001</v>
      </c>
      <c r="K55" s="369" t="s">
        <v>249</v>
      </c>
    </row>
    <row r="56" spans="1:11" ht="14.4" customHeight="1" thickBot="1" x14ac:dyDescent="0.35">
      <c r="A56" s="382" t="s">
        <v>300</v>
      </c>
      <c r="B56" s="360">
        <v>0</v>
      </c>
      <c r="C56" s="360">
        <v>21.204000000000001</v>
      </c>
      <c r="D56" s="361">
        <v>21.204000000000001</v>
      </c>
      <c r="E56" s="370" t="s">
        <v>249</v>
      </c>
      <c r="F56" s="360">
        <v>0</v>
      </c>
      <c r="G56" s="361">
        <v>0</v>
      </c>
      <c r="H56" s="363">
        <v>2.3679999999999999</v>
      </c>
      <c r="I56" s="360">
        <v>10.268000000000001</v>
      </c>
      <c r="J56" s="361">
        <v>10.268000000000001</v>
      </c>
      <c r="K56" s="371" t="s">
        <v>249</v>
      </c>
    </row>
    <row r="57" spans="1:11" ht="14.4" customHeight="1" thickBot="1" x14ac:dyDescent="0.35">
      <c r="A57" s="381" t="s">
        <v>301</v>
      </c>
      <c r="B57" s="365">
        <v>0</v>
      </c>
      <c r="C57" s="365">
        <v>9.0370000000000008</v>
      </c>
      <c r="D57" s="366">
        <v>9.0370000000000008</v>
      </c>
      <c r="E57" s="367" t="s">
        <v>249</v>
      </c>
      <c r="F57" s="365">
        <v>0</v>
      </c>
      <c r="G57" s="366">
        <v>0</v>
      </c>
      <c r="H57" s="368">
        <v>0</v>
      </c>
      <c r="I57" s="365">
        <v>0</v>
      </c>
      <c r="J57" s="366">
        <v>0</v>
      </c>
      <c r="K57" s="373">
        <v>0</v>
      </c>
    </row>
    <row r="58" spans="1:11" ht="14.4" customHeight="1" thickBot="1" x14ac:dyDescent="0.35">
      <c r="A58" s="382" t="s">
        <v>302</v>
      </c>
      <c r="B58" s="360">
        <v>0</v>
      </c>
      <c r="C58" s="360">
        <v>9.0370000000000008</v>
      </c>
      <c r="D58" s="361">
        <v>9.0370000000000008</v>
      </c>
      <c r="E58" s="370" t="s">
        <v>249</v>
      </c>
      <c r="F58" s="360">
        <v>0</v>
      </c>
      <c r="G58" s="361">
        <v>0</v>
      </c>
      <c r="H58" s="363">
        <v>0</v>
      </c>
      <c r="I58" s="360">
        <v>0</v>
      </c>
      <c r="J58" s="361">
        <v>0</v>
      </c>
      <c r="K58" s="364">
        <v>0</v>
      </c>
    </row>
    <row r="59" spans="1:11" ht="14.4" customHeight="1" thickBot="1" x14ac:dyDescent="0.35">
      <c r="A59" s="380" t="s">
        <v>33</v>
      </c>
      <c r="B59" s="360">
        <v>431.19025838665101</v>
      </c>
      <c r="C59" s="360">
        <v>353.09287999999998</v>
      </c>
      <c r="D59" s="361">
        <v>-78.097378386650007</v>
      </c>
      <c r="E59" s="362">
        <v>0.81887953897900001</v>
      </c>
      <c r="F59" s="360">
        <v>448.54793654629202</v>
      </c>
      <c r="G59" s="361">
        <v>186.89497356095501</v>
      </c>
      <c r="H59" s="363">
        <v>31.266690000000001</v>
      </c>
      <c r="I59" s="360">
        <v>160.07644999999999</v>
      </c>
      <c r="J59" s="361">
        <v>-26.818523560953999</v>
      </c>
      <c r="K59" s="364">
        <v>0.35687701794400001</v>
      </c>
    </row>
    <row r="60" spans="1:11" ht="14.4" customHeight="1" thickBot="1" x14ac:dyDescent="0.35">
      <c r="A60" s="381" t="s">
        <v>303</v>
      </c>
      <c r="B60" s="365">
        <v>2.0781818738269999</v>
      </c>
      <c r="C60" s="365">
        <v>6.9817999999999998</v>
      </c>
      <c r="D60" s="366">
        <v>4.9036181261719998</v>
      </c>
      <c r="E60" s="372">
        <v>3.3595712136309999</v>
      </c>
      <c r="F60" s="365">
        <v>6.9999997795160001</v>
      </c>
      <c r="G60" s="366">
        <v>2.9166665747980001</v>
      </c>
      <c r="H60" s="368">
        <v>0</v>
      </c>
      <c r="I60" s="365">
        <v>0</v>
      </c>
      <c r="J60" s="366">
        <v>-2.9166665747980001</v>
      </c>
      <c r="K60" s="373">
        <v>0</v>
      </c>
    </row>
    <row r="61" spans="1:11" ht="14.4" customHeight="1" thickBot="1" x14ac:dyDescent="0.35">
      <c r="A61" s="382" t="s">
        <v>304</v>
      </c>
      <c r="B61" s="360">
        <v>2.0781818738269999</v>
      </c>
      <c r="C61" s="360">
        <v>6.9817999999999998</v>
      </c>
      <c r="D61" s="361">
        <v>4.9036181261719998</v>
      </c>
      <c r="E61" s="362">
        <v>3.3595712136309999</v>
      </c>
      <c r="F61" s="360">
        <v>6.9999997795160001</v>
      </c>
      <c r="G61" s="361">
        <v>2.9166665747980001</v>
      </c>
      <c r="H61" s="363">
        <v>0</v>
      </c>
      <c r="I61" s="360">
        <v>0</v>
      </c>
      <c r="J61" s="361">
        <v>-2.9166665747980001</v>
      </c>
      <c r="K61" s="364">
        <v>0</v>
      </c>
    </row>
    <row r="62" spans="1:11" ht="14.4" customHeight="1" thickBot="1" x14ac:dyDescent="0.35">
      <c r="A62" s="381" t="s">
        <v>305</v>
      </c>
      <c r="B62" s="365">
        <v>44.350146169155003</v>
      </c>
      <c r="C62" s="365">
        <v>38.335239999999999</v>
      </c>
      <c r="D62" s="366">
        <v>-6.0149061691550001</v>
      </c>
      <c r="E62" s="372">
        <v>0.86437685805499997</v>
      </c>
      <c r="F62" s="365">
        <v>33.198399692080002</v>
      </c>
      <c r="G62" s="366">
        <v>13.832666538366</v>
      </c>
      <c r="H62" s="368">
        <v>4.4080000000000001E-2</v>
      </c>
      <c r="I62" s="365">
        <v>11.51028</v>
      </c>
      <c r="J62" s="366">
        <v>-2.3223865383660001</v>
      </c>
      <c r="K62" s="373">
        <v>0.34671189294499999</v>
      </c>
    </row>
    <row r="63" spans="1:11" ht="14.4" customHeight="1" thickBot="1" x14ac:dyDescent="0.35">
      <c r="A63" s="382" t="s">
        <v>306</v>
      </c>
      <c r="B63" s="360">
        <v>0.43988407792799999</v>
      </c>
      <c r="C63" s="360">
        <v>1.9E-2</v>
      </c>
      <c r="D63" s="361">
        <v>-0.42088407792799998</v>
      </c>
      <c r="E63" s="362">
        <v>4.3193197829000003E-2</v>
      </c>
      <c r="F63" s="360">
        <v>1.8464225194000001E-2</v>
      </c>
      <c r="G63" s="361">
        <v>7.6934271640000003E-3</v>
      </c>
      <c r="H63" s="363">
        <v>0</v>
      </c>
      <c r="I63" s="360">
        <v>0</v>
      </c>
      <c r="J63" s="361">
        <v>-7.6934271640000003E-3</v>
      </c>
      <c r="K63" s="364">
        <v>0</v>
      </c>
    </row>
    <row r="64" spans="1:11" ht="14.4" customHeight="1" thickBot="1" x14ac:dyDescent="0.35">
      <c r="A64" s="382" t="s">
        <v>307</v>
      </c>
      <c r="B64" s="360">
        <v>39.989183536014998</v>
      </c>
      <c r="C64" s="360">
        <v>33.273000000000003</v>
      </c>
      <c r="D64" s="361">
        <v>-6.7161835360150004</v>
      </c>
      <c r="E64" s="362">
        <v>0.83204999596999996</v>
      </c>
      <c r="F64" s="360">
        <v>27.434868072655998</v>
      </c>
      <c r="G64" s="361">
        <v>11.431195030273001</v>
      </c>
      <c r="H64" s="363">
        <v>0</v>
      </c>
      <c r="I64" s="360">
        <v>10.561</v>
      </c>
      <c r="J64" s="361">
        <v>-0.87019503027300005</v>
      </c>
      <c r="K64" s="364">
        <v>0.38494808766799998</v>
      </c>
    </row>
    <row r="65" spans="1:11" ht="14.4" customHeight="1" thickBot="1" x14ac:dyDescent="0.35">
      <c r="A65" s="382" t="s">
        <v>308</v>
      </c>
      <c r="B65" s="360">
        <v>3.921078555212</v>
      </c>
      <c r="C65" s="360">
        <v>5.0432399999999999</v>
      </c>
      <c r="D65" s="361">
        <v>1.1221614447870001</v>
      </c>
      <c r="E65" s="362">
        <v>1.2861869327490001</v>
      </c>
      <c r="F65" s="360">
        <v>5.7450673942280002</v>
      </c>
      <c r="G65" s="361">
        <v>2.393778080928</v>
      </c>
      <c r="H65" s="363">
        <v>4.4080000000000001E-2</v>
      </c>
      <c r="I65" s="360">
        <v>0.94928000000000001</v>
      </c>
      <c r="J65" s="361">
        <v>-1.4444980809279999</v>
      </c>
      <c r="K65" s="364">
        <v>0.16523391891799999</v>
      </c>
    </row>
    <row r="66" spans="1:11" ht="14.4" customHeight="1" thickBot="1" x14ac:dyDescent="0.35">
      <c r="A66" s="381" t="s">
        <v>309</v>
      </c>
      <c r="B66" s="365">
        <v>13.441202956276999</v>
      </c>
      <c r="C66" s="365">
        <v>14.5502</v>
      </c>
      <c r="D66" s="366">
        <v>1.108997043722</v>
      </c>
      <c r="E66" s="372">
        <v>1.082507276121</v>
      </c>
      <c r="F66" s="365">
        <v>16.99999946454</v>
      </c>
      <c r="G66" s="366">
        <v>7.0833331102250003</v>
      </c>
      <c r="H66" s="368">
        <v>0.97902</v>
      </c>
      <c r="I66" s="365">
        <v>4.9366000000000003</v>
      </c>
      <c r="J66" s="366">
        <v>-2.146733110225</v>
      </c>
      <c r="K66" s="373">
        <v>0.29038824444</v>
      </c>
    </row>
    <row r="67" spans="1:11" ht="14.4" customHeight="1" thickBot="1" x14ac:dyDescent="0.35">
      <c r="A67" s="382" t="s">
        <v>310</v>
      </c>
      <c r="B67" s="360">
        <v>1.6780130766300001</v>
      </c>
      <c r="C67" s="360">
        <v>1.62</v>
      </c>
      <c r="D67" s="361">
        <v>-5.801307663E-2</v>
      </c>
      <c r="E67" s="362">
        <v>0.96542751815299999</v>
      </c>
      <c r="F67" s="360">
        <v>1.999999937004</v>
      </c>
      <c r="G67" s="361">
        <v>0.83333330708499997</v>
      </c>
      <c r="H67" s="363">
        <v>0</v>
      </c>
      <c r="I67" s="360">
        <v>0.81</v>
      </c>
      <c r="J67" s="361">
        <v>-2.3333307085000001E-2</v>
      </c>
      <c r="K67" s="364">
        <v>0.40500001275600001</v>
      </c>
    </row>
    <row r="68" spans="1:11" ht="14.4" customHeight="1" thickBot="1" x14ac:dyDescent="0.35">
      <c r="A68" s="382" t="s">
        <v>311</v>
      </c>
      <c r="B68" s="360">
        <v>11.763189879645999</v>
      </c>
      <c r="C68" s="360">
        <v>12.930199999999999</v>
      </c>
      <c r="D68" s="361">
        <v>1.1670101203529999</v>
      </c>
      <c r="E68" s="362">
        <v>1.099208644278</v>
      </c>
      <c r="F68" s="360">
        <v>14.999999527536</v>
      </c>
      <c r="G68" s="361">
        <v>6.2499998031399997</v>
      </c>
      <c r="H68" s="363">
        <v>0.97902</v>
      </c>
      <c r="I68" s="360">
        <v>4.1265999999999998</v>
      </c>
      <c r="J68" s="361">
        <v>-2.1233998031399999</v>
      </c>
      <c r="K68" s="364">
        <v>0.27510667533099997</v>
      </c>
    </row>
    <row r="69" spans="1:11" ht="14.4" customHeight="1" thickBot="1" x14ac:dyDescent="0.35">
      <c r="A69" s="381" t="s">
        <v>312</v>
      </c>
      <c r="B69" s="365">
        <v>55.319776613099002</v>
      </c>
      <c r="C69" s="365">
        <v>46.090060000000001</v>
      </c>
      <c r="D69" s="366">
        <v>-9.2297166130980006</v>
      </c>
      <c r="E69" s="372">
        <v>0.83315701584099999</v>
      </c>
      <c r="F69" s="365">
        <v>45.985110726770998</v>
      </c>
      <c r="G69" s="366">
        <v>19.160462802821002</v>
      </c>
      <c r="H69" s="368">
        <v>4.0667099999999996</v>
      </c>
      <c r="I69" s="365">
        <v>20.957830000000001</v>
      </c>
      <c r="J69" s="366">
        <v>1.7973671971780001</v>
      </c>
      <c r="K69" s="373">
        <v>0.455752517907</v>
      </c>
    </row>
    <row r="70" spans="1:11" ht="14.4" customHeight="1" thickBot="1" x14ac:dyDescent="0.35">
      <c r="A70" s="382" t="s">
        <v>313</v>
      </c>
      <c r="B70" s="360">
        <v>12.023745812851001</v>
      </c>
      <c r="C70" s="360">
        <v>0</v>
      </c>
      <c r="D70" s="361">
        <v>-12.023745812851001</v>
      </c>
      <c r="E70" s="362">
        <v>0</v>
      </c>
      <c r="F70" s="360">
        <v>0</v>
      </c>
      <c r="G70" s="361">
        <v>0</v>
      </c>
      <c r="H70" s="363">
        <v>0</v>
      </c>
      <c r="I70" s="360">
        <v>0</v>
      </c>
      <c r="J70" s="361">
        <v>0</v>
      </c>
      <c r="K70" s="371" t="s">
        <v>249</v>
      </c>
    </row>
    <row r="71" spans="1:11" ht="14.4" customHeight="1" thickBot="1" x14ac:dyDescent="0.35">
      <c r="A71" s="382" t="s">
        <v>314</v>
      </c>
      <c r="B71" s="360">
        <v>43.296030800247003</v>
      </c>
      <c r="C71" s="360">
        <v>45.718060000000001</v>
      </c>
      <c r="D71" s="361">
        <v>2.422029199752</v>
      </c>
      <c r="E71" s="362">
        <v>1.055941137212</v>
      </c>
      <c r="F71" s="360">
        <v>45.682370026051998</v>
      </c>
      <c r="G71" s="361">
        <v>19.034320844187999</v>
      </c>
      <c r="H71" s="363">
        <v>4.0667099999999996</v>
      </c>
      <c r="I71" s="360">
        <v>20.957830000000001</v>
      </c>
      <c r="J71" s="361">
        <v>1.923509155811</v>
      </c>
      <c r="K71" s="364">
        <v>0.458772826104</v>
      </c>
    </row>
    <row r="72" spans="1:11" ht="14.4" customHeight="1" thickBot="1" x14ac:dyDescent="0.35">
      <c r="A72" s="382" t="s">
        <v>315</v>
      </c>
      <c r="B72" s="360">
        <v>0</v>
      </c>
      <c r="C72" s="360">
        <v>0.372</v>
      </c>
      <c r="D72" s="361">
        <v>0.372</v>
      </c>
      <c r="E72" s="370" t="s">
        <v>249</v>
      </c>
      <c r="F72" s="360">
        <v>0.302740700719</v>
      </c>
      <c r="G72" s="361">
        <v>0.12614195863300001</v>
      </c>
      <c r="H72" s="363">
        <v>0</v>
      </c>
      <c r="I72" s="360">
        <v>0</v>
      </c>
      <c r="J72" s="361">
        <v>-0.12614195863300001</v>
      </c>
      <c r="K72" s="364">
        <v>0</v>
      </c>
    </row>
    <row r="73" spans="1:11" ht="14.4" customHeight="1" thickBot="1" x14ac:dyDescent="0.35">
      <c r="A73" s="381" t="s">
        <v>316</v>
      </c>
      <c r="B73" s="365">
        <v>236.00095077429299</v>
      </c>
      <c r="C73" s="365">
        <v>208.16094000000001</v>
      </c>
      <c r="D73" s="366">
        <v>-27.840010774292001</v>
      </c>
      <c r="E73" s="372">
        <v>0.88203432790000003</v>
      </c>
      <c r="F73" s="365">
        <v>230.364430505603</v>
      </c>
      <c r="G73" s="366">
        <v>95.985179377334006</v>
      </c>
      <c r="H73" s="368">
        <v>25.804880000000001</v>
      </c>
      <c r="I73" s="365">
        <v>97.216059999999999</v>
      </c>
      <c r="J73" s="366">
        <v>1.230880622665</v>
      </c>
      <c r="K73" s="373">
        <v>0.42200985536899999</v>
      </c>
    </row>
    <row r="74" spans="1:11" ht="14.4" customHeight="1" thickBot="1" x14ac:dyDescent="0.35">
      <c r="A74" s="382" t="s">
        <v>317</v>
      </c>
      <c r="B74" s="360">
        <v>139.686553552552</v>
      </c>
      <c r="C74" s="360">
        <v>115.10892</v>
      </c>
      <c r="D74" s="361">
        <v>-24.577633552550999</v>
      </c>
      <c r="E74" s="362">
        <v>0.82405154306200001</v>
      </c>
      <c r="F74" s="360">
        <v>116.885885911087</v>
      </c>
      <c r="G74" s="361">
        <v>48.702452462952998</v>
      </c>
      <c r="H74" s="363">
        <v>9.1959999999999997</v>
      </c>
      <c r="I74" s="360">
        <v>75.145539999999997</v>
      </c>
      <c r="J74" s="361">
        <v>26.443087537046999</v>
      </c>
      <c r="K74" s="364">
        <v>0.64289661163300005</v>
      </c>
    </row>
    <row r="75" spans="1:11" ht="14.4" customHeight="1" thickBot="1" x14ac:dyDescent="0.35">
      <c r="A75" s="382" t="s">
        <v>318</v>
      </c>
      <c r="B75" s="360">
        <v>96.314397221739995</v>
      </c>
      <c r="C75" s="360">
        <v>93.052019999999999</v>
      </c>
      <c r="D75" s="361">
        <v>-3.26237722174</v>
      </c>
      <c r="E75" s="362">
        <v>0.966127834302</v>
      </c>
      <c r="F75" s="360">
        <v>113.47854459451599</v>
      </c>
      <c r="G75" s="361">
        <v>47.282726914381001</v>
      </c>
      <c r="H75" s="363">
        <v>16.608879999999999</v>
      </c>
      <c r="I75" s="360">
        <v>22.070519999999998</v>
      </c>
      <c r="J75" s="361">
        <v>-25.212206914380999</v>
      </c>
      <c r="K75" s="364">
        <v>0.19449068613600001</v>
      </c>
    </row>
    <row r="76" spans="1:11" ht="14.4" customHeight="1" thickBot="1" x14ac:dyDescent="0.35">
      <c r="A76" s="381" t="s">
        <v>319</v>
      </c>
      <c r="B76" s="365">
        <v>79.999999999997996</v>
      </c>
      <c r="C76" s="365">
        <v>38.974640000000001</v>
      </c>
      <c r="D76" s="366">
        <v>-41.025359999998003</v>
      </c>
      <c r="E76" s="372">
        <v>0.48718299999999998</v>
      </c>
      <c r="F76" s="365">
        <v>114.999996377779</v>
      </c>
      <c r="G76" s="366">
        <v>47.916665157407003</v>
      </c>
      <c r="H76" s="368">
        <v>0.372</v>
      </c>
      <c r="I76" s="365">
        <v>25.455680000000001</v>
      </c>
      <c r="J76" s="366">
        <v>-22.460985157406999</v>
      </c>
      <c r="K76" s="373">
        <v>0.22135374610200001</v>
      </c>
    </row>
    <row r="77" spans="1:11" ht="14.4" customHeight="1" thickBot="1" x14ac:dyDescent="0.35">
      <c r="A77" s="382" t="s">
        <v>320</v>
      </c>
      <c r="B77" s="360">
        <v>0</v>
      </c>
      <c r="C77" s="360">
        <v>4.4089999999999998</v>
      </c>
      <c r="D77" s="361">
        <v>4.4089999999999998</v>
      </c>
      <c r="E77" s="370" t="s">
        <v>249</v>
      </c>
      <c r="F77" s="360">
        <v>0</v>
      </c>
      <c r="G77" s="361">
        <v>0</v>
      </c>
      <c r="H77" s="363">
        <v>0</v>
      </c>
      <c r="I77" s="360">
        <v>0</v>
      </c>
      <c r="J77" s="361">
        <v>0</v>
      </c>
      <c r="K77" s="371" t="s">
        <v>249</v>
      </c>
    </row>
    <row r="78" spans="1:11" ht="14.4" customHeight="1" thickBot="1" x14ac:dyDescent="0.35">
      <c r="A78" s="382" t="s">
        <v>321</v>
      </c>
      <c r="B78" s="360">
        <v>29.999999999999002</v>
      </c>
      <c r="C78" s="360">
        <v>34.565640000000002</v>
      </c>
      <c r="D78" s="361">
        <v>4.5656400000000001</v>
      </c>
      <c r="E78" s="362">
        <v>1.152188</v>
      </c>
      <c r="F78" s="360">
        <v>39.999998740095997</v>
      </c>
      <c r="G78" s="361">
        <v>16.666666141707001</v>
      </c>
      <c r="H78" s="363">
        <v>0.372</v>
      </c>
      <c r="I78" s="360">
        <v>21.220680000000002</v>
      </c>
      <c r="J78" s="361">
        <v>4.5540138582919996</v>
      </c>
      <c r="K78" s="364">
        <v>0.53051701670999996</v>
      </c>
    </row>
    <row r="79" spans="1:11" ht="14.4" customHeight="1" thickBot="1" x14ac:dyDescent="0.35">
      <c r="A79" s="382" t="s">
        <v>322</v>
      </c>
      <c r="B79" s="360">
        <v>49.999999999998998</v>
      </c>
      <c r="C79" s="360">
        <v>0</v>
      </c>
      <c r="D79" s="361">
        <v>-49.999999999998998</v>
      </c>
      <c r="E79" s="362">
        <v>0</v>
      </c>
      <c r="F79" s="360">
        <v>74.999997637681005</v>
      </c>
      <c r="G79" s="361">
        <v>31.249999015699998</v>
      </c>
      <c r="H79" s="363">
        <v>0</v>
      </c>
      <c r="I79" s="360">
        <v>4.2350000000000003</v>
      </c>
      <c r="J79" s="361">
        <v>-27.014999015699999</v>
      </c>
      <c r="K79" s="364">
        <v>5.6466668445E-2</v>
      </c>
    </row>
    <row r="80" spans="1:11" ht="14.4" customHeight="1" thickBot="1" x14ac:dyDescent="0.35">
      <c r="A80" s="379" t="s">
        <v>34</v>
      </c>
      <c r="B80" s="360">
        <v>17309.079657865099</v>
      </c>
      <c r="C80" s="360">
        <v>17122.328819999999</v>
      </c>
      <c r="D80" s="361">
        <v>-186.75083786504501</v>
      </c>
      <c r="E80" s="362">
        <v>0.98921081642899999</v>
      </c>
      <c r="F80" s="360">
        <v>19075.999399152199</v>
      </c>
      <c r="G80" s="361">
        <v>7948.3330829800998</v>
      </c>
      <c r="H80" s="363">
        <v>1404.6966</v>
      </c>
      <c r="I80" s="360">
        <v>6840.4815900000003</v>
      </c>
      <c r="J80" s="361">
        <v>-1107.8514929800899</v>
      </c>
      <c r="K80" s="364">
        <v>0.35859099420500001</v>
      </c>
    </row>
    <row r="81" spans="1:11" ht="14.4" customHeight="1" thickBot="1" x14ac:dyDescent="0.35">
      <c r="A81" s="385" t="s">
        <v>323</v>
      </c>
      <c r="B81" s="365">
        <v>13142.9999999998</v>
      </c>
      <c r="C81" s="365">
        <v>12737.364</v>
      </c>
      <c r="D81" s="366">
        <v>-405.63599999975099</v>
      </c>
      <c r="E81" s="372">
        <v>0.96913672677399998</v>
      </c>
      <c r="F81" s="365">
        <v>14490.9995435686</v>
      </c>
      <c r="G81" s="366">
        <v>6037.9164764869201</v>
      </c>
      <c r="H81" s="368">
        <v>1044.451</v>
      </c>
      <c r="I81" s="365">
        <v>5088.7629999999999</v>
      </c>
      <c r="J81" s="366">
        <v>-949.15347648692295</v>
      </c>
      <c r="K81" s="373">
        <v>0.351167149284</v>
      </c>
    </row>
    <row r="82" spans="1:11" ht="14.4" customHeight="1" thickBot="1" x14ac:dyDescent="0.35">
      <c r="A82" s="381" t="s">
        <v>324</v>
      </c>
      <c r="B82" s="365">
        <v>11903.9999999998</v>
      </c>
      <c r="C82" s="365">
        <v>11379.76</v>
      </c>
      <c r="D82" s="366">
        <v>-524.23999999977605</v>
      </c>
      <c r="E82" s="372">
        <v>0.95596102150499995</v>
      </c>
      <c r="F82" s="365">
        <v>13099.999587381801</v>
      </c>
      <c r="G82" s="366">
        <v>5458.3331614090603</v>
      </c>
      <c r="H82" s="368">
        <v>914.41099999999994</v>
      </c>
      <c r="I82" s="365">
        <v>4484.6840000000002</v>
      </c>
      <c r="J82" s="366">
        <v>-973.64916140906098</v>
      </c>
      <c r="K82" s="373">
        <v>0.34234230085900003</v>
      </c>
    </row>
    <row r="83" spans="1:11" ht="14.4" customHeight="1" thickBot="1" x14ac:dyDescent="0.35">
      <c r="A83" s="382" t="s">
        <v>325</v>
      </c>
      <c r="B83" s="360">
        <v>11903.9999999998</v>
      </c>
      <c r="C83" s="360">
        <v>11379.76</v>
      </c>
      <c r="D83" s="361">
        <v>-524.23999999977605</v>
      </c>
      <c r="E83" s="362">
        <v>0.95596102150499995</v>
      </c>
      <c r="F83" s="360">
        <v>13099.999587381801</v>
      </c>
      <c r="G83" s="361">
        <v>5458.3331614090603</v>
      </c>
      <c r="H83" s="363">
        <v>914.41099999999994</v>
      </c>
      <c r="I83" s="360">
        <v>4484.6840000000002</v>
      </c>
      <c r="J83" s="361">
        <v>-973.64916140906098</v>
      </c>
      <c r="K83" s="364">
        <v>0.34234230085900003</v>
      </c>
    </row>
    <row r="84" spans="1:11" ht="14.4" customHeight="1" thickBot="1" x14ac:dyDescent="0.35">
      <c r="A84" s="381" t="s">
        <v>326</v>
      </c>
      <c r="B84" s="365">
        <v>1201.99999999998</v>
      </c>
      <c r="C84" s="365">
        <v>1303.2</v>
      </c>
      <c r="D84" s="366">
        <v>101.200000000023</v>
      </c>
      <c r="E84" s="372">
        <v>1.084193011647</v>
      </c>
      <c r="F84" s="365">
        <v>1349.9999574782701</v>
      </c>
      <c r="G84" s="366">
        <v>562.49998228261302</v>
      </c>
      <c r="H84" s="368">
        <v>129.05000000000001</v>
      </c>
      <c r="I84" s="365">
        <v>587.84</v>
      </c>
      <c r="J84" s="366">
        <v>25.340017717386999</v>
      </c>
      <c r="K84" s="373">
        <v>0.43543705075200001</v>
      </c>
    </row>
    <row r="85" spans="1:11" ht="14.4" customHeight="1" thickBot="1" x14ac:dyDescent="0.35">
      <c r="A85" s="382" t="s">
        <v>327</v>
      </c>
      <c r="B85" s="360">
        <v>1201.99999999998</v>
      </c>
      <c r="C85" s="360">
        <v>1303.2</v>
      </c>
      <c r="D85" s="361">
        <v>101.200000000023</v>
      </c>
      <c r="E85" s="362">
        <v>1.084193011647</v>
      </c>
      <c r="F85" s="360">
        <v>1349.9999574782701</v>
      </c>
      <c r="G85" s="361">
        <v>562.49998228261302</v>
      </c>
      <c r="H85" s="363">
        <v>129.05000000000001</v>
      </c>
      <c r="I85" s="360">
        <v>587.84</v>
      </c>
      <c r="J85" s="361">
        <v>25.340017717386999</v>
      </c>
      <c r="K85" s="364">
        <v>0.43543705075200001</v>
      </c>
    </row>
    <row r="86" spans="1:11" ht="14.4" customHeight="1" thickBot="1" x14ac:dyDescent="0.35">
      <c r="A86" s="381" t="s">
        <v>328</v>
      </c>
      <c r="B86" s="365">
        <v>0</v>
      </c>
      <c r="C86" s="365">
        <v>43.265999999999998</v>
      </c>
      <c r="D86" s="366">
        <v>43.265999999999998</v>
      </c>
      <c r="E86" s="367" t="s">
        <v>276</v>
      </c>
      <c r="F86" s="365">
        <v>0</v>
      </c>
      <c r="G86" s="366">
        <v>0</v>
      </c>
      <c r="H86" s="368">
        <v>0</v>
      </c>
      <c r="I86" s="365">
        <v>0</v>
      </c>
      <c r="J86" s="366">
        <v>0</v>
      </c>
      <c r="K86" s="369" t="s">
        <v>249</v>
      </c>
    </row>
    <row r="87" spans="1:11" ht="14.4" customHeight="1" thickBot="1" x14ac:dyDescent="0.35">
      <c r="A87" s="382" t="s">
        <v>329</v>
      </c>
      <c r="B87" s="360">
        <v>0</v>
      </c>
      <c r="C87" s="360">
        <v>43.265999999999998</v>
      </c>
      <c r="D87" s="361">
        <v>43.265999999999998</v>
      </c>
      <c r="E87" s="370" t="s">
        <v>276</v>
      </c>
      <c r="F87" s="360">
        <v>0</v>
      </c>
      <c r="G87" s="361">
        <v>0</v>
      </c>
      <c r="H87" s="363">
        <v>0</v>
      </c>
      <c r="I87" s="360">
        <v>0</v>
      </c>
      <c r="J87" s="361">
        <v>0</v>
      </c>
      <c r="K87" s="371" t="s">
        <v>249</v>
      </c>
    </row>
    <row r="88" spans="1:11" ht="14.4" customHeight="1" thickBot="1" x14ac:dyDescent="0.35">
      <c r="A88" s="381" t="s">
        <v>330</v>
      </c>
      <c r="B88" s="365">
        <v>36.999999999998998</v>
      </c>
      <c r="C88" s="365">
        <v>11.138</v>
      </c>
      <c r="D88" s="366">
        <v>-25.861999999999</v>
      </c>
      <c r="E88" s="372">
        <v>0.30102702702700002</v>
      </c>
      <c r="F88" s="365">
        <v>40.999998708599001</v>
      </c>
      <c r="G88" s="366">
        <v>17.083332795249</v>
      </c>
      <c r="H88" s="368">
        <v>0.99</v>
      </c>
      <c r="I88" s="365">
        <v>16.239000000000001</v>
      </c>
      <c r="J88" s="366">
        <v>-0.84433279524899996</v>
      </c>
      <c r="K88" s="373">
        <v>0.39607318320700002</v>
      </c>
    </row>
    <row r="89" spans="1:11" ht="14.4" customHeight="1" thickBot="1" x14ac:dyDescent="0.35">
      <c r="A89" s="382" t="s">
        <v>331</v>
      </c>
      <c r="B89" s="360">
        <v>36.999999999998998</v>
      </c>
      <c r="C89" s="360">
        <v>11.138</v>
      </c>
      <c r="D89" s="361">
        <v>-25.861999999999</v>
      </c>
      <c r="E89" s="362">
        <v>0.30102702702700002</v>
      </c>
      <c r="F89" s="360">
        <v>40.999998708599001</v>
      </c>
      <c r="G89" s="361">
        <v>17.083332795249</v>
      </c>
      <c r="H89" s="363">
        <v>0.99</v>
      </c>
      <c r="I89" s="360">
        <v>16.239000000000001</v>
      </c>
      <c r="J89" s="361">
        <v>-0.84433279524899996</v>
      </c>
      <c r="K89" s="364">
        <v>0.39607318320700002</v>
      </c>
    </row>
    <row r="90" spans="1:11" ht="14.4" customHeight="1" thickBot="1" x14ac:dyDescent="0.35">
      <c r="A90" s="380" t="s">
        <v>332</v>
      </c>
      <c r="B90" s="360">
        <v>4047.0796578652999</v>
      </c>
      <c r="C90" s="360">
        <v>4271.0008399999997</v>
      </c>
      <c r="D90" s="361">
        <v>223.92118213470101</v>
      </c>
      <c r="E90" s="362">
        <v>1.055329077029</v>
      </c>
      <c r="F90" s="360">
        <v>4453.9998597097901</v>
      </c>
      <c r="G90" s="361">
        <v>1855.8332748790799</v>
      </c>
      <c r="H90" s="363">
        <v>351.09147000000002</v>
      </c>
      <c r="I90" s="360">
        <v>1706.70903</v>
      </c>
      <c r="J90" s="361">
        <v>-149.12424487908001</v>
      </c>
      <c r="K90" s="364">
        <v>0.38318569460099999</v>
      </c>
    </row>
    <row r="91" spans="1:11" ht="14.4" customHeight="1" thickBot="1" x14ac:dyDescent="0.35">
      <c r="A91" s="381" t="s">
        <v>333</v>
      </c>
      <c r="B91" s="365">
        <v>1071.0796578653601</v>
      </c>
      <c r="C91" s="365">
        <v>1130.2608</v>
      </c>
      <c r="D91" s="366">
        <v>59.181142134639998</v>
      </c>
      <c r="E91" s="372">
        <v>1.055253726181</v>
      </c>
      <c r="F91" s="365">
        <v>1178.99996286436</v>
      </c>
      <c r="G91" s="366">
        <v>491.24998452681598</v>
      </c>
      <c r="H91" s="368">
        <v>92.726209999999995</v>
      </c>
      <c r="I91" s="365">
        <v>451.07799999999997</v>
      </c>
      <c r="J91" s="366">
        <v>-40.171984526815002</v>
      </c>
      <c r="K91" s="373">
        <v>0.38259373554499998</v>
      </c>
    </row>
    <row r="92" spans="1:11" ht="14.4" customHeight="1" thickBot="1" x14ac:dyDescent="0.35">
      <c r="A92" s="382" t="s">
        <v>334</v>
      </c>
      <c r="B92" s="360">
        <v>1071.0796578653601</v>
      </c>
      <c r="C92" s="360">
        <v>1130.2608</v>
      </c>
      <c r="D92" s="361">
        <v>59.181142134639998</v>
      </c>
      <c r="E92" s="362">
        <v>1.055253726181</v>
      </c>
      <c r="F92" s="360">
        <v>1178.99996286436</v>
      </c>
      <c r="G92" s="361">
        <v>491.24998452681598</v>
      </c>
      <c r="H92" s="363">
        <v>92.726209999999995</v>
      </c>
      <c r="I92" s="360">
        <v>451.07799999999997</v>
      </c>
      <c r="J92" s="361">
        <v>-40.171984526815002</v>
      </c>
      <c r="K92" s="364">
        <v>0.38259373554499998</v>
      </c>
    </row>
    <row r="93" spans="1:11" ht="14.4" customHeight="1" thickBot="1" x14ac:dyDescent="0.35">
      <c r="A93" s="381" t="s">
        <v>335</v>
      </c>
      <c r="B93" s="365">
        <v>2975.99999999994</v>
      </c>
      <c r="C93" s="365">
        <v>3140.7400400000001</v>
      </c>
      <c r="D93" s="366">
        <v>164.74004000006099</v>
      </c>
      <c r="E93" s="372">
        <v>1.0553561962360001</v>
      </c>
      <c r="F93" s="365">
        <v>3274.9998968454402</v>
      </c>
      <c r="G93" s="366">
        <v>1364.5832903522701</v>
      </c>
      <c r="H93" s="368">
        <v>258.36525999999998</v>
      </c>
      <c r="I93" s="365">
        <v>1255.63103</v>
      </c>
      <c r="J93" s="366">
        <v>-108.952260352265</v>
      </c>
      <c r="K93" s="373">
        <v>0.38339879986199998</v>
      </c>
    </row>
    <row r="94" spans="1:11" ht="14.4" customHeight="1" thickBot="1" x14ac:dyDescent="0.35">
      <c r="A94" s="382" t="s">
        <v>336</v>
      </c>
      <c r="B94" s="360">
        <v>2975.99999999994</v>
      </c>
      <c r="C94" s="360">
        <v>3140.7400400000001</v>
      </c>
      <c r="D94" s="361">
        <v>164.74004000006099</v>
      </c>
      <c r="E94" s="362">
        <v>1.0553561962360001</v>
      </c>
      <c r="F94" s="360">
        <v>3274.9998968454402</v>
      </c>
      <c r="G94" s="361">
        <v>1364.5832903522701</v>
      </c>
      <c r="H94" s="363">
        <v>258.36525999999998</v>
      </c>
      <c r="I94" s="360">
        <v>1255.63103</v>
      </c>
      <c r="J94" s="361">
        <v>-108.952260352265</v>
      </c>
      <c r="K94" s="364">
        <v>0.38339879986199998</v>
      </c>
    </row>
    <row r="95" spans="1:11" ht="14.4" customHeight="1" thickBot="1" x14ac:dyDescent="0.35">
      <c r="A95" s="380" t="s">
        <v>337</v>
      </c>
      <c r="B95" s="360">
        <v>118.999999999998</v>
      </c>
      <c r="C95" s="360">
        <v>113.96398000000001</v>
      </c>
      <c r="D95" s="361">
        <v>-5.0360199999970003</v>
      </c>
      <c r="E95" s="362">
        <v>0.95768050420100004</v>
      </c>
      <c r="F95" s="360">
        <v>130.999995873817</v>
      </c>
      <c r="G95" s="361">
        <v>54.58333161409</v>
      </c>
      <c r="H95" s="363">
        <v>9.1541300000000003</v>
      </c>
      <c r="I95" s="360">
        <v>45.00956</v>
      </c>
      <c r="J95" s="361">
        <v>-9.5737716140900009</v>
      </c>
      <c r="K95" s="364">
        <v>0.34358443830199997</v>
      </c>
    </row>
    <row r="96" spans="1:11" ht="14.4" customHeight="1" thickBot="1" x14ac:dyDescent="0.35">
      <c r="A96" s="381" t="s">
        <v>338</v>
      </c>
      <c r="B96" s="365">
        <v>118.999999999998</v>
      </c>
      <c r="C96" s="365">
        <v>113.96398000000001</v>
      </c>
      <c r="D96" s="366">
        <v>-5.0360199999970003</v>
      </c>
      <c r="E96" s="372">
        <v>0.95768050420100004</v>
      </c>
      <c r="F96" s="365">
        <v>130.999995873817</v>
      </c>
      <c r="G96" s="366">
        <v>54.58333161409</v>
      </c>
      <c r="H96" s="368">
        <v>9.1541300000000003</v>
      </c>
      <c r="I96" s="365">
        <v>45.00956</v>
      </c>
      <c r="J96" s="366">
        <v>-9.5737716140900009</v>
      </c>
      <c r="K96" s="373">
        <v>0.34358443830199997</v>
      </c>
    </row>
    <row r="97" spans="1:11" ht="14.4" customHeight="1" thickBot="1" x14ac:dyDescent="0.35">
      <c r="A97" s="382" t="s">
        <v>339</v>
      </c>
      <c r="B97" s="360">
        <v>118.999999999998</v>
      </c>
      <c r="C97" s="360">
        <v>113.96398000000001</v>
      </c>
      <c r="D97" s="361">
        <v>-5.0360199999970003</v>
      </c>
      <c r="E97" s="362">
        <v>0.95768050420100004</v>
      </c>
      <c r="F97" s="360">
        <v>130.999995873817</v>
      </c>
      <c r="G97" s="361">
        <v>54.58333161409</v>
      </c>
      <c r="H97" s="363">
        <v>9.1541300000000003</v>
      </c>
      <c r="I97" s="360">
        <v>45.00956</v>
      </c>
      <c r="J97" s="361">
        <v>-9.5737716140900009</v>
      </c>
      <c r="K97" s="364">
        <v>0.34358443830199997</v>
      </c>
    </row>
    <row r="98" spans="1:11" ht="14.4" customHeight="1" thickBot="1" x14ac:dyDescent="0.35">
      <c r="A98" s="379" t="s">
        <v>340</v>
      </c>
      <c r="B98" s="360">
        <v>34.876325088338</v>
      </c>
      <c r="C98" s="360">
        <v>76.518749999999997</v>
      </c>
      <c r="D98" s="361">
        <v>41.642424911661003</v>
      </c>
      <c r="E98" s="362">
        <v>2.1940026595740001</v>
      </c>
      <c r="F98" s="360">
        <v>0</v>
      </c>
      <c r="G98" s="361">
        <v>0</v>
      </c>
      <c r="H98" s="363">
        <v>1.25</v>
      </c>
      <c r="I98" s="360">
        <v>29.722069999999999</v>
      </c>
      <c r="J98" s="361">
        <v>29.722069999999999</v>
      </c>
      <c r="K98" s="371" t="s">
        <v>249</v>
      </c>
    </row>
    <row r="99" spans="1:11" ht="14.4" customHeight="1" thickBot="1" x14ac:dyDescent="0.35">
      <c r="A99" s="380" t="s">
        <v>341</v>
      </c>
      <c r="B99" s="360">
        <v>34.876325088338</v>
      </c>
      <c r="C99" s="360">
        <v>76.518749999999997</v>
      </c>
      <c r="D99" s="361">
        <v>41.642424911661003</v>
      </c>
      <c r="E99" s="362">
        <v>2.1940026595740001</v>
      </c>
      <c r="F99" s="360">
        <v>0</v>
      </c>
      <c r="G99" s="361">
        <v>0</v>
      </c>
      <c r="H99" s="363">
        <v>1.25</v>
      </c>
      <c r="I99" s="360">
        <v>29.722069999999999</v>
      </c>
      <c r="J99" s="361">
        <v>29.722069999999999</v>
      </c>
      <c r="K99" s="371" t="s">
        <v>249</v>
      </c>
    </row>
    <row r="100" spans="1:11" ht="14.4" customHeight="1" thickBot="1" x14ac:dyDescent="0.35">
      <c r="A100" s="381" t="s">
        <v>342</v>
      </c>
      <c r="B100" s="365">
        <v>0</v>
      </c>
      <c r="C100" s="365">
        <v>21.818000000000001</v>
      </c>
      <c r="D100" s="366">
        <v>21.818000000000001</v>
      </c>
      <c r="E100" s="367" t="s">
        <v>249</v>
      </c>
      <c r="F100" s="365">
        <v>0</v>
      </c>
      <c r="G100" s="366">
        <v>0</v>
      </c>
      <c r="H100" s="368">
        <v>0</v>
      </c>
      <c r="I100" s="365">
        <v>10.372070000000001</v>
      </c>
      <c r="J100" s="366">
        <v>10.372070000000001</v>
      </c>
      <c r="K100" s="369" t="s">
        <v>249</v>
      </c>
    </row>
    <row r="101" spans="1:11" ht="14.4" customHeight="1" thickBot="1" x14ac:dyDescent="0.35">
      <c r="A101" s="382" t="s">
        <v>343</v>
      </c>
      <c r="B101" s="360">
        <v>0</v>
      </c>
      <c r="C101" s="360">
        <v>-3.2919999999999998</v>
      </c>
      <c r="D101" s="361">
        <v>-3.2919999999999998</v>
      </c>
      <c r="E101" s="370" t="s">
        <v>276</v>
      </c>
      <c r="F101" s="360">
        <v>0</v>
      </c>
      <c r="G101" s="361">
        <v>0</v>
      </c>
      <c r="H101" s="363">
        <v>0</v>
      </c>
      <c r="I101" s="360">
        <v>-1.3619300000000001</v>
      </c>
      <c r="J101" s="361">
        <v>-1.3619300000000001</v>
      </c>
      <c r="K101" s="371" t="s">
        <v>249</v>
      </c>
    </row>
    <row r="102" spans="1:11" ht="14.4" customHeight="1" thickBot="1" x14ac:dyDescent="0.35">
      <c r="A102" s="382" t="s">
        <v>344</v>
      </c>
      <c r="B102" s="360">
        <v>0</v>
      </c>
      <c r="C102" s="360">
        <v>0</v>
      </c>
      <c r="D102" s="361">
        <v>0</v>
      </c>
      <c r="E102" s="362">
        <v>1</v>
      </c>
      <c r="F102" s="360">
        <v>0</v>
      </c>
      <c r="G102" s="361">
        <v>0</v>
      </c>
      <c r="H102" s="363">
        <v>0</v>
      </c>
      <c r="I102" s="360">
        <v>11.534000000000001</v>
      </c>
      <c r="J102" s="361">
        <v>11.534000000000001</v>
      </c>
      <c r="K102" s="371" t="s">
        <v>276</v>
      </c>
    </row>
    <row r="103" spans="1:11" ht="14.4" customHeight="1" thickBot="1" x14ac:dyDescent="0.35">
      <c r="A103" s="382" t="s">
        <v>345</v>
      </c>
      <c r="B103" s="360">
        <v>0</v>
      </c>
      <c r="C103" s="360">
        <v>23.6</v>
      </c>
      <c r="D103" s="361">
        <v>23.6</v>
      </c>
      <c r="E103" s="370" t="s">
        <v>249</v>
      </c>
      <c r="F103" s="360">
        <v>0</v>
      </c>
      <c r="G103" s="361">
        <v>0</v>
      </c>
      <c r="H103" s="363">
        <v>0</v>
      </c>
      <c r="I103" s="360">
        <v>0</v>
      </c>
      <c r="J103" s="361">
        <v>0</v>
      </c>
      <c r="K103" s="371" t="s">
        <v>249</v>
      </c>
    </row>
    <row r="104" spans="1:11" ht="14.4" customHeight="1" thickBot="1" x14ac:dyDescent="0.35">
      <c r="A104" s="382" t="s">
        <v>346</v>
      </c>
      <c r="B104" s="360">
        <v>0</v>
      </c>
      <c r="C104" s="360">
        <v>1.51</v>
      </c>
      <c r="D104" s="361">
        <v>1.51</v>
      </c>
      <c r="E104" s="370" t="s">
        <v>249</v>
      </c>
      <c r="F104" s="360">
        <v>0</v>
      </c>
      <c r="G104" s="361">
        <v>0</v>
      </c>
      <c r="H104" s="363">
        <v>0</v>
      </c>
      <c r="I104" s="360">
        <v>0.2</v>
      </c>
      <c r="J104" s="361">
        <v>0.2</v>
      </c>
      <c r="K104" s="371" t="s">
        <v>249</v>
      </c>
    </row>
    <row r="105" spans="1:11" ht="14.4" customHeight="1" thickBot="1" x14ac:dyDescent="0.35">
      <c r="A105" s="381" t="s">
        <v>347</v>
      </c>
      <c r="B105" s="365">
        <v>34.876325088338</v>
      </c>
      <c r="C105" s="365">
        <v>39</v>
      </c>
      <c r="D105" s="366">
        <v>4.1236749116610003</v>
      </c>
      <c r="E105" s="372">
        <v>1.1182370820659999</v>
      </c>
      <c r="F105" s="365">
        <v>0</v>
      </c>
      <c r="G105" s="366">
        <v>0</v>
      </c>
      <c r="H105" s="368">
        <v>0</v>
      </c>
      <c r="I105" s="365">
        <v>15.2</v>
      </c>
      <c r="J105" s="366">
        <v>15.2</v>
      </c>
      <c r="K105" s="369" t="s">
        <v>249</v>
      </c>
    </row>
    <row r="106" spans="1:11" ht="14.4" customHeight="1" thickBot="1" x14ac:dyDescent="0.35">
      <c r="A106" s="382" t="s">
        <v>348</v>
      </c>
      <c r="B106" s="360">
        <v>34.876325088338</v>
      </c>
      <c r="C106" s="360">
        <v>39</v>
      </c>
      <c r="D106" s="361">
        <v>4.1236749116610003</v>
      </c>
      <c r="E106" s="362">
        <v>1.1182370820659999</v>
      </c>
      <c r="F106" s="360">
        <v>0</v>
      </c>
      <c r="G106" s="361">
        <v>0</v>
      </c>
      <c r="H106" s="363">
        <v>0</v>
      </c>
      <c r="I106" s="360">
        <v>15.2</v>
      </c>
      <c r="J106" s="361">
        <v>15.2</v>
      </c>
      <c r="K106" s="371" t="s">
        <v>249</v>
      </c>
    </row>
    <row r="107" spans="1:11" ht="14.4" customHeight="1" thickBot="1" x14ac:dyDescent="0.35">
      <c r="A107" s="381" t="s">
        <v>349</v>
      </c>
      <c r="B107" s="365">
        <v>0</v>
      </c>
      <c r="C107" s="365">
        <v>0.4</v>
      </c>
      <c r="D107" s="366">
        <v>0.4</v>
      </c>
      <c r="E107" s="367" t="s">
        <v>249</v>
      </c>
      <c r="F107" s="365">
        <v>0</v>
      </c>
      <c r="G107" s="366">
        <v>0</v>
      </c>
      <c r="H107" s="368">
        <v>0</v>
      </c>
      <c r="I107" s="365">
        <v>0</v>
      </c>
      <c r="J107" s="366">
        <v>0</v>
      </c>
      <c r="K107" s="373">
        <v>0</v>
      </c>
    </row>
    <row r="108" spans="1:11" ht="14.4" customHeight="1" thickBot="1" x14ac:dyDescent="0.35">
      <c r="A108" s="382" t="s">
        <v>350</v>
      </c>
      <c r="B108" s="360">
        <v>0</v>
      </c>
      <c r="C108" s="360">
        <v>0.4</v>
      </c>
      <c r="D108" s="361">
        <v>0.4</v>
      </c>
      <c r="E108" s="370" t="s">
        <v>249</v>
      </c>
      <c r="F108" s="360">
        <v>0</v>
      </c>
      <c r="G108" s="361">
        <v>0</v>
      </c>
      <c r="H108" s="363">
        <v>0</v>
      </c>
      <c r="I108" s="360">
        <v>0</v>
      </c>
      <c r="J108" s="361">
        <v>0</v>
      </c>
      <c r="K108" s="364">
        <v>0</v>
      </c>
    </row>
    <row r="109" spans="1:11" ht="14.4" customHeight="1" thickBot="1" x14ac:dyDescent="0.35">
      <c r="A109" s="384" t="s">
        <v>351</v>
      </c>
      <c r="B109" s="360">
        <v>0</v>
      </c>
      <c r="C109" s="360">
        <v>5.9630000000000001</v>
      </c>
      <c r="D109" s="361">
        <v>5.9630000000000001</v>
      </c>
      <c r="E109" s="370" t="s">
        <v>249</v>
      </c>
      <c r="F109" s="360">
        <v>0</v>
      </c>
      <c r="G109" s="361">
        <v>0</v>
      </c>
      <c r="H109" s="363">
        <v>0</v>
      </c>
      <c r="I109" s="360">
        <v>0</v>
      </c>
      <c r="J109" s="361">
        <v>0</v>
      </c>
      <c r="K109" s="371" t="s">
        <v>249</v>
      </c>
    </row>
    <row r="110" spans="1:11" ht="14.4" customHeight="1" thickBot="1" x14ac:dyDescent="0.35">
      <c r="A110" s="382" t="s">
        <v>352</v>
      </c>
      <c r="B110" s="360">
        <v>0</v>
      </c>
      <c r="C110" s="360">
        <v>5.9630000000000001</v>
      </c>
      <c r="D110" s="361">
        <v>5.9630000000000001</v>
      </c>
      <c r="E110" s="370" t="s">
        <v>249</v>
      </c>
      <c r="F110" s="360">
        <v>0</v>
      </c>
      <c r="G110" s="361">
        <v>0</v>
      </c>
      <c r="H110" s="363">
        <v>0</v>
      </c>
      <c r="I110" s="360">
        <v>0</v>
      </c>
      <c r="J110" s="361">
        <v>0</v>
      </c>
      <c r="K110" s="371" t="s">
        <v>249</v>
      </c>
    </row>
    <row r="111" spans="1:11" ht="14.4" customHeight="1" thickBot="1" x14ac:dyDescent="0.35">
      <c r="A111" s="381" t="s">
        <v>353</v>
      </c>
      <c r="B111" s="365">
        <v>0</v>
      </c>
      <c r="C111" s="365">
        <v>1.33775</v>
      </c>
      <c r="D111" s="366">
        <v>1.33775</v>
      </c>
      <c r="E111" s="367" t="s">
        <v>276</v>
      </c>
      <c r="F111" s="365">
        <v>0</v>
      </c>
      <c r="G111" s="366">
        <v>0</v>
      </c>
      <c r="H111" s="368">
        <v>0</v>
      </c>
      <c r="I111" s="365">
        <v>0</v>
      </c>
      <c r="J111" s="366">
        <v>0</v>
      </c>
      <c r="K111" s="369" t="s">
        <v>249</v>
      </c>
    </row>
    <row r="112" spans="1:11" ht="14.4" customHeight="1" thickBot="1" x14ac:dyDescent="0.35">
      <c r="A112" s="382" t="s">
        <v>354</v>
      </c>
      <c r="B112" s="360">
        <v>0</v>
      </c>
      <c r="C112" s="360">
        <v>1.33775</v>
      </c>
      <c r="D112" s="361">
        <v>1.33775</v>
      </c>
      <c r="E112" s="370" t="s">
        <v>276</v>
      </c>
      <c r="F112" s="360">
        <v>0</v>
      </c>
      <c r="G112" s="361">
        <v>0</v>
      </c>
      <c r="H112" s="363">
        <v>0</v>
      </c>
      <c r="I112" s="360">
        <v>0</v>
      </c>
      <c r="J112" s="361">
        <v>0</v>
      </c>
      <c r="K112" s="371" t="s">
        <v>249</v>
      </c>
    </row>
    <row r="113" spans="1:11" ht="14.4" customHeight="1" thickBot="1" x14ac:dyDescent="0.35">
      <c r="A113" s="384" t="s">
        <v>355</v>
      </c>
      <c r="B113" s="360">
        <v>0</v>
      </c>
      <c r="C113" s="360">
        <v>2</v>
      </c>
      <c r="D113" s="361">
        <v>2</v>
      </c>
      <c r="E113" s="370" t="s">
        <v>249</v>
      </c>
      <c r="F113" s="360">
        <v>0</v>
      </c>
      <c r="G113" s="361">
        <v>0</v>
      </c>
      <c r="H113" s="363">
        <v>0</v>
      </c>
      <c r="I113" s="360">
        <v>2.9</v>
      </c>
      <c r="J113" s="361">
        <v>2.9</v>
      </c>
      <c r="K113" s="371" t="s">
        <v>249</v>
      </c>
    </row>
    <row r="114" spans="1:11" ht="14.4" customHeight="1" thickBot="1" x14ac:dyDescent="0.35">
      <c r="A114" s="382" t="s">
        <v>356</v>
      </c>
      <c r="B114" s="360">
        <v>0</v>
      </c>
      <c r="C114" s="360">
        <v>2</v>
      </c>
      <c r="D114" s="361">
        <v>2</v>
      </c>
      <c r="E114" s="370" t="s">
        <v>249</v>
      </c>
      <c r="F114" s="360">
        <v>0</v>
      </c>
      <c r="G114" s="361">
        <v>0</v>
      </c>
      <c r="H114" s="363">
        <v>0</v>
      </c>
      <c r="I114" s="360">
        <v>2.9</v>
      </c>
      <c r="J114" s="361">
        <v>2.9</v>
      </c>
      <c r="K114" s="371" t="s">
        <v>249</v>
      </c>
    </row>
    <row r="115" spans="1:11" ht="14.4" customHeight="1" thickBot="1" x14ac:dyDescent="0.35">
      <c r="A115" s="384" t="s">
        <v>357</v>
      </c>
      <c r="B115" s="360">
        <v>0</v>
      </c>
      <c r="C115" s="360">
        <v>6</v>
      </c>
      <c r="D115" s="361">
        <v>6</v>
      </c>
      <c r="E115" s="370" t="s">
        <v>249</v>
      </c>
      <c r="F115" s="360">
        <v>0</v>
      </c>
      <c r="G115" s="361">
        <v>0</v>
      </c>
      <c r="H115" s="363">
        <v>1.25</v>
      </c>
      <c r="I115" s="360">
        <v>1.25</v>
      </c>
      <c r="J115" s="361">
        <v>1.25</v>
      </c>
      <c r="K115" s="371" t="s">
        <v>249</v>
      </c>
    </row>
    <row r="116" spans="1:11" ht="14.4" customHeight="1" thickBot="1" x14ac:dyDescent="0.35">
      <c r="A116" s="382" t="s">
        <v>358</v>
      </c>
      <c r="B116" s="360">
        <v>0</v>
      </c>
      <c r="C116" s="360">
        <v>6</v>
      </c>
      <c r="D116" s="361">
        <v>6</v>
      </c>
      <c r="E116" s="370" t="s">
        <v>249</v>
      </c>
      <c r="F116" s="360">
        <v>0</v>
      </c>
      <c r="G116" s="361">
        <v>0</v>
      </c>
      <c r="H116" s="363">
        <v>1.25</v>
      </c>
      <c r="I116" s="360">
        <v>1.25</v>
      </c>
      <c r="J116" s="361">
        <v>1.25</v>
      </c>
      <c r="K116" s="371" t="s">
        <v>249</v>
      </c>
    </row>
    <row r="117" spans="1:11" ht="14.4" customHeight="1" thickBot="1" x14ac:dyDescent="0.35">
      <c r="A117" s="379" t="s">
        <v>359</v>
      </c>
      <c r="B117" s="360">
        <v>1663.9999205404099</v>
      </c>
      <c r="C117" s="360">
        <v>1724.6339499999999</v>
      </c>
      <c r="D117" s="361">
        <v>60.634029459588</v>
      </c>
      <c r="E117" s="362">
        <v>1.0364387213670001</v>
      </c>
      <c r="F117" s="360">
        <v>1687.99994683206</v>
      </c>
      <c r="G117" s="361">
        <v>703.333311180024</v>
      </c>
      <c r="H117" s="363">
        <v>140.679</v>
      </c>
      <c r="I117" s="360">
        <v>703.39499999999998</v>
      </c>
      <c r="J117" s="361">
        <v>6.1688819975000003E-2</v>
      </c>
      <c r="K117" s="364">
        <v>0.41670321217700002</v>
      </c>
    </row>
    <row r="118" spans="1:11" ht="14.4" customHeight="1" thickBot="1" x14ac:dyDescent="0.35">
      <c r="A118" s="380" t="s">
        <v>360</v>
      </c>
      <c r="B118" s="360">
        <v>1663.9999205404099</v>
      </c>
      <c r="C118" s="360">
        <v>1715.617</v>
      </c>
      <c r="D118" s="361">
        <v>51.617079459587998</v>
      </c>
      <c r="E118" s="362">
        <v>1.0310198809640001</v>
      </c>
      <c r="F118" s="360">
        <v>1687.99994683206</v>
      </c>
      <c r="G118" s="361">
        <v>703.333311180024</v>
      </c>
      <c r="H118" s="363">
        <v>140.679</v>
      </c>
      <c r="I118" s="360">
        <v>703.39499999999998</v>
      </c>
      <c r="J118" s="361">
        <v>6.1688819975000003E-2</v>
      </c>
      <c r="K118" s="364">
        <v>0.41670321217700002</v>
      </c>
    </row>
    <row r="119" spans="1:11" ht="14.4" customHeight="1" thickBot="1" x14ac:dyDescent="0.35">
      <c r="A119" s="381" t="s">
        <v>361</v>
      </c>
      <c r="B119" s="365">
        <v>1663.9999205404099</v>
      </c>
      <c r="C119" s="365">
        <v>1715.617</v>
      </c>
      <c r="D119" s="366">
        <v>51.617079459587998</v>
      </c>
      <c r="E119" s="372">
        <v>1.0310198809640001</v>
      </c>
      <c r="F119" s="365">
        <v>1687.99994683206</v>
      </c>
      <c r="G119" s="366">
        <v>703.333311180024</v>
      </c>
      <c r="H119" s="368">
        <v>140.679</v>
      </c>
      <c r="I119" s="365">
        <v>703.39499999999998</v>
      </c>
      <c r="J119" s="366">
        <v>6.1688819975000003E-2</v>
      </c>
      <c r="K119" s="373">
        <v>0.41670321217700002</v>
      </c>
    </row>
    <row r="120" spans="1:11" ht="14.4" customHeight="1" thickBot="1" x14ac:dyDescent="0.35">
      <c r="A120" s="382" t="s">
        <v>362</v>
      </c>
      <c r="B120" s="360">
        <v>1.999920540443</v>
      </c>
      <c r="C120" s="360">
        <v>1.728</v>
      </c>
      <c r="D120" s="361">
        <v>-0.27192054044300001</v>
      </c>
      <c r="E120" s="362">
        <v>0.86403432789199996</v>
      </c>
      <c r="F120" s="360">
        <v>1.999999937004</v>
      </c>
      <c r="G120" s="361">
        <v>0.83333330708499997</v>
      </c>
      <c r="H120" s="363">
        <v>0.14399999999999999</v>
      </c>
      <c r="I120" s="360">
        <v>0.72</v>
      </c>
      <c r="J120" s="361">
        <v>-0.113333307085</v>
      </c>
      <c r="K120" s="364">
        <v>0.360000011339</v>
      </c>
    </row>
    <row r="121" spans="1:11" ht="14.4" customHeight="1" thickBot="1" x14ac:dyDescent="0.35">
      <c r="A121" s="382" t="s">
        <v>363</v>
      </c>
      <c r="B121" s="360">
        <v>1661.99999999997</v>
      </c>
      <c r="C121" s="360">
        <v>1713.577</v>
      </c>
      <c r="D121" s="361">
        <v>51.577000000030999</v>
      </c>
      <c r="E121" s="362">
        <v>1.0310330926589999</v>
      </c>
      <c r="F121" s="360">
        <v>1685.99994689505</v>
      </c>
      <c r="G121" s="361">
        <v>702.49997787293898</v>
      </c>
      <c r="H121" s="363">
        <v>140.50899999999999</v>
      </c>
      <c r="I121" s="360">
        <v>702.54499999999996</v>
      </c>
      <c r="J121" s="361">
        <v>4.5022127060999999E-2</v>
      </c>
      <c r="K121" s="364">
        <v>0.41669337018199998</v>
      </c>
    </row>
    <row r="122" spans="1:11" ht="14.4" customHeight="1" thickBot="1" x14ac:dyDescent="0.35">
      <c r="A122" s="382" t="s">
        <v>364</v>
      </c>
      <c r="B122" s="360">
        <v>0</v>
      </c>
      <c r="C122" s="360">
        <v>0.312</v>
      </c>
      <c r="D122" s="361">
        <v>0.312</v>
      </c>
      <c r="E122" s="370" t="s">
        <v>249</v>
      </c>
      <c r="F122" s="360">
        <v>0</v>
      </c>
      <c r="G122" s="361">
        <v>0</v>
      </c>
      <c r="H122" s="363">
        <v>2.5999999999999999E-2</v>
      </c>
      <c r="I122" s="360">
        <v>0.13</v>
      </c>
      <c r="J122" s="361">
        <v>0.13</v>
      </c>
      <c r="K122" s="371" t="s">
        <v>249</v>
      </c>
    </row>
    <row r="123" spans="1:11" ht="14.4" customHeight="1" thickBot="1" x14ac:dyDescent="0.35">
      <c r="A123" s="380" t="s">
        <v>365</v>
      </c>
      <c r="B123" s="360">
        <v>0</v>
      </c>
      <c r="C123" s="360">
        <v>9.0169499999999996</v>
      </c>
      <c r="D123" s="361">
        <v>9.0169499999999996</v>
      </c>
      <c r="E123" s="370" t="s">
        <v>249</v>
      </c>
      <c r="F123" s="360">
        <v>0</v>
      </c>
      <c r="G123" s="361">
        <v>0</v>
      </c>
      <c r="H123" s="363">
        <v>0</v>
      </c>
      <c r="I123" s="360">
        <v>0</v>
      </c>
      <c r="J123" s="361">
        <v>0</v>
      </c>
      <c r="K123" s="371" t="s">
        <v>249</v>
      </c>
    </row>
    <row r="124" spans="1:11" ht="14.4" customHeight="1" thickBot="1" x14ac:dyDescent="0.35">
      <c r="A124" s="381" t="s">
        <v>366</v>
      </c>
      <c r="B124" s="365">
        <v>0</v>
      </c>
      <c r="C124" s="365">
        <v>9.0169499999999996</v>
      </c>
      <c r="D124" s="366">
        <v>9.0169499999999996</v>
      </c>
      <c r="E124" s="367" t="s">
        <v>276</v>
      </c>
      <c r="F124" s="365">
        <v>0</v>
      </c>
      <c r="G124" s="366">
        <v>0</v>
      </c>
      <c r="H124" s="368">
        <v>0</v>
      </c>
      <c r="I124" s="365">
        <v>0</v>
      </c>
      <c r="J124" s="366">
        <v>0</v>
      </c>
      <c r="K124" s="369" t="s">
        <v>249</v>
      </c>
    </row>
    <row r="125" spans="1:11" ht="14.4" customHeight="1" thickBot="1" x14ac:dyDescent="0.35">
      <c r="A125" s="382" t="s">
        <v>367</v>
      </c>
      <c r="B125" s="360">
        <v>0</v>
      </c>
      <c r="C125" s="360">
        <v>9.0169499999999996</v>
      </c>
      <c r="D125" s="361">
        <v>9.0169499999999996</v>
      </c>
      <c r="E125" s="370" t="s">
        <v>276</v>
      </c>
      <c r="F125" s="360">
        <v>0</v>
      </c>
      <c r="G125" s="361">
        <v>0</v>
      </c>
      <c r="H125" s="363">
        <v>0</v>
      </c>
      <c r="I125" s="360">
        <v>0</v>
      </c>
      <c r="J125" s="361">
        <v>0</v>
      </c>
      <c r="K125" s="371" t="s">
        <v>249</v>
      </c>
    </row>
    <row r="126" spans="1:11" ht="14.4" customHeight="1" thickBot="1" x14ac:dyDescent="0.35">
      <c r="A126" s="379" t="s">
        <v>368</v>
      </c>
      <c r="B126" s="360">
        <v>0</v>
      </c>
      <c r="C126" s="360">
        <v>0.23225000000000001</v>
      </c>
      <c r="D126" s="361">
        <v>0.23225000000000001</v>
      </c>
      <c r="E126" s="370" t="s">
        <v>249</v>
      </c>
      <c r="F126" s="360">
        <v>0</v>
      </c>
      <c r="G126" s="361">
        <v>0</v>
      </c>
      <c r="H126" s="363">
        <v>0</v>
      </c>
      <c r="I126" s="360">
        <v>0.17041999999999999</v>
      </c>
      <c r="J126" s="361">
        <v>0.17041999999999999</v>
      </c>
      <c r="K126" s="371" t="s">
        <v>276</v>
      </c>
    </row>
    <row r="127" spans="1:11" ht="14.4" customHeight="1" thickBot="1" x14ac:dyDescent="0.35">
      <c r="A127" s="380" t="s">
        <v>369</v>
      </c>
      <c r="B127" s="360">
        <v>0</v>
      </c>
      <c r="C127" s="360">
        <v>0.23225000000000001</v>
      </c>
      <c r="D127" s="361">
        <v>0.23225000000000001</v>
      </c>
      <c r="E127" s="370" t="s">
        <v>249</v>
      </c>
      <c r="F127" s="360">
        <v>0</v>
      </c>
      <c r="G127" s="361">
        <v>0</v>
      </c>
      <c r="H127" s="363">
        <v>0</v>
      </c>
      <c r="I127" s="360">
        <v>0.17041999999999999</v>
      </c>
      <c r="J127" s="361">
        <v>0.17041999999999999</v>
      </c>
      <c r="K127" s="371" t="s">
        <v>276</v>
      </c>
    </row>
    <row r="128" spans="1:11" ht="14.4" customHeight="1" thickBot="1" x14ac:dyDescent="0.35">
      <c r="A128" s="381" t="s">
        <v>370</v>
      </c>
      <c r="B128" s="365">
        <v>0</v>
      </c>
      <c r="C128" s="365">
        <v>0.23225000000000001</v>
      </c>
      <c r="D128" s="366">
        <v>0.23225000000000001</v>
      </c>
      <c r="E128" s="367" t="s">
        <v>249</v>
      </c>
      <c r="F128" s="365">
        <v>0</v>
      </c>
      <c r="G128" s="366">
        <v>0</v>
      </c>
      <c r="H128" s="368">
        <v>0</v>
      </c>
      <c r="I128" s="365">
        <v>0.17041999999999999</v>
      </c>
      <c r="J128" s="366">
        <v>0.17041999999999999</v>
      </c>
      <c r="K128" s="369" t="s">
        <v>276</v>
      </c>
    </row>
    <row r="129" spans="1:11" ht="14.4" customHeight="1" thickBot="1" x14ac:dyDescent="0.35">
      <c r="A129" s="382" t="s">
        <v>371</v>
      </c>
      <c r="B129" s="360">
        <v>0</v>
      </c>
      <c r="C129" s="360">
        <v>0.23225000000000001</v>
      </c>
      <c r="D129" s="361">
        <v>0.23225000000000001</v>
      </c>
      <c r="E129" s="370" t="s">
        <v>249</v>
      </c>
      <c r="F129" s="360">
        <v>0</v>
      </c>
      <c r="G129" s="361">
        <v>0</v>
      </c>
      <c r="H129" s="363">
        <v>0</v>
      </c>
      <c r="I129" s="360">
        <v>0.17041999999999999</v>
      </c>
      <c r="J129" s="361">
        <v>0.17041999999999999</v>
      </c>
      <c r="K129" s="371" t="s">
        <v>276</v>
      </c>
    </row>
    <row r="130" spans="1:11" ht="14.4" customHeight="1" thickBot="1" x14ac:dyDescent="0.35">
      <c r="A130" s="378" t="s">
        <v>372</v>
      </c>
      <c r="B130" s="360">
        <v>21713.570643185602</v>
      </c>
      <c r="C130" s="360">
        <v>23264.147499999999</v>
      </c>
      <c r="D130" s="361">
        <v>1550.5768568143999</v>
      </c>
      <c r="E130" s="362">
        <v>1.0714104963340001</v>
      </c>
      <c r="F130" s="360">
        <v>23275.8821712391</v>
      </c>
      <c r="G130" s="361">
        <v>9698.2842380162892</v>
      </c>
      <c r="H130" s="363">
        <v>1607.96685</v>
      </c>
      <c r="I130" s="360">
        <v>10132.10396</v>
      </c>
      <c r="J130" s="361">
        <v>433.81972198370801</v>
      </c>
      <c r="K130" s="364">
        <v>0.43530483121699998</v>
      </c>
    </row>
    <row r="131" spans="1:11" ht="14.4" customHeight="1" thickBot="1" x14ac:dyDescent="0.35">
      <c r="A131" s="379" t="s">
        <v>373</v>
      </c>
      <c r="B131" s="360">
        <v>21608.098796025901</v>
      </c>
      <c r="C131" s="360">
        <v>23163.267589999999</v>
      </c>
      <c r="D131" s="361">
        <v>1555.16879397408</v>
      </c>
      <c r="E131" s="362">
        <v>1.071971569949</v>
      </c>
      <c r="F131" s="360">
        <v>23214.3826175465</v>
      </c>
      <c r="G131" s="361">
        <v>9672.6594239777205</v>
      </c>
      <c r="H131" s="363">
        <v>1607.73279</v>
      </c>
      <c r="I131" s="360">
        <v>10129.673360000001</v>
      </c>
      <c r="J131" s="361">
        <v>457.013936022282</v>
      </c>
      <c r="K131" s="364">
        <v>0.43635333865499998</v>
      </c>
    </row>
    <row r="132" spans="1:11" ht="14.4" customHeight="1" thickBot="1" x14ac:dyDescent="0.35">
      <c r="A132" s="380" t="s">
        <v>374</v>
      </c>
      <c r="B132" s="360">
        <v>20103.0239707742</v>
      </c>
      <c r="C132" s="360">
        <v>21406.2336</v>
      </c>
      <c r="D132" s="361">
        <v>1303.20962922581</v>
      </c>
      <c r="E132" s="362">
        <v>1.0648265470460001</v>
      </c>
      <c r="F132" s="360">
        <v>21464.9378616416</v>
      </c>
      <c r="G132" s="361">
        <v>8943.7241090173193</v>
      </c>
      <c r="H132" s="363">
        <v>1444.2265299999999</v>
      </c>
      <c r="I132" s="360">
        <v>9255.4817700000003</v>
      </c>
      <c r="J132" s="361">
        <v>311.75766098268298</v>
      </c>
      <c r="K132" s="364">
        <v>0.431190708757</v>
      </c>
    </row>
    <row r="133" spans="1:11" ht="14.4" customHeight="1" thickBot="1" x14ac:dyDescent="0.35">
      <c r="A133" s="381" t="s">
        <v>375</v>
      </c>
      <c r="B133" s="365">
        <v>1007.04727849767</v>
      </c>
      <c r="C133" s="365">
        <v>988.81303000000003</v>
      </c>
      <c r="D133" s="366">
        <v>-18.234248497673999</v>
      </c>
      <c r="E133" s="372">
        <v>0.98189335407800005</v>
      </c>
      <c r="F133" s="365">
        <v>880.93786163617995</v>
      </c>
      <c r="G133" s="366">
        <v>367.05744234840802</v>
      </c>
      <c r="H133" s="368">
        <v>81.813429999999997</v>
      </c>
      <c r="I133" s="365">
        <v>372.82080000000002</v>
      </c>
      <c r="J133" s="366">
        <v>5.7633576515909999</v>
      </c>
      <c r="K133" s="373">
        <v>0.42320896425900001</v>
      </c>
    </row>
    <row r="134" spans="1:11" ht="14.4" customHeight="1" thickBot="1" x14ac:dyDescent="0.35">
      <c r="A134" s="382" t="s">
        <v>376</v>
      </c>
      <c r="B134" s="360">
        <v>149.59395146692299</v>
      </c>
      <c r="C134" s="360">
        <v>102.9</v>
      </c>
      <c r="D134" s="361">
        <v>-46.693951466922002</v>
      </c>
      <c r="E134" s="362">
        <v>0.68786203580299998</v>
      </c>
      <c r="F134" s="360">
        <v>103</v>
      </c>
      <c r="G134" s="361">
        <v>42.916666666666003</v>
      </c>
      <c r="H134" s="363">
        <v>0</v>
      </c>
      <c r="I134" s="360">
        <v>4.9474</v>
      </c>
      <c r="J134" s="361">
        <v>-37.969266666666002</v>
      </c>
      <c r="K134" s="364">
        <v>4.8033009708E-2</v>
      </c>
    </row>
    <row r="135" spans="1:11" ht="14.4" customHeight="1" thickBot="1" x14ac:dyDescent="0.35">
      <c r="A135" s="382" t="s">
        <v>377</v>
      </c>
      <c r="B135" s="360">
        <v>243.49522280917</v>
      </c>
      <c r="C135" s="360">
        <v>210.32809</v>
      </c>
      <c r="D135" s="361">
        <v>-33.167132809168997</v>
      </c>
      <c r="E135" s="362">
        <v>0.86378733665999996</v>
      </c>
      <c r="F135" s="360">
        <v>168</v>
      </c>
      <c r="G135" s="361">
        <v>70</v>
      </c>
      <c r="H135" s="363">
        <v>31.656469999999999</v>
      </c>
      <c r="I135" s="360">
        <v>103.40908</v>
      </c>
      <c r="J135" s="361">
        <v>33.409080000000003</v>
      </c>
      <c r="K135" s="364">
        <v>0.61553023809499996</v>
      </c>
    </row>
    <row r="136" spans="1:11" ht="14.4" customHeight="1" thickBot="1" x14ac:dyDescent="0.35">
      <c r="A136" s="382" t="s">
        <v>378</v>
      </c>
      <c r="B136" s="360">
        <v>5.1874686730680004</v>
      </c>
      <c r="C136" s="360">
        <v>0</v>
      </c>
      <c r="D136" s="361">
        <v>-5.1874686730680004</v>
      </c>
      <c r="E136" s="362">
        <v>0</v>
      </c>
      <c r="F136" s="360">
        <v>0</v>
      </c>
      <c r="G136" s="361">
        <v>0</v>
      </c>
      <c r="H136" s="363">
        <v>0</v>
      </c>
      <c r="I136" s="360">
        <v>0</v>
      </c>
      <c r="J136" s="361">
        <v>0</v>
      </c>
      <c r="K136" s="364">
        <v>5</v>
      </c>
    </row>
    <row r="137" spans="1:11" ht="14.4" customHeight="1" thickBot="1" x14ac:dyDescent="0.35">
      <c r="A137" s="382" t="s">
        <v>379</v>
      </c>
      <c r="B137" s="360">
        <v>34.753447247171003</v>
      </c>
      <c r="C137" s="360">
        <v>58.447180000000003</v>
      </c>
      <c r="D137" s="361">
        <v>23.693732752828002</v>
      </c>
      <c r="E137" s="362">
        <v>1.6817664038989999</v>
      </c>
      <c r="F137" s="360">
        <v>58</v>
      </c>
      <c r="G137" s="361">
        <v>24.166666666666</v>
      </c>
      <c r="H137" s="363">
        <v>0</v>
      </c>
      <c r="I137" s="360">
        <v>14.93</v>
      </c>
      <c r="J137" s="361">
        <v>-9.2366666666660002</v>
      </c>
      <c r="K137" s="364">
        <v>0.257413793103</v>
      </c>
    </row>
    <row r="138" spans="1:11" ht="14.4" customHeight="1" thickBot="1" x14ac:dyDescent="0.35">
      <c r="A138" s="382" t="s">
        <v>380</v>
      </c>
      <c r="B138" s="360">
        <v>574.017188301342</v>
      </c>
      <c r="C138" s="360">
        <v>617.13775999999996</v>
      </c>
      <c r="D138" s="361">
        <v>43.120571698657997</v>
      </c>
      <c r="E138" s="362">
        <v>1.075120697737</v>
      </c>
      <c r="F138" s="360">
        <v>551.93786163617995</v>
      </c>
      <c r="G138" s="361">
        <v>229.97410901507499</v>
      </c>
      <c r="H138" s="363">
        <v>50.156959999999998</v>
      </c>
      <c r="I138" s="360">
        <v>249.53432000000001</v>
      </c>
      <c r="J138" s="361">
        <v>19.560210984925</v>
      </c>
      <c r="K138" s="364">
        <v>0.45210582086200002</v>
      </c>
    </row>
    <row r="139" spans="1:11" ht="14.4" customHeight="1" thickBot="1" x14ac:dyDescent="0.35">
      <c r="A139" s="381" t="s">
        <v>381</v>
      </c>
      <c r="B139" s="365">
        <v>0</v>
      </c>
      <c r="C139" s="365">
        <v>26.450869999999998</v>
      </c>
      <c r="D139" s="366">
        <v>26.450869999999998</v>
      </c>
      <c r="E139" s="367" t="s">
        <v>249</v>
      </c>
      <c r="F139" s="365">
        <v>25.000000000006001</v>
      </c>
      <c r="G139" s="366">
        <v>10.416666666669</v>
      </c>
      <c r="H139" s="368">
        <v>10.725</v>
      </c>
      <c r="I139" s="365">
        <v>24.526949999999999</v>
      </c>
      <c r="J139" s="366">
        <v>14.110283333330001</v>
      </c>
      <c r="K139" s="373">
        <v>0.98107799999900003</v>
      </c>
    </row>
    <row r="140" spans="1:11" ht="14.4" customHeight="1" thickBot="1" x14ac:dyDescent="0.35">
      <c r="A140" s="382" t="s">
        <v>382</v>
      </c>
      <c r="B140" s="360">
        <v>0</v>
      </c>
      <c r="C140" s="360">
        <v>26.450869999999998</v>
      </c>
      <c r="D140" s="361">
        <v>26.450869999999998</v>
      </c>
      <c r="E140" s="370" t="s">
        <v>249</v>
      </c>
      <c r="F140" s="360">
        <v>25.000000000006001</v>
      </c>
      <c r="G140" s="361">
        <v>10.416666666669</v>
      </c>
      <c r="H140" s="363">
        <v>10.725</v>
      </c>
      <c r="I140" s="360">
        <v>24.526949999999999</v>
      </c>
      <c r="J140" s="361">
        <v>14.110283333330001</v>
      </c>
      <c r="K140" s="364">
        <v>0.98107799999900003</v>
      </c>
    </row>
    <row r="141" spans="1:11" ht="14.4" customHeight="1" thickBot="1" x14ac:dyDescent="0.35">
      <c r="A141" s="381" t="s">
        <v>383</v>
      </c>
      <c r="B141" s="365">
        <v>3489.9766922765102</v>
      </c>
      <c r="C141" s="365">
        <v>822.91917000000001</v>
      </c>
      <c r="D141" s="366">
        <v>-2667.0575222765101</v>
      </c>
      <c r="E141" s="372">
        <v>0.23579503319299999</v>
      </c>
      <c r="F141" s="365">
        <v>1327.0000000003499</v>
      </c>
      <c r="G141" s="366">
        <v>552.91666666681101</v>
      </c>
      <c r="H141" s="368">
        <v>0</v>
      </c>
      <c r="I141" s="365">
        <v>-134.73699999999999</v>
      </c>
      <c r="J141" s="366">
        <v>-687.65366666681098</v>
      </c>
      <c r="K141" s="373">
        <v>-0.10153504144599999</v>
      </c>
    </row>
    <row r="142" spans="1:11" ht="14.4" customHeight="1" thickBot="1" x14ac:dyDescent="0.35">
      <c r="A142" s="382" t="s">
        <v>384</v>
      </c>
      <c r="B142" s="360">
        <v>3489.9766922765102</v>
      </c>
      <c r="C142" s="360">
        <v>794.59875</v>
      </c>
      <c r="D142" s="361">
        <v>-2695.3779422765101</v>
      </c>
      <c r="E142" s="362">
        <v>0.22768024547499999</v>
      </c>
      <c r="F142" s="360">
        <v>1282.0000000003299</v>
      </c>
      <c r="G142" s="361">
        <v>534.16666666680601</v>
      </c>
      <c r="H142" s="363">
        <v>0</v>
      </c>
      <c r="I142" s="360">
        <v>-122.754</v>
      </c>
      <c r="J142" s="361">
        <v>-656.92066666680603</v>
      </c>
      <c r="K142" s="364">
        <v>-9.5751950077000006E-2</v>
      </c>
    </row>
    <row r="143" spans="1:11" ht="14.4" customHeight="1" thickBot="1" x14ac:dyDescent="0.35">
      <c r="A143" s="382" t="s">
        <v>385</v>
      </c>
      <c r="B143" s="360">
        <v>0</v>
      </c>
      <c r="C143" s="360">
        <v>28.320419999999999</v>
      </c>
      <c r="D143" s="361">
        <v>28.320419999999999</v>
      </c>
      <c r="E143" s="370" t="s">
        <v>249</v>
      </c>
      <c r="F143" s="360">
        <v>45.000000000010999</v>
      </c>
      <c r="G143" s="361">
        <v>18.750000000004</v>
      </c>
      <c r="H143" s="363">
        <v>0</v>
      </c>
      <c r="I143" s="360">
        <v>-11.983000000000001</v>
      </c>
      <c r="J143" s="361">
        <v>-30.733000000004001</v>
      </c>
      <c r="K143" s="364">
        <v>-0.26628888888800001</v>
      </c>
    </row>
    <row r="144" spans="1:11" ht="14.4" customHeight="1" thickBot="1" x14ac:dyDescent="0.35">
      <c r="A144" s="381" t="s">
        <v>386</v>
      </c>
      <c r="B144" s="365">
        <v>15606</v>
      </c>
      <c r="C144" s="365">
        <v>18747.842479999999</v>
      </c>
      <c r="D144" s="366">
        <v>3141.8424799999998</v>
      </c>
      <c r="E144" s="372">
        <v>1.2013227271560001</v>
      </c>
      <c r="F144" s="365">
        <v>19232.000000004999</v>
      </c>
      <c r="G144" s="366">
        <v>8013.3333333354303</v>
      </c>
      <c r="H144" s="368">
        <v>1348.3598500000001</v>
      </c>
      <c r="I144" s="365">
        <v>8877.2383900000004</v>
      </c>
      <c r="J144" s="366">
        <v>863.90505666457295</v>
      </c>
      <c r="K144" s="373">
        <v>0.46158685472099997</v>
      </c>
    </row>
    <row r="145" spans="1:11" ht="14.4" customHeight="1" thickBot="1" x14ac:dyDescent="0.35">
      <c r="A145" s="382" t="s">
        <v>387</v>
      </c>
      <c r="B145" s="360">
        <v>11965</v>
      </c>
      <c r="C145" s="360">
        <v>10773.172560000001</v>
      </c>
      <c r="D145" s="361">
        <v>-1191.82744</v>
      </c>
      <c r="E145" s="362">
        <v>0.90039051901300005</v>
      </c>
      <c r="F145" s="360">
        <v>12011.0000000031</v>
      </c>
      <c r="G145" s="361">
        <v>5004.58333333464</v>
      </c>
      <c r="H145" s="363">
        <v>809.71878000000004</v>
      </c>
      <c r="I145" s="360">
        <v>5188.3934600000002</v>
      </c>
      <c r="J145" s="361">
        <v>183.81012666536</v>
      </c>
      <c r="K145" s="364">
        <v>0.43197014902899999</v>
      </c>
    </row>
    <row r="146" spans="1:11" ht="14.4" customHeight="1" thickBot="1" x14ac:dyDescent="0.35">
      <c r="A146" s="382" t="s">
        <v>388</v>
      </c>
      <c r="B146" s="360">
        <v>3641</v>
      </c>
      <c r="C146" s="360">
        <v>7974.6699200000003</v>
      </c>
      <c r="D146" s="361">
        <v>4333.6699200000003</v>
      </c>
      <c r="E146" s="362">
        <v>2.1902416698699998</v>
      </c>
      <c r="F146" s="360">
        <v>7221.0000000018899</v>
      </c>
      <c r="G146" s="361">
        <v>3008.7500000007899</v>
      </c>
      <c r="H146" s="363">
        <v>538.64107000000001</v>
      </c>
      <c r="I146" s="360">
        <v>3688.8449300000002</v>
      </c>
      <c r="J146" s="361">
        <v>680.09492999921304</v>
      </c>
      <c r="K146" s="364">
        <v>0.51084959562300003</v>
      </c>
    </row>
    <row r="147" spans="1:11" ht="14.4" customHeight="1" thickBot="1" x14ac:dyDescent="0.35">
      <c r="A147" s="381" t="s">
        <v>389</v>
      </c>
      <c r="B147" s="365">
        <v>0</v>
      </c>
      <c r="C147" s="365">
        <v>820.20804999999996</v>
      </c>
      <c r="D147" s="366">
        <v>820.20804999999996</v>
      </c>
      <c r="E147" s="367" t="s">
        <v>249</v>
      </c>
      <c r="F147" s="365">
        <v>0</v>
      </c>
      <c r="G147" s="366">
        <v>0</v>
      </c>
      <c r="H147" s="368">
        <v>3.3282500000000002</v>
      </c>
      <c r="I147" s="365">
        <v>115.63263000000001</v>
      </c>
      <c r="J147" s="366">
        <v>115.63263000000001</v>
      </c>
      <c r="K147" s="369" t="s">
        <v>249</v>
      </c>
    </row>
    <row r="148" spans="1:11" ht="14.4" customHeight="1" thickBot="1" x14ac:dyDescent="0.35">
      <c r="A148" s="382" t="s">
        <v>390</v>
      </c>
      <c r="B148" s="360">
        <v>0</v>
      </c>
      <c r="C148" s="360">
        <v>85.117689999999996</v>
      </c>
      <c r="D148" s="361">
        <v>85.117689999999996</v>
      </c>
      <c r="E148" s="370" t="s">
        <v>249</v>
      </c>
      <c r="F148" s="360">
        <v>0</v>
      </c>
      <c r="G148" s="361">
        <v>0</v>
      </c>
      <c r="H148" s="363">
        <v>0</v>
      </c>
      <c r="I148" s="360">
        <v>0</v>
      </c>
      <c r="J148" s="361">
        <v>0</v>
      </c>
      <c r="K148" s="371" t="s">
        <v>249</v>
      </c>
    </row>
    <row r="149" spans="1:11" ht="14.4" customHeight="1" thickBot="1" x14ac:dyDescent="0.35">
      <c r="A149" s="382" t="s">
        <v>391</v>
      </c>
      <c r="B149" s="360">
        <v>0</v>
      </c>
      <c r="C149" s="360">
        <v>735.09036000000003</v>
      </c>
      <c r="D149" s="361">
        <v>735.09036000000003</v>
      </c>
      <c r="E149" s="370" t="s">
        <v>249</v>
      </c>
      <c r="F149" s="360">
        <v>0</v>
      </c>
      <c r="G149" s="361">
        <v>0</v>
      </c>
      <c r="H149" s="363">
        <v>3.3282500000000002</v>
      </c>
      <c r="I149" s="360">
        <v>115.63263000000001</v>
      </c>
      <c r="J149" s="361">
        <v>115.63263000000001</v>
      </c>
      <c r="K149" s="371" t="s">
        <v>249</v>
      </c>
    </row>
    <row r="150" spans="1:11" ht="14.4" customHeight="1" thickBot="1" x14ac:dyDescent="0.35">
      <c r="A150" s="385" t="s">
        <v>392</v>
      </c>
      <c r="B150" s="365">
        <v>1505.0748252517301</v>
      </c>
      <c r="C150" s="365">
        <v>1757.0339899999999</v>
      </c>
      <c r="D150" s="366">
        <v>251.95916474826601</v>
      </c>
      <c r="E150" s="372">
        <v>1.1674064043329999</v>
      </c>
      <c r="F150" s="365">
        <v>1749.4447559049599</v>
      </c>
      <c r="G150" s="366">
        <v>728.93531496040202</v>
      </c>
      <c r="H150" s="368">
        <v>163.50626</v>
      </c>
      <c r="I150" s="365">
        <v>874.19159000000002</v>
      </c>
      <c r="J150" s="366">
        <v>145.25627503959799</v>
      </c>
      <c r="K150" s="373">
        <v>0.49969659633300001</v>
      </c>
    </row>
    <row r="151" spans="1:11" ht="14.4" customHeight="1" thickBot="1" x14ac:dyDescent="0.35">
      <c r="A151" s="381" t="s">
        <v>393</v>
      </c>
      <c r="B151" s="365">
        <v>1505.0748252517301</v>
      </c>
      <c r="C151" s="365">
        <v>1757.0339899999999</v>
      </c>
      <c r="D151" s="366">
        <v>251.95916474826601</v>
      </c>
      <c r="E151" s="372">
        <v>1.1674064043329999</v>
      </c>
      <c r="F151" s="365">
        <v>1749.4447559049599</v>
      </c>
      <c r="G151" s="366">
        <v>728.93531496040202</v>
      </c>
      <c r="H151" s="368">
        <v>163.50626</v>
      </c>
      <c r="I151" s="365">
        <v>874.19159000000002</v>
      </c>
      <c r="J151" s="366">
        <v>145.25627503959799</v>
      </c>
      <c r="K151" s="373">
        <v>0.49969659633300001</v>
      </c>
    </row>
    <row r="152" spans="1:11" ht="14.4" customHeight="1" thickBot="1" x14ac:dyDescent="0.35">
      <c r="A152" s="382" t="s">
        <v>394</v>
      </c>
      <c r="B152" s="360">
        <v>1505.0748252517301</v>
      </c>
      <c r="C152" s="360">
        <v>1757.0339899999999</v>
      </c>
      <c r="D152" s="361">
        <v>251.95916474826601</v>
      </c>
      <c r="E152" s="362">
        <v>1.1674064043329999</v>
      </c>
      <c r="F152" s="360">
        <v>1749.4447559049599</v>
      </c>
      <c r="G152" s="361">
        <v>728.93531496040202</v>
      </c>
      <c r="H152" s="363">
        <v>163.50626</v>
      </c>
      <c r="I152" s="360">
        <v>874.19159000000002</v>
      </c>
      <c r="J152" s="361">
        <v>145.25627503959799</v>
      </c>
      <c r="K152" s="364">
        <v>0.49969659633300001</v>
      </c>
    </row>
    <row r="153" spans="1:11" ht="14.4" customHeight="1" thickBot="1" x14ac:dyDescent="0.35">
      <c r="A153" s="379" t="s">
        <v>395</v>
      </c>
      <c r="B153" s="360">
        <v>105.47184715968601</v>
      </c>
      <c r="C153" s="360">
        <v>100.87991</v>
      </c>
      <c r="D153" s="361">
        <v>-4.591937159685</v>
      </c>
      <c r="E153" s="362">
        <v>0.95646291135100003</v>
      </c>
      <c r="F153" s="360">
        <v>61.499553692581998</v>
      </c>
      <c r="G153" s="361">
        <v>25.624814038575</v>
      </c>
      <c r="H153" s="363">
        <v>0.23405999999999999</v>
      </c>
      <c r="I153" s="360">
        <v>2.4306000000000001</v>
      </c>
      <c r="J153" s="361">
        <v>-23.194214038575002</v>
      </c>
      <c r="K153" s="364">
        <v>3.9522238033E-2</v>
      </c>
    </row>
    <row r="154" spans="1:11" ht="14.4" customHeight="1" thickBot="1" x14ac:dyDescent="0.35">
      <c r="A154" s="380" t="s">
        <v>396</v>
      </c>
      <c r="B154" s="360">
        <v>0</v>
      </c>
      <c r="C154" s="360">
        <v>0.05</v>
      </c>
      <c r="D154" s="361">
        <v>0.05</v>
      </c>
      <c r="E154" s="370" t="s">
        <v>276</v>
      </c>
      <c r="F154" s="360">
        <v>0</v>
      </c>
      <c r="G154" s="361">
        <v>0</v>
      </c>
      <c r="H154" s="363">
        <v>0</v>
      </c>
      <c r="I154" s="360">
        <v>0</v>
      </c>
      <c r="J154" s="361">
        <v>0</v>
      </c>
      <c r="K154" s="371" t="s">
        <v>249</v>
      </c>
    </row>
    <row r="155" spans="1:11" ht="14.4" customHeight="1" thickBot="1" x14ac:dyDescent="0.35">
      <c r="A155" s="381" t="s">
        <v>397</v>
      </c>
      <c r="B155" s="365">
        <v>0</v>
      </c>
      <c r="C155" s="365">
        <v>0.05</v>
      </c>
      <c r="D155" s="366">
        <v>0.05</v>
      </c>
      <c r="E155" s="367" t="s">
        <v>276</v>
      </c>
      <c r="F155" s="365">
        <v>0</v>
      </c>
      <c r="G155" s="366">
        <v>0</v>
      </c>
      <c r="H155" s="368">
        <v>0</v>
      </c>
      <c r="I155" s="365">
        <v>0</v>
      </c>
      <c r="J155" s="366">
        <v>0</v>
      </c>
      <c r="K155" s="369" t="s">
        <v>249</v>
      </c>
    </row>
    <row r="156" spans="1:11" ht="14.4" customHeight="1" thickBot="1" x14ac:dyDescent="0.35">
      <c r="A156" s="382" t="s">
        <v>398</v>
      </c>
      <c r="B156" s="360">
        <v>0</v>
      </c>
      <c r="C156" s="360">
        <v>0.05</v>
      </c>
      <c r="D156" s="361">
        <v>0.05</v>
      </c>
      <c r="E156" s="370" t="s">
        <v>276</v>
      </c>
      <c r="F156" s="360">
        <v>0</v>
      </c>
      <c r="G156" s="361">
        <v>0</v>
      </c>
      <c r="H156" s="363">
        <v>0</v>
      </c>
      <c r="I156" s="360">
        <v>0</v>
      </c>
      <c r="J156" s="361">
        <v>0</v>
      </c>
      <c r="K156" s="371" t="s">
        <v>249</v>
      </c>
    </row>
    <row r="157" spans="1:11" ht="14.4" customHeight="1" thickBot="1" x14ac:dyDescent="0.35">
      <c r="A157" s="380" t="s">
        <v>399</v>
      </c>
      <c r="B157" s="360">
        <v>0</v>
      </c>
      <c r="C157" s="360">
        <v>11.42895</v>
      </c>
      <c r="D157" s="361">
        <v>11.42895</v>
      </c>
      <c r="E157" s="370" t="s">
        <v>249</v>
      </c>
      <c r="F157" s="360">
        <v>0</v>
      </c>
      <c r="G157" s="361">
        <v>0</v>
      </c>
      <c r="H157" s="363">
        <v>0</v>
      </c>
      <c r="I157" s="360">
        <v>0</v>
      </c>
      <c r="J157" s="361">
        <v>0</v>
      </c>
      <c r="K157" s="371" t="s">
        <v>249</v>
      </c>
    </row>
    <row r="158" spans="1:11" ht="14.4" customHeight="1" thickBot="1" x14ac:dyDescent="0.35">
      <c r="A158" s="381" t="s">
        <v>400</v>
      </c>
      <c r="B158" s="365">
        <v>0</v>
      </c>
      <c r="C158" s="365">
        <v>11.42895</v>
      </c>
      <c r="D158" s="366">
        <v>11.42895</v>
      </c>
      <c r="E158" s="367" t="s">
        <v>276</v>
      </c>
      <c r="F158" s="365">
        <v>0</v>
      </c>
      <c r="G158" s="366">
        <v>0</v>
      </c>
      <c r="H158" s="368">
        <v>0</v>
      </c>
      <c r="I158" s="365">
        <v>0</v>
      </c>
      <c r="J158" s="366">
        <v>0</v>
      </c>
      <c r="K158" s="369" t="s">
        <v>249</v>
      </c>
    </row>
    <row r="159" spans="1:11" ht="14.4" customHeight="1" thickBot="1" x14ac:dyDescent="0.35">
      <c r="A159" s="382" t="s">
        <v>401</v>
      </c>
      <c r="B159" s="360">
        <v>0</v>
      </c>
      <c r="C159" s="360">
        <v>11.42895</v>
      </c>
      <c r="D159" s="361">
        <v>11.42895</v>
      </c>
      <c r="E159" s="370" t="s">
        <v>276</v>
      </c>
      <c r="F159" s="360">
        <v>0</v>
      </c>
      <c r="G159" s="361">
        <v>0</v>
      </c>
      <c r="H159" s="363">
        <v>0</v>
      </c>
      <c r="I159" s="360">
        <v>0</v>
      </c>
      <c r="J159" s="361">
        <v>0</v>
      </c>
      <c r="K159" s="371" t="s">
        <v>249</v>
      </c>
    </row>
    <row r="160" spans="1:11" ht="14.4" customHeight="1" thickBot="1" x14ac:dyDescent="0.35">
      <c r="A160" s="385" t="s">
        <v>402</v>
      </c>
      <c r="B160" s="365">
        <v>105.47184715968601</v>
      </c>
      <c r="C160" s="365">
        <v>89.400959999999998</v>
      </c>
      <c r="D160" s="366">
        <v>-16.070887159685</v>
      </c>
      <c r="E160" s="372">
        <v>0.84762865548900002</v>
      </c>
      <c r="F160" s="365">
        <v>61.499553692581998</v>
      </c>
      <c r="G160" s="366">
        <v>25.624814038575</v>
      </c>
      <c r="H160" s="368">
        <v>0.23405999999999999</v>
      </c>
      <c r="I160" s="365">
        <v>2.4306000000000001</v>
      </c>
      <c r="J160" s="366">
        <v>-23.194214038575002</v>
      </c>
      <c r="K160" s="373">
        <v>3.9522238033E-2</v>
      </c>
    </row>
    <row r="161" spans="1:11" ht="14.4" customHeight="1" thickBot="1" x14ac:dyDescent="0.35">
      <c r="A161" s="381" t="s">
        <v>403</v>
      </c>
      <c r="B161" s="365">
        <v>0</v>
      </c>
      <c r="C161" s="365">
        <v>21.28351</v>
      </c>
      <c r="D161" s="366">
        <v>21.28351</v>
      </c>
      <c r="E161" s="367" t="s">
        <v>249</v>
      </c>
      <c r="F161" s="365">
        <v>0</v>
      </c>
      <c r="G161" s="366">
        <v>0</v>
      </c>
      <c r="H161" s="368">
        <v>3.006E-2</v>
      </c>
      <c r="I161" s="365">
        <v>0.11260000000000001</v>
      </c>
      <c r="J161" s="366">
        <v>0.11260000000000001</v>
      </c>
      <c r="K161" s="369" t="s">
        <v>249</v>
      </c>
    </row>
    <row r="162" spans="1:11" ht="14.4" customHeight="1" thickBot="1" x14ac:dyDescent="0.35">
      <c r="A162" s="382" t="s">
        <v>404</v>
      </c>
      <c r="B162" s="360">
        <v>0</v>
      </c>
      <c r="C162" s="360">
        <v>0.20071</v>
      </c>
      <c r="D162" s="361">
        <v>0.20071</v>
      </c>
      <c r="E162" s="370" t="s">
        <v>249</v>
      </c>
      <c r="F162" s="360">
        <v>0</v>
      </c>
      <c r="G162" s="361">
        <v>0</v>
      </c>
      <c r="H162" s="363">
        <v>3.006E-2</v>
      </c>
      <c r="I162" s="360">
        <v>0.11260000000000001</v>
      </c>
      <c r="J162" s="361">
        <v>0.11260000000000001</v>
      </c>
      <c r="K162" s="371" t="s">
        <v>249</v>
      </c>
    </row>
    <row r="163" spans="1:11" ht="14.4" customHeight="1" thickBot="1" x14ac:dyDescent="0.35">
      <c r="A163" s="382" t="s">
        <v>405</v>
      </c>
      <c r="B163" s="360">
        <v>0</v>
      </c>
      <c r="C163" s="360">
        <v>14.719799999999999</v>
      </c>
      <c r="D163" s="361">
        <v>14.719799999999999</v>
      </c>
      <c r="E163" s="370" t="s">
        <v>276</v>
      </c>
      <c r="F163" s="360">
        <v>0</v>
      </c>
      <c r="G163" s="361">
        <v>0</v>
      </c>
      <c r="H163" s="363">
        <v>0</v>
      </c>
      <c r="I163" s="360">
        <v>0</v>
      </c>
      <c r="J163" s="361">
        <v>0</v>
      </c>
      <c r="K163" s="371" t="s">
        <v>249</v>
      </c>
    </row>
    <row r="164" spans="1:11" ht="14.4" customHeight="1" thickBot="1" x14ac:dyDescent="0.35">
      <c r="A164" s="382" t="s">
        <v>406</v>
      </c>
      <c r="B164" s="360">
        <v>0</v>
      </c>
      <c r="C164" s="360">
        <v>6.3630000000000004</v>
      </c>
      <c r="D164" s="361">
        <v>6.3630000000000004</v>
      </c>
      <c r="E164" s="370" t="s">
        <v>249</v>
      </c>
      <c r="F164" s="360">
        <v>0</v>
      </c>
      <c r="G164" s="361">
        <v>0</v>
      </c>
      <c r="H164" s="363">
        <v>0</v>
      </c>
      <c r="I164" s="360">
        <v>0</v>
      </c>
      <c r="J164" s="361">
        <v>0</v>
      </c>
      <c r="K164" s="364">
        <v>0</v>
      </c>
    </row>
    <row r="165" spans="1:11" ht="14.4" customHeight="1" thickBot="1" x14ac:dyDescent="0.35">
      <c r="A165" s="381" t="s">
        <v>407</v>
      </c>
      <c r="B165" s="365">
        <v>105.47184715968601</v>
      </c>
      <c r="C165" s="365">
        <v>68.117450000000005</v>
      </c>
      <c r="D165" s="366">
        <v>-37.354397159685</v>
      </c>
      <c r="E165" s="372">
        <v>0.64583537535699997</v>
      </c>
      <c r="F165" s="365">
        <v>61.499553692581998</v>
      </c>
      <c r="G165" s="366">
        <v>25.624814038575</v>
      </c>
      <c r="H165" s="368">
        <v>0.20399999999999999</v>
      </c>
      <c r="I165" s="365">
        <v>2.3180000000000001</v>
      </c>
      <c r="J165" s="366">
        <v>-23.306814038574998</v>
      </c>
      <c r="K165" s="373">
        <v>3.7691330437000001E-2</v>
      </c>
    </row>
    <row r="166" spans="1:11" ht="14.4" customHeight="1" thickBot="1" x14ac:dyDescent="0.35">
      <c r="A166" s="382" t="s">
        <v>408</v>
      </c>
      <c r="B166" s="360">
        <v>80.845345025952</v>
      </c>
      <c r="C166" s="360">
        <v>22.42088</v>
      </c>
      <c r="D166" s="361">
        <v>-58.424465025952003</v>
      </c>
      <c r="E166" s="362">
        <v>0.27733050051000002</v>
      </c>
      <c r="F166" s="360">
        <v>19</v>
      </c>
      <c r="G166" s="361">
        <v>7.9166666666659999</v>
      </c>
      <c r="H166" s="363">
        <v>0</v>
      </c>
      <c r="I166" s="360">
        <v>1.75</v>
      </c>
      <c r="J166" s="361">
        <v>-6.1666666666659999</v>
      </c>
      <c r="K166" s="364">
        <v>9.2105263157000003E-2</v>
      </c>
    </row>
    <row r="167" spans="1:11" ht="14.4" customHeight="1" thickBot="1" x14ac:dyDescent="0.35">
      <c r="A167" s="382" t="s">
        <v>409</v>
      </c>
      <c r="B167" s="360">
        <v>18.193902871321999</v>
      </c>
      <c r="C167" s="360">
        <v>2.3490000000000002</v>
      </c>
      <c r="D167" s="361">
        <v>-15.844902871322001</v>
      </c>
      <c r="E167" s="362">
        <v>0.12910918655600001</v>
      </c>
      <c r="F167" s="360">
        <v>5.4995536925820003</v>
      </c>
      <c r="G167" s="361">
        <v>2.2914807052419999</v>
      </c>
      <c r="H167" s="363">
        <v>0.20399999999999999</v>
      </c>
      <c r="I167" s="360">
        <v>0.56799999999999995</v>
      </c>
      <c r="J167" s="361">
        <v>-1.723480705242</v>
      </c>
      <c r="K167" s="364">
        <v>0.10328110820399999</v>
      </c>
    </row>
    <row r="168" spans="1:11" ht="14.4" customHeight="1" thickBot="1" x14ac:dyDescent="0.35">
      <c r="A168" s="382" t="s">
        <v>410</v>
      </c>
      <c r="B168" s="360">
        <v>6.4325992624110002</v>
      </c>
      <c r="C168" s="360">
        <v>43.347569999999997</v>
      </c>
      <c r="D168" s="361">
        <v>36.914970737588</v>
      </c>
      <c r="E168" s="362">
        <v>6.7387331670570001</v>
      </c>
      <c r="F168" s="360">
        <v>37</v>
      </c>
      <c r="G168" s="361">
        <v>15.416666666666</v>
      </c>
      <c r="H168" s="363">
        <v>0</v>
      </c>
      <c r="I168" s="360">
        <v>0</v>
      </c>
      <c r="J168" s="361">
        <v>-15.416666666666</v>
      </c>
      <c r="K168" s="364">
        <v>0</v>
      </c>
    </row>
    <row r="169" spans="1:11" ht="14.4" customHeight="1" thickBot="1" x14ac:dyDescent="0.35">
      <c r="A169" s="378" t="s">
        <v>411</v>
      </c>
      <c r="B169" s="360">
        <v>2523.0019846895402</v>
      </c>
      <c r="C169" s="360">
        <v>2535.97208</v>
      </c>
      <c r="D169" s="361">
        <v>12.970095310463</v>
      </c>
      <c r="E169" s="362">
        <v>1.005140739242</v>
      </c>
      <c r="F169" s="360">
        <v>0</v>
      </c>
      <c r="G169" s="361">
        <v>0</v>
      </c>
      <c r="H169" s="363">
        <v>186.7328</v>
      </c>
      <c r="I169" s="360">
        <v>1011.70408</v>
      </c>
      <c r="J169" s="361">
        <v>1011.70408</v>
      </c>
      <c r="K169" s="371" t="s">
        <v>249</v>
      </c>
    </row>
    <row r="170" spans="1:11" ht="14.4" customHeight="1" thickBot="1" x14ac:dyDescent="0.35">
      <c r="A170" s="383" t="s">
        <v>412</v>
      </c>
      <c r="B170" s="365">
        <v>2523.0019846895402</v>
      </c>
      <c r="C170" s="365">
        <v>2535.97208</v>
      </c>
      <c r="D170" s="366">
        <v>12.970095310463</v>
      </c>
      <c r="E170" s="372">
        <v>1.005140739242</v>
      </c>
      <c r="F170" s="365">
        <v>0</v>
      </c>
      <c r="G170" s="366">
        <v>0</v>
      </c>
      <c r="H170" s="368">
        <v>186.7328</v>
      </c>
      <c r="I170" s="365">
        <v>1011.70408</v>
      </c>
      <c r="J170" s="366">
        <v>1011.70408</v>
      </c>
      <c r="K170" s="369" t="s">
        <v>249</v>
      </c>
    </row>
    <row r="171" spans="1:11" ht="14.4" customHeight="1" thickBot="1" x14ac:dyDescent="0.35">
      <c r="A171" s="385" t="s">
        <v>40</v>
      </c>
      <c r="B171" s="365">
        <v>2523.0019846895402</v>
      </c>
      <c r="C171" s="365">
        <v>2535.97208</v>
      </c>
      <c r="D171" s="366">
        <v>12.970095310463</v>
      </c>
      <c r="E171" s="372">
        <v>1.005140739242</v>
      </c>
      <c r="F171" s="365">
        <v>0</v>
      </c>
      <c r="G171" s="366">
        <v>0</v>
      </c>
      <c r="H171" s="368">
        <v>186.7328</v>
      </c>
      <c r="I171" s="365">
        <v>1011.70408</v>
      </c>
      <c r="J171" s="366">
        <v>1011.70408</v>
      </c>
      <c r="K171" s="369" t="s">
        <v>249</v>
      </c>
    </row>
    <row r="172" spans="1:11" ht="14.4" customHeight="1" thickBot="1" x14ac:dyDescent="0.35">
      <c r="A172" s="381" t="s">
        <v>413</v>
      </c>
      <c r="B172" s="365">
        <v>14.001984689537</v>
      </c>
      <c r="C172" s="365">
        <v>6.61972</v>
      </c>
      <c r="D172" s="366">
        <v>-7.3822646895370001</v>
      </c>
      <c r="E172" s="372">
        <v>0.47277012129099999</v>
      </c>
      <c r="F172" s="365">
        <v>0</v>
      </c>
      <c r="G172" s="366">
        <v>0</v>
      </c>
      <c r="H172" s="368">
        <v>0.80262</v>
      </c>
      <c r="I172" s="365">
        <v>2.6082399999999999</v>
      </c>
      <c r="J172" s="366">
        <v>2.6082399999999999</v>
      </c>
      <c r="K172" s="369" t="s">
        <v>249</v>
      </c>
    </row>
    <row r="173" spans="1:11" ht="14.4" customHeight="1" thickBot="1" x14ac:dyDescent="0.35">
      <c r="A173" s="382" t="s">
        <v>414</v>
      </c>
      <c r="B173" s="360">
        <v>14.001984689537</v>
      </c>
      <c r="C173" s="360">
        <v>6.61972</v>
      </c>
      <c r="D173" s="361">
        <v>-7.3822646895370001</v>
      </c>
      <c r="E173" s="362">
        <v>0.47277012129099999</v>
      </c>
      <c r="F173" s="360">
        <v>0</v>
      </c>
      <c r="G173" s="361">
        <v>0</v>
      </c>
      <c r="H173" s="363">
        <v>0.80262</v>
      </c>
      <c r="I173" s="360">
        <v>2.6082399999999999</v>
      </c>
      <c r="J173" s="361">
        <v>2.6082399999999999</v>
      </c>
      <c r="K173" s="371" t="s">
        <v>249</v>
      </c>
    </row>
    <row r="174" spans="1:11" ht="14.4" customHeight="1" thickBot="1" x14ac:dyDescent="0.35">
      <c r="A174" s="381" t="s">
        <v>415</v>
      </c>
      <c r="B174" s="365">
        <v>118</v>
      </c>
      <c r="C174" s="365">
        <v>70.005070000000003</v>
      </c>
      <c r="D174" s="366">
        <v>-47.994929999999997</v>
      </c>
      <c r="E174" s="372">
        <v>0.59326330508400005</v>
      </c>
      <c r="F174" s="365">
        <v>0</v>
      </c>
      <c r="G174" s="366">
        <v>0</v>
      </c>
      <c r="H174" s="368">
        <v>6.8178000000000001</v>
      </c>
      <c r="I174" s="365">
        <v>29.37097</v>
      </c>
      <c r="J174" s="366">
        <v>29.37097</v>
      </c>
      <c r="K174" s="369" t="s">
        <v>249</v>
      </c>
    </row>
    <row r="175" spans="1:11" ht="14.4" customHeight="1" thickBot="1" x14ac:dyDescent="0.35">
      <c r="A175" s="382" t="s">
        <v>416</v>
      </c>
      <c r="B175" s="360">
        <v>118</v>
      </c>
      <c r="C175" s="360">
        <v>70.005070000000003</v>
      </c>
      <c r="D175" s="361">
        <v>-47.994929999999997</v>
      </c>
      <c r="E175" s="362">
        <v>0.59326330508400005</v>
      </c>
      <c r="F175" s="360">
        <v>0</v>
      </c>
      <c r="G175" s="361">
        <v>0</v>
      </c>
      <c r="H175" s="363">
        <v>6.8178000000000001</v>
      </c>
      <c r="I175" s="360">
        <v>29.37097</v>
      </c>
      <c r="J175" s="361">
        <v>29.37097</v>
      </c>
      <c r="K175" s="371" t="s">
        <v>249</v>
      </c>
    </row>
    <row r="176" spans="1:11" ht="14.4" customHeight="1" thickBot="1" x14ac:dyDescent="0.35">
      <c r="A176" s="381" t="s">
        <v>417</v>
      </c>
      <c r="B176" s="365">
        <v>0</v>
      </c>
      <c r="C176" s="365">
        <v>1.76</v>
      </c>
      <c r="D176" s="366">
        <v>1.76</v>
      </c>
      <c r="E176" s="367" t="s">
        <v>276</v>
      </c>
      <c r="F176" s="365">
        <v>0</v>
      </c>
      <c r="G176" s="366">
        <v>0</v>
      </c>
      <c r="H176" s="368">
        <v>0.56000000000000005</v>
      </c>
      <c r="I176" s="365">
        <v>1.68</v>
      </c>
      <c r="J176" s="366">
        <v>1.68</v>
      </c>
      <c r="K176" s="369" t="s">
        <v>249</v>
      </c>
    </row>
    <row r="177" spans="1:11" ht="14.4" customHeight="1" thickBot="1" x14ac:dyDescent="0.35">
      <c r="A177" s="382" t="s">
        <v>418</v>
      </c>
      <c r="B177" s="360">
        <v>0</v>
      </c>
      <c r="C177" s="360">
        <v>1.76</v>
      </c>
      <c r="D177" s="361">
        <v>1.76</v>
      </c>
      <c r="E177" s="370" t="s">
        <v>276</v>
      </c>
      <c r="F177" s="360">
        <v>0</v>
      </c>
      <c r="G177" s="361">
        <v>0</v>
      </c>
      <c r="H177" s="363">
        <v>0.56000000000000005</v>
      </c>
      <c r="I177" s="360">
        <v>1.68</v>
      </c>
      <c r="J177" s="361">
        <v>1.68</v>
      </c>
      <c r="K177" s="371" t="s">
        <v>249</v>
      </c>
    </row>
    <row r="178" spans="1:11" ht="14.4" customHeight="1" thickBot="1" x14ac:dyDescent="0.35">
      <c r="A178" s="381" t="s">
        <v>419</v>
      </c>
      <c r="B178" s="365">
        <v>569</v>
      </c>
      <c r="C178" s="365">
        <v>499.34</v>
      </c>
      <c r="D178" s="366">
        <v>-69.66</v>
      </c>
      <c r="E178" s="372">
        <v>0.87757469244200004</v>
      </c>
      <c r="F178" s="365">
        <v>0</v>
      </c>
      <c r="G178" s="366">
        <v>0</v>
      </c>
      <c r="H178" s="368">
        <v>40.489719999999998</v>
      </c>
      <c r="I178" s="365">
        <v>239.03730000000101</v>
      </c>
      <c r="J178" s="366">
        <v>239.03730000000101</v>
      </c>
      <c r="K178" s="369" t="s">
        <v>249</v>
      </c>
    </row>
    <row r="179" spans="1:11" ht="14.4" customHeight="1" thickBot="1" x14ac:dyDescent="0.35">
      <c r="A179" s="382" t="s">
        <v>420</v>
      </c>
      <c r="B179" s="360">
        <v>569</v>
      </c>
      <c r="C179" s="360">
        <v>499.34</v>
      </c>
      <c r="D179" s="361">
        <v>-69.66</v>
      </c>
      <c r="E179" s="362">
        <v>0.87757469244200004</v>
      </c>
      <c r="F179" s="360">
        <v>0</v>
      </c>
      <c r="G179" s="361">
        <v>0</v>
      </c>
      <c r="H179" s="363">
        <v>40.489719999999998</v>
      </c>
      <c r="I179" s="360">
        <v>239.03730000000101</v>
      </c>
      <c r="J179" s="361">
        <v>239.03730000000101</v>
      </c>
      <c r="K179" s="371" t="s">
        <v>249</v>
      </c>
    </row>
    <row r="180" spans="1:11" ht="14.4" customHeight="1" thickBot="1" x14ac:dyDescent="0.35">
      <c r="A180" s="381" t="s">
        <v>421</v>
      </c>
      <c r="B180" s="365">
        <v>0</v>
      </c>
      <c r="C180" s="365">
        <v>0.221</v>
      </c>
      <c r="D180" s="366">
        <v>0.221</v>
      </c>
      <c r="E180" s="367" t="s">
        <v>276</v>
      </c>
      <c r="F180" s="365">
        <v>0</v>
      </c>
      <c r="G180" s="366">
        <v>0</v>
      </c>
      <c r="H180" s="368">
        <v>0</v>
      </c>
      <c r="I180" s="365">
        <v>0.84899999999999998</v>
      </c>
      <c r="J180" s="366">
        <v>0.84899999999999998</v>
      </c>
      <c r="K180" s="369" t="s">
        <v>276</v>
      </c>
    </row>
    <row r="181" spans="1:11" ht="14.4" customHeight="1" thickBot="1" x14ac:dyDescent="0.35">
      <c r="A181" s="382" t="s">
        <v>422</v>
      </c>
      <c r="B181" s="360">
        <v>0</v>
      </c>
      <c r="C181" s="360">
        <v>0.221</v>
      </c>
      <c r="D181" s="361">
        <v>0.221</v>
      </c>
      <c r="E181" s="370" t="s">
        <v>276</v>
      </c>
      <c r="F181" s="360">
        <v>0</v>
      </c>
      <c r="G181" s="361">
        <v>0</v>
      </c>
      <c r="H181" s="363">
        <v>0</v>
      </c>
      <c r="I181" s="360">
        <v>0.84899999999999998</v>
      </c>
      <c r="J181" s="361">
        <v>0.84899999999999998</v>
      </c>
      <c r="K181" s="371" t="s">
        <v>276</v>
      </c>
    </row>
    <row r="182" spans="1:11" ht="14.4" customHeight="1" thickBot="1" x14ac:dyDescent="0.35">
      <c r="A182" s="381" t="s">
        <v>423</v>
      </c>
      <c r="B182" s="365">
        <v>1822</v>
      </c>
      <c r="C182" s="365">
        <v>1958.02629</v>
      </c>
      <c r="D182" s="366">
        <v>136.02629000000101</v>
      </c>
      <c r="E182" s="372">
        <v>1.0746576783749999</v>
      </c>
      <c r="F182" s="365">
        <v>0</v>
      </c>
      <c r="G182" s="366">
        <v>0</v>
      </c>
      <c r="H182" s="368">
        <v>138.06265999999999</v>
      </c>
      <c r="I182" s="365">
        <v>738.15857000000199</v>
      </c>
      <c r="J182" s="366">
        <v>738.15857000000199</v>
      </c>
      <c r="K182" s="369" t="s">
        <v>249</v>
      </c>
    </row>
    <row r="183" spans="1:11" ht="14.4" customHeight="1" thickBot="1" x14ac:dyDescent="0.35">
      <c r="A183" s="382" t="s">
        <v>424</v>
      </c>
      <c r="B183" s="360">
        <v>1822</v>
      </c>
      <c r="C183" s="360">
        <v>1958.02629</v>
      </c>
      <c r="D183" s="361">
        <v>136.02629000000101</v>
      </c>
      <c r="E183" s="362">
        <v>1.0746576783749999</v>
      </c>
      <c r="F183" s="360">
        <v>0</v>
      </c>
      <c r="G183" s="361">
        <v>0</v>
      </c>
      <c r="H183" s="363">
        <v>138.06265999999999</v>
      </c>
      <c r="I183" s="360">
        <v>738.15857000000199</v>
      </c>
      <c r="J183" s="361">
        <v>738.15857000000199</v>
      </c>
      <c r="K183" s="371" t="s">
        <v>249</v>
      </c>
    </row>
    <row r="184" spans="1:11" ht="14.4" customHeight="1" thickBot="1" x14ac:dyDescent="0.35">
      <c r="A184" s="386"/>
      <c r="B184" s="360">
        <v>-1848.92135349707</v>
      </c>
      <c r="C184" s="360">
        <v>13.915379999994</v>
      </c>
      <c r="D184" s="361">
        <v>1862.8367334970701</v>
      </c>
      <c r="E184" s="362">
        <v>-7.5262152029999998E-3</v>
      </c>
      <c r="F184" s="360">
        <v>413.73791528791099</v>
      </c>
      <c r="G184" s="361">
        <v>172.39079803663</v>
      </c>
      <c r="H184" s="363">
        <v>-242.58645000000001</v>
      </c>
      <c r="I184" s="360">
        <v>923.83995999999297</v>
      </c>
      <c r="J184" s="361">
        <v>751.44916196336305</v>
      </c>
      <c r="K184" s="364">
        <v>2.2329110431100001</v>
      </c>
    </row>
    <row r="185" spans="1:11" ht="14.4" customHeight="1" thickBot="1" x14ac:dyDescent="0.35">
      <c r="A185" s="387" t="s">
        <v>52</v>
      </c>
      <c r="B185" s="374">
        <v>-1848.92135349707</v>
      </c>
      <c r="C185" s="374">
        <v>13.915379999994</v>
      </c>
      <c r="D185" s="375">
        <v>1862.8367334970701</v>
      </c>
      <c r="E185" s="376">
        <v>-0.91827216993100003</v>
      </c>
      <c r="F185" s="374">
        <v>413.73791528791099</v>
      </c>
      <c r="G185" s="375">
        <v>172.39079803662901</v>
      </c>
      <c r="H185" s="374">
        <v>-242.58645000000001</v>
      </c>
      <c r="I185" s="374">
        <v>923.83995999999399</v>
      </c>
      <c r="J185" s="375">
        <v>751.44916196336499</v>
      </c>
      <c r="K185" s="377">
        <v>2.2329110431100001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248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210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8" t="s">
        <v>425</v>
      </c>
      <c r="B5" s="389" t="s">
        <v>426</v>
      </c>
      <c r="C5" s="390" t="s">
        <v>427</v>
      </c>
      <c r="D5" s="390" t="s">
        <v>427</v>
      </c>
      <c r="E5" s="390"/>
      <c r="F5" s="390" t="s">
        <v>427</v>
      </c>
      <c r="G5" s="390" t="s">
        <v>427</v>
      </c>
      <c r="H5" s="390" t="s">
        <v>427</v>
      </c>
      <c r="I5" s="391" t="s">
        <v>427</v>
      </c>
      <c r="J5" s="392" t="s">
        <v>55</v>
      </c>
    </row>
    <row r="6" spans="1:10" ht="14.4" customHeight="1" x14ac:dyDescent="0.3">
      <c r="A6" s="388" t="s">
        <v>425</v>
      </c>
      <c r="B6" s="389" t="s">
        <v>257</v>
      </c>
      <c r="C6" s="390">
        <v>18.052849999999999</v>
      </c>
      <c r="D6" s="390">
        <v>8.8171600000000012</v>
      </c>
      <c r="E6" s="390"/>
      <c r="F6" s="390">
        <v>2.5921799999999999</v>
      </c>
      <c r="G6" s="390">
        <v>11.95654850369375</v>
      </c>
      <c r="H6" s="390">
        <v>-9.3643685036937505</v>
      </c>
      <c r="I6" s="391">
        <v>0.21680002378606125</v>
      </c>
      <c r="J6" s="392" t="s">
        <v>1</v>
      </c>
    </row>
    <row r="7" spans="1:10" ht="14.4" customHeight="1" x14ac:dyDescent="0.3">
      <c r="A7" s="388" t="s">
        <v>425</v>
      </c>
      <c r="B7" s="389" t="s">
        <v>258</v>
      </c>
      <c r="C7" s="390">
        <v>7.2099999999999997E-2</v>
      </c>
      <c r="D7" s="390">
        <v>0</v>
      </c>
      <c r="E7" s="390"/>
      <c r="F7" s="390" t="s">
        <v>427</v>
      </c>
      <c r="G7" s="390" t="s">
        <v>427</v>
      </c>
      <c r="H7" s="390" t="s">
        <v>427</v>
      </c>
      <c r="I7" s="391" t="s">
        <v>427</v>
      </c>
      <c r="J7" s="392" t="s">
        <v>1</v>
      </c>
    </row>
    <row r="8" spans="1:10" ht="14.4" customHeight="1" x14ac:dyDescent="0.3">
      <c r="A8" s="388" t="s">
        <v>425</v>
      </c>
      <c r="B8" s="389" t="s">
        <v>259</v>
      </c>
      <c r="C8" s="390">
        <v>0.39415</v>
      </c>
      <c r="D8" s="390">
        <v>0</v>
      </c>
      <c r="E8" s="390"/>
      <c r="F8" s="390" t="s">
        <v>427</v>
      </c>
      <c r="G8" s="390" t="s">
        <v>427</v>
      </c>
      <c r="H8" s="390" t="s">
        <v>427</v>
      </c>
      <c r="I8" s="391" t="s">
        <v>427</v>
      </c>
      <c r="J8" s="392" t="s">
        <v>1</v>
      </c>
    </row>
    <row r="9" spans="1:10" ht="14.4" customHeight="1" x14ac:dyDescent="0.3">
      <c r="A9" s="388" t="s">
        <v>425</v>
      </c>
      <c r="B9" s="389" t="s">
        <v>260</v>
      </c>
      <c r="C9" s="390">
        <v>0.43802000000000002</v>
      </c>
      <c r="D9" s="390">
        <v>0</v>
      </c>
      <c r="E9" s="390"/>
      <c r="F9" s="390" t="s">
        <v>427</v>
      </c>
      <c r="G9" s="390" t="s">
        <v>427</v>
      </c>
      <c r="H9" s="390" t="s">
        <v>427</v>
      </c>
      <c r="I9" s="391" t="s">
        <v>427</v>
      </c>
      <c r="J9" s="392" t="s">
        <v>1</v>
      </c>
    </row>
    <row r="10" spans="1:10" ht="14.4" customHeight="1" x14ac:dyDescent="0.3">
      <c r="A10" s="388" t="s">
        <v>425</v>
      </c>
      <c r="B10" s="389" t="s">
        <v>428</v>
      </c>
      <c r="C10" s="390">
        <v>18.95712</v>
      </c>
      <c r="D10" s="390">
        <v>8.8171600000000012</v>
      </c>
      <c r="E10" s="390"/>
      <c r="F10" s="390">
        <v>2.5921799999999999</v>
      </c>
      <c r="G10" s="390">
        <v>11.95654850369375</v>
      </c>
      <c r="H10" s="390">
        <v>-9.3643685036937505</v>
      </c>
      <c r="I10" s="391">
        <v>0.21680002378606125</v>
      </c>
      <c r="J10" s="392" t="s">
        <v>429</v>
      </c>
    </row>
    <row r="12" spans="1:10" ht="14.4" customHeight="1" x14ac:dyDescent="0.3">
      <c r="A12" s="388" t="s">
        <v>425</v>
      </c>
      <c r="B12" s="389" t="s">
        <v>426</v>
      </c>
      <c r="C12" s="390" t="s">
        <v>427</v>
      </c>
      <c r="D12" s="390" t="s">
        <v>427</v>
      </c>
      <c r="E12" s="390"/>
      <c r="F12" s="390" t="s">
        <v>427</v>
      </c>
      <c r="G12" s="390" t="s">
        <v>427</v>
      </c>
      <c r="H12" s="390" t="s">
        <v>427</v>
      </c>
      <c r="I12" s="391" t="s">
        <v>427</v>
      </c>
      <c r="J12" s="392" t="s">
        <v>55</v>
      </c>
    </row>
    <row r="13" spans="1:10" ht="14.4" customHeight="1" x14ac:dyDescent="0.3">
      <c r="A13" s="388" t="s">
        <v>430</v>
      </c>
      <c r="B13" s="389" t="s">
        <v>431</v>
      </c>
      <c r="C13" s="390" t="s">
        <v>427</v>
      </c>
      <c r="D13" s="390" t="s">
        <v>427</v>
      </c>
      <c r="E13" s="390"/>
      <c r="F13" s="390" t="s">
        <v>427</v>
      </c>
      <c r="G13" s="390" t="s">
        <v>427</v>
      </c>
      <c r="H13" s="390" t="s">
        <v>427</v>
      </c>
      <c r="I13" s="391" t="s">
        <v>427</v>
      </c>
      <c r="J13" s="392" t="s">
        <v>0</v>
      </c>
    </row>
    <row r="14" spans="1:10" ht="14.4" customHeight="1" x14ac:dyDescent="0.3">
      <c r="A14" s="388" t="s">
        <v>430</v>
      </c>
      <c r="B14" s="389" t="s">
        <v>257</v>
      </c>
      <c r="C14" s="390">
        <v>18.052849999999999</v>
      </c>
      <c r="D14" s="390">
        <v>8.8171600000000012</v>
      </c>
      <c r="E14" s="390"/>
      <c r="F14" s="390">
        <v>2.5921799999999999</v>
      </c>
      <c r="G14" s="390">
        <v>11.95654850369375</v>
      </c>
      <c r="H14" s="390">
        <v>-9.3643685036937505</v>
      </c>
      <c r="I14" s="391">
        <v>0.21680002378606125</v>
      </c>
      <c r="J14" s="392" t="s">
        <v>1</v>
      </c>
    </row>
    <row r="15" spans="1:10" ht="14.4" customHeight="1" x14ac:dyDescent="0.3">
      <c r="A15" s="388" t="s">
        <v>430</v>
      </c>
      <c r="B15" s="389" t="s">
        <v>258</v>
      </c>
      <c r="C15" s="390">
        <v>7.2099999999999997E-2</v>
      </c>
      <c r="D15" s="390">
        <v>0</v>
      </c>
      <c r="E15" s="390"/>
      <c r="F15" s="390" t="s">
        <v>427</v>
      </c>
      <c r="G15" s="390" t="s">
        <v>427</v>
      </c>
      <c r="H15" s="390" t="s">
        <v>427</v>
      </c>
      <c r="I15" s="391" t="s">
        <v>427</v>
      </c>
      <c r="J15" s="392" t="s">
        <v>1</v>
      </c>
    </row>
    <row r="16" spans="1:10" ht="14.4" customHeight="1" x14ac:dyDescent="0.3">
      <c r="A16" s="388" t="s">
        <v>430</v>
      </c>
      <c r="B16" s="389" t="s">
        <v>259</v>
      </c>
      <c r="C16" s="390">
        <v>0.39415</v>
      </c>
      <c r="D16" s="390">
        <v>0</v>
      </c>
      <c r="E16" s="390"/>
      <c r="F16" s="390" t="s">
        <v>427</v>
      </c>
      <c r="G16" s="390" t="s">
        <v>427</v>
      </c>
      <c r="H16" s="390" t="s">
        <v>427</v>
      </c>
      <c r="I16" s="391" t="s">
        <v>427</v>
      </c>
      <c r="J16" s="392" t="s">
        <v>1</v>
      </c>
    </row>
    <row r="17" spans="1:10" ht="14.4" customHeight="1" x14ac:dyDescent="0.3">
      <c r="A17" s="388" t="s">
        <v>430</v>
      </c>
      <c r="B17" s="389" t="s">
        <v>260</v>
      </c>
      <c r="C17" s="390">
        <v>0.43802000000000002</v>
      </c>
      <c r="D17" s="390">
        <v>0</v>
      </c>
      <c r="E17" s="390"/>
      <c r="F17" s="390" t="s">
        <v>427</v>
      </c>
      <c r="G17" s="390" t="s">
        <v>427</v>
      </c>
      <c r="H17" s="390" t="s">
        <v>427</v>
      </c>
      <c r="I17" s="391" t="s">
        <v>427</v>
      </c>
      <c r="J17" s="392" t="s">
        <v>1</v>
      </c>
    </row>
    <row r="18" spans="1:10" ht="14.4" customHeight="1" x14ac:dyDescent="0.3">
      <c r="A18" s="388" t="s">
        <v>430</v>
      </c>
      <c r="B18" s="389" t="s">
        <v>432</v>
      </c>
      <c r="C18" s="390">
        <v>18.95712</v>
      </c>
      <c r="D18" s="390">
        <v>8.8171600000000012</v>
      </c>
      <c r="E18" s="390"/>
      <c r="F18" s="390">
        <v>2.5921799999999999</v>
      </c>
      <c r="G18" s="390">
        <v>11.95654850369375</v>
      </c>
      <c r="H18" s="390">
        <v>-9.3643685036937505</v>
      </c>
      <c r="I18" s="391">
        <v>0.21680002378606125</v>
      </c>
      <c r="J18" s="392" t="s">
        <v>433</v>
      </c>
    </row>
    <row r="19" spans="1:10" ht="14.4" customHeight="1" x14ac:dyDescent="0.3">
      <c r="A19" s="388" t="s">
        <v>427</v>
      </c>
      <c r="B19" s="389" t="s">
        <v>427</v>
      </c>
      <c r="C19" s="390" t="s">
        <v>427</v>
      </c>
      <c r="D19" s="390" t="s">
        <v>427</v>
      </c>
      <c r="E19" s="390"/>
      <c r="F19" s="390" t="s">
        <v>427</v>
      </c>
      <c r="G19" s="390" t="s">
        <v>427</v>
      </c>
      <c r="H19" s="390" t="s">
        <v>427</v>
      </c>
      <c r="I19" s="391" t="s">
        <v>427</v>
      </c>
      <c r="J19" s="392" t="s">
        <v>434</v>
      </c>
    </row>
    <row r="20" spans="1:10" ht="14.4" customHeight="1" x14ac:dyDescent="0.3">
      <c r="A20" s="388" t="s">
        <v>425</v>
      </c>
      <c r="B20" s="389" t="s">
        <v>428</v>
      </c>
      <c r="C20" s="390">
        <v>18.95712</v>
      </c>
      <c r="D20" s="390">
        <v>8.8171600000000012</v>
      </c>
      <c r="E20" s="390"/>
      <c r="F20" s="390">
        <v>2.5921799999999999</v>
      </c>
      <c r="G20" s="390">
        <v>11.95654850369375</v>
      </c>
      <c r="H20" s="390">
        <v>-9.3643685036937505</v>
      </c>
      <c r="I20" s="391">
        <v>0.21680002378606125</v>
      </c>
      <c r="J20" s="392" t="s">
        <v>429</v>
      </c>
    </row>
  </sheetData>
  <mergeCells count="3">
    <mergeCell ref="F3:I3"/>
    <mergeCell ref="C4:D4"/>
    <mergeCell ref="A1:I1"/>
  </mergeCells>
  <conditionalFormatting sqref="F11 F21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0">
    <cfRule type="expression" dxfId="28" priority="5">
      <formula>$H12&gt;0</formula>
    </cfRule>
  </conditionalFormatting>
  <conditionalFormatting sqref="A12:A20">
    <cfRule type="expression" dxfId="27" priority="2">
      <formula>AND($J12&lt;&gt;"mezeraKL",$J12&lt;&gt;"")</formula>
    </cfRule>
  </conditionalFormatting>
  <conditionalFormatting sqref="I12:I20">
    <cfRule type="expression" dxfId="26" priority="6">
      <formula>$I12&gt;1</formula>
    </cfRule>
  </conditionalFormatting>
  <conditionalFormatting sqref="B12:B20">
    <cfRule type="expression" dxfId="25" priority="1">
      <formula>OR($J12="NS",$J12="SumaNS",$J12="Účet")</formula>
    </cfRule>
  </conditionalFormatting>
  <conditionalFormatting sqref="A12:D20 F12:I20">
    <cfRule type="expression" dxfId="24" priority="8">
      <formula>AND($J12&lt;&gt;"",$J12&lt;&gt;"mezeraKL")</formula>
    </cfRule>
  </conditionalFormatting>
  <conditionalFormatting sqref="B12:D20 F12:I20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9" t="s">
        <v>132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3" t="s">
        <v>248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235.65220431739971</v>
      </c>
      <c r="M3" s="74">
        <f>SUBTOTAL(9,M5:M1048576)</f>
        <v>11</v>
      </c>
      <c r="N3" s="75">
        <f>SUBTOTAL(9,N5:N1048576)</f>
        <v>2592.1742474913967</v>
      </c>
    </row>
    <row r="4" spans="1:14" s="182" customFormat="1" ht="14.4" customHeight="1" thickBot="1" x14ac:dyDescent="0.35">
      <c r="A4" s="393" t="s">
        <v>4</v>
      </c>
      <c r="B4" s="394" t="s">
        <v>5</v>
      </c>
      <c r="C4" s="394" t="s">
        <v>0</v>
      </c>
      <c r="D4" s="394" t="s">
        <v>6</v>
      </c>
      <c r="E4" s="394" t="s">
        <v>7</v>
      </c>
      <c r="F4" s="394" t="s">
        <v>1</v>
      </c>
      <c r="G4" s="394" t="s">
        <v>8</v>
      </c>
      <c r="H4" s="394" t="s">
        <v>9</v>
      </c>
      <c r="I4" s="394" t="s">
        <v>10</v>
      </c>
      <c r="J4" s="395" t="s">
        <v>11</v>
      </c>
      <c r="K4" s="395" t="s">
        <v>12</v>
      </c>
      <c r="L4" s="396" t="s">
        <v>119</v>
      </c>
      <c r="M4" s="396" t="s">
        <v>13</v>
      </c>
      <c r="N4" s="397" t="s">
        <v>127</v>
      </c>
    </row>
    <row r="5" spans="1:14" ht="14.4" customHeight="1" x14ac:dyDescent="0.3">
      <c r="A5" s="398" t="s">
        <v>425</v>
      </c>
      <c r="B5" s="399" t="s">
        <v>426</v>
      </c>
      <c r="C5" s="400" t="s">
        <v>430</v>
      </c>
      <c r="D5" s="401" t="s">
        <v>448</v>
      </c>
      <c r="E5" s="400" t="s">
        <v>435</v>
      </c>
      <c r="F5" s="401" t="s">
        <v>449</v>
      </c>
      <c r="G5" s="400" t="s">
        <v>436</v>
      </c>
      <c r="H5" s="400" t="s">
        <v>437</v>
      </c>
      <c r="I5" s="400" t="s">
        <v>438</v>
      </c>
      <c r="J5" s="400" t="s">
        <v>439</v>
      </c>
      <c r="K5" s="400" t="s">
        <v>440</v>
      </c>
      <c r="L5" s="402">
        <v>74.869764899675033</v>
      </c>
      <c r="M5" s="402">
        <v>2</v>
      </c>
      <c r="N5" s="403">
        <v>149.73952979935007</v>
      </c>
    </row>
    <row r="6" spans="1:14" ht="14.4" customHeight="1" x14ac:dyDescent="0.3">
      <c r="A6" s="404" t="s">
        <v>425</v>
      </c>
      <c r="B6" s="405" t="s">
        <v>426</v>
      </c>
      <c r="C6" s="406" t="s">
        <v>430</v>
      </c>
      <c r="D6" s="407" t="s">
        <v>448</v>
      </c>
      <c r="E6" s="406" t="s">
        <v>435</v>
      </c>
      <c r="F6" s="407" t="s">
        <v>449</v>
      </c>
      <c r="G6" s="406" t="s">
        <v>436</v>
      </c>
      <c r="H6" s="406" t="s">
        <v>441</v>
      </c>
      <c r="I6" s="406" t="s">
        <v>134</v>
      </c>
      <c r="J6" s="406" t="s">
        <v>442</v>
      </c>
      <c r="K6" s="406"/>
      <c r="L6" s="408">
        <v>168.13812896398815</v>
      </c>
      <c r="M6" s="408">
        <v>2</v>
      </c>
      <c r="N6" s="409">
        <v>336.2762579279763</v>
      </c>
    </row>
    <row r="7" spans="1:14" ht="14.4" customHeight="1" x14ac:dyDescent="0.3">
      <c r="A7" s="404" t="s">
        <v>425</v>
      </c>
      <c r="B7" s="405" t="s">
        <v>426</v>
      </c>
      <c r="C7" s="406" t="s">
        <v>430</v>
      </c>
      <c r="D7" s="407" t="s">
        <v>448</v>
      </c>
      <c r="E7" s="406" t="s">
        <v>435</v>
      </c>
      <c r="F7" s="407" t="s">
        <v>449</v>
      </c>
      <c r="G7" s="406" t="s">
        <v>436</v>
      </c>
      <c r="H7" s="406" t="s">
        <v>443</v>
      </c>
      <c r="I7" s="406" t="s">
        <v>134</v>
      </c>
      <c r="J7" s="406" t="s">
        <v>444</v>
      </c>
      <c r="K7" s="406" t="s">
        <v>445</v>
      </c>
      <c r="L7" s="408">
        <v>344.84975263846303</v>
      </c>
      <c r="M7" s="408">
        <v>6</v>
      </c>
      <c r="N7" s="409">
        <v>2069.0985158307781</v>
      </c>
    </row>
    <row r="8" spans="1:14" ht="14.4" customHeight="1" thickBot="1" x14ac:dyDescent="0.35">
      <c r="A8" s="410" t="s">
        <v>425</v>
      </c>
      <c r="B8" s="411" t="s">
        <v>426</v>
      </c>
      <c r="C8" s="412" t="s">
        <v>430</v>
      </c>
      <c r="D8" s="413" t="s">
        <v>448</v>
      </c>
      <c r="E8" s="412" t="s">
        <v>435</v>
      </c>
      <c r="F8" s="413" t="s">
        <v>449</v>
      </c>
      <c r="G8" s="412" t="s">
        <v>436</v>
      </c>
      <c r="H8" s="412" t="s">
        <v>446</v>
      </c>
      <c r="I8" s="412" t="s">
        <v>134</v>
      </c>
      <c r="J8" s="412" t="s">
        <v>447</v>
      </c>
      <c r="K8" s="412"/>
      <c r="L8" s="414">
        <v>37.059943933292274</v>
      </c>
      <c r="M8" s="414">
        <v>1</v>
      </c>
      <c r="N8" s="415">
        <v>37.059943933292274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30" t="s">
        <v>211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248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16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8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4" t="s">
        <v>213</v>
      </c>
      <c r="C4" s="335"/>
      <c r="D4" s="335"/>
      <c r="E4" s="336"/>
      <c r="F4" s="331" t="s">
        <v>218</v>
      </c>
      <c r="G4" s="332"/>
      <c r="H4" s="332"/>
      <c r="I4" s="333"/>
      <c r="J4" s="334" t="s">
        <v>219</v>
      </c>
      <c r="K4" s="335"/>
      <c r="L4" s="335"/>
      <c r="M4" s="336"/>
      <c r="N4" s="331" t="s">
        <v>220</v>
      </c>
      <c r="O4" s="332"/>
      <c r="P4" s="332"/>
      <c r="Q4" s="333"/>
    </row>
    <row r="5" spans="1:17" ht="14.4" customHeight="1" thickBot="1" x14ac:dyDescent="0.35">
      <c r="A5" s="416" t="s">
        <v>212</v>
      </c>
      <c r="B5" s="417" t="s">
        <v>214</v>
      </c>
      <c r="C5" s="417" t="s">
        <v>215</v>
      </c>
      <c r="D5" s="417" t="s">
        <v>216</v>
      </c>
      <c r="E5" s="418" t="s">
        <v>217</v>
      </c>
      <c r="F5" s="419" t="s">
        <v>214</v>
      </c>
      <c r="G5" s="420" t="s">
        <v>215</v>
      </c>
      <c r="H5" s="420" t="s">
        <v>216</v>
      </c>
      <c r="I5" s="421" t="s">
        <v>217</v>
      </c>
      <c r="J5" s="417" t="s">
        <v>214</v>
      </c>
      <c r="K5" s="417" t="s">
        <v>215</v>
      </c>
      <c r="L5" s="417" t="s">
        <v>216</v>
      </c>
      <c r="M5" s="418" t="s">
        <v>217</v>
      </c>
      <c r="N5" s="419" t="s">
        <v>214</v>
      </c>
      <c r="O5" s="420" t="s">
        <v>215</v>
      </c>
      <c r="P5" s="420" t="s">
        <v>216</v>
      </c>
      <c r="Q5" s="421" t="s">
        <v>217</v>
      </c>
    </row>
    <row r="6" spans="1:17" ht="14.4" customHeight="1" x14ac:dyDescent="0.3">
      <c r="A6" s="427" t="s">
        <v>450</v>
      </c>
      <c r="B6" s="431"/>
      <c r="C6" s="402"/>
      <c r="D6" s="402"/>
      <c r="E6" s="403"/>
      <c r="F6" s="429"/>
      <c r="G6" s="423"/>
      <c r="H6" s="423"/>
      <c r="I6" s="433"/>
      <c r="J6" s="431"/>
      <c r="K6" s="402"/>
      <c r="L6" s="402"/>
      <c r="M6" s="403"/>
      <c r="N6" s="429"/>
      <c r="O6" s="423"/>
      <c r="P6" s="423"/>
      <c r="Q6" s="424"/>
    </row>
    <row r="7" spans="1:17" ht="14.4" customHeight="1" thickBot="1" x14ac:dyDescent="0.35">
      <c r="A7" s="428" t="s">
        <v>451</v>
      </c>
      <c r="B7" s="432">
        <v>16</v>
      </c>
      <c r="C7" s="414"/>
      <c r="D7" s="414"/>
      <c r="E7" s="415"/>
      <c r="F7" s="430">
        <v>1</v>
      </c>
      <c r="G7" s="425">
        <v>0</v>
      </c>
      <c r="H7" s="425">
        <v>0</v>
      </c>
      <c r="I7" s="434">
        <v>0</v>
      </c>
      <c r="J7" s="432">
        <v>8</v>
      </c>
      <c r="K7" s="414"/>
      <c r="L7" s="414"/>
      <c r="M7" s="415"/>
      <c r="N7" s="430">
        <v>1</v>
      </c>
      <c r="O7" s="425">
        <v>0</v>
      </c>
      <c r="P7" s="425">
        <v>0</v>
      </c>
      <c r="Q7" s="42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2015-06-19T15:13:33Z</dcterms:modified>
</cp:coreProperties>
</file>