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H26" i="419"/>
  <c r="N28" i="419" l="1"/>
  <c r="N27" i="419"/>
  <c r="H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N18" i="419"/>
  <c r="B25" i="419"/>
  <c r="H27" i="419" l="1"/>
  <c r="B26" i="419"/>
  <c r="B27" i="419" s="1"/>
  <c r="H28" i="419"/>
  <c r="A8" i="414"/>
  <c r="A7" i="414"/>
  <c r="F3" i="344" l="1"/>
  <c r="D3" i="344"/>
  <c r="B3" i="344"/>
  <c r="K21" i="419" l="1"/>
  <c r="J21" i="419"/>
  <c r="I21" i="419"/>
  <c r="I22" i="419" s="1"/>
  <c r="H21" i="419"/>
  <c r="K20" i="419"/>
  <c r="J20" i="419"/>
  <c r="I20" i="419"/>
  <c r="H20" i="419"/>
  <c r="K19" i="419"/>
  <c r="J19" i="419"/>
  <c r="I19" i="419"/>
  <c r="H19" i="419"/>
  <c r="K17" i="419"/>
  <c r="J17" i="419"/>
  <c r="I17" i="419"/>
  <c r="H17" i="419"/>
  <c r="K16" i="419"/>
  <c r="J16" i="419"/>
  <c r="I16" i="419"/>
  <c r="H16" i="419"/>
  <c r="K14" i="419"/>
  <c r="J14" i="419"/>
  <c r="I14" i="419"/>
  <c r="H14" i="419"/>
  <c r="K13" i="419"/>
  <c r="J13" i="419"/>
  <c r="I13" i="419"/>
  <c r="H13" i="419"/>
  <c r="K12" i="419"/>
  <c r="J12" i="419"/>
  <c r="I12" i="419"/>
  <c r="H12" i="419"/>
  <c r="K11" i="419"/>
  <c r="J11" i="419"/>
  <c r="I11" i="419"/>
  <c r="H11" i="419"/>
  <c r="H18" i="419" l="1"/>
  <c r="H23" i="419"/>
  <c r="I18" i="419"/>
  <c r="J23" i="419"/>
  <c r="K23" i="419"/>
  <c r="I23" i="419"/>
  <c r="J18" i="419"/>
  <c r="K18" i="419"/>
  <c r="H22" i="419"/>
  <c r="J22" i="419"/>
  <c r="K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N6" i="419"/>
  <c r="K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<sst xmlns="http://schemas.openxmlformats.org/spreadsheetml/2006/main" count="3614" uniqueCount="881">
  <si>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</si>
  <si>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</si>
  <si>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</si>
  <si>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</si>
  <si>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</si>
  <si>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</si>
  <si>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</si>
  <si>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</si>
  <si>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</si>
  <si>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</si>
  <si>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</si>
  <si>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</si>
  <si>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</si>
  <si>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</si>
  <si>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</si>
  <si>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</si>
  <si>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</si>
  <si>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</si>
  <si>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</si>
  <si>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</si>
  <si>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</si>
  <si>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</si>
  <si>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</si>
  <si>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</si>
  <si>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</si>
  <si>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</si>
  <si>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</si>
  <si>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</si>
  <si>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</si>
  <si>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</si>
  <si>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</si>
  <si>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</si>
  <si>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</si>
  <si>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</si>
  <si>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</si>
  <si>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</si>
  <si>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</si>
  <si>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</si>
  <si>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</si>
  <si>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</si>
  <si>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</si>
  <si>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</si>
  <si>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</si>
  <si>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</si>
  <si>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</si>
  <si>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</si>
  <si>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</si>
  <si>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</si>
  <si>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</si>
  <si>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</si>
  <si>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</si>
  <si>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</si>
  <si>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</si>
  <si>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</si>
  <si>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</si>
  <si>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</si>
  <si>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</si>
  <si>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</si>
  <si>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</si>
  <si>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</si>
  <si>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</si>
  <si>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</si>
  <si>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</si>
  <si>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</si>
  <si>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</si>
  <si>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</si>
  <si>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</si>
  <si>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</si>
  <si>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</si>
  <si>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</si>
  <si>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</si>
  <si>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</si>
  <si>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</si>
  <si>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</si>
  <si>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</si>
  <si>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</si>
  <si>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</si>
  <si>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</si>
  <si>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</si>
  <si>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</si>
  <si>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</si>
  <si>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</si>
  <si>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</si>
  <si>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</si>
  <si>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</si>
  <si>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</si>
  <si>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</si>
  <si>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</si>
  <si>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</si>
  <si>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</si>
  <si>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</si>
  <si>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</si>
  <si>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</si>
  <si>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</si>
  <si>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</si>
  <si>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</si>
  <si>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</si>
  <si>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</si>
  <si>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</si>
  <si>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</si>
  <si>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</si>
  <si>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</si>
  <si>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</si>
  <si>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</si>
  <si>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</si>
  <si>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</si>
  <si>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</si>
  <si>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</si>
  <si>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</si>
  <si>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</si>
  <si>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</si>
  <si>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</si>
  <si>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</si>
  <si>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</si>
  <si>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</si>
  <si>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</si>
  <si>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</si>
  <si>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</si>
  <si>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</si>
  <si>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</si>
  <si>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</si>
  <si>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</si>
  <si>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</si>
  <si>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</si>
  <si>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</si>
  <si>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</si>
  <si>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</si>
  <si>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</si>
  <si>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</si>
  <si>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</si>
  <si>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</si>
  <si>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</si>
  <si>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</si>
  <si>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</si>
  <si>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</si>
  <si>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</si>
  <si>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</si>
  <si>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</si>
  <si>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</si>
  <si>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</si>
  <si>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</si>
  <si>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</si>
  <si>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</si>
  <si>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</si>
  <si>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</si>
  <si>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</si>
  <si>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</si>
  <si>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</si>
  <si>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</si>
  <si>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</si>
  <si>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</si>
  <si>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</si>
  <si>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</si>
  <si>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</si>
  <si>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</si>
  <si>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</si>
  <si>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</si>
  <si>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</si>
  <si>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</si>
  <si>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</si>
  <si>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</si>
  <si>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</si>
  <si>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</si>
  <si>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</si>
  <si>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</si>
  <si>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</si>
  <si>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</si>
  <si>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</si>
  <si>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</si>
  <si>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</si>
  <si>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</si>
  <si>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</si>
  <si>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</si>
  <si>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</si>
  <si>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</si>
  <si>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</si>
  <si>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</si>
  <si>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</si>
  <si>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</si>
  <si>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</si>
  <si>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</si>
  <si>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</si>
  <si>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</si>
  <si>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</si>
  <si>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</si>
  <si>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</si>
  <si>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</si>
  <si>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</si>
  <si>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</si>
  <si>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</si>
  <si>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</si>
  <si>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</si>
  <si>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</si>
  <si>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</si>
  <si>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</si>
  <si>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</si>
  <si>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</si>
  <si>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</si>
  <si>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</si>
  <si>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</si>
  <si>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</si>
  <si>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</si>
  <si>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</si>
  <si>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</si>
  <si>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</si>
  <si>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</si>
  <si>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</si>
  <si>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</si>
  <si>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</si>
  <si>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</si>
  <si>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</si>
  <si>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</si>
  <si>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</si>
  <si>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</si>
  <si>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</si>
  <si>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</si>
  <si>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</si>
  <si>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</si>
  <si>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</si>
  <si>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</si>
  <si>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</si>
  <si>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</si>
  <si>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</si>
  <si>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</si>
  <si>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</si>
  <si>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</si>
  <si>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</si>
  <si>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</si>
  <si>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</si>
  <si>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</si>
  <si>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</si>
  <si>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</si>
  <si>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</si>
  <si>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</si>
  <si>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</si>
  <si>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</si>
  <si>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</si>
  <si>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</si>
  <si>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</si>
  <si>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</si>
  <si>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</si>
  <si>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</si>
  <si>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</si>
  <si>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</si>
  <si>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</si>
  <si>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</si>
  <si>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</si>
  <si>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</si>
  <si>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</si>
  <si>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</si>
  <si>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</si>
  <si>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</si>
  <si>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</si>
  <si>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</si>
  <si>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</si>
  <si>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</si>
  <si>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</si>
  <si>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</si>
  <si>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</si>
  <si>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</si>
  <si>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</si>
  <si>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</si>
  <si>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</si>
  <si>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</si>
  <si>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</si>
  <si>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</si>
  <si>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</si>
  <si>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</si>
  <si>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</si>
  <si>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</si>
  <si>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</si>
  <si>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</si>
  <si>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</si>
  <si>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</si>
  <si>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</si>
  <si>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</si>
  <si>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</si>
  <si>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</si>
  <si>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</si>
  <si>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</si>
  <si>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</si>
  <si>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</si>
  <si>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</si>
  <si>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</si>
  <si>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</si>
  <si>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</si>
  <si>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</si>
  <si>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</si>
  <si>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</si>
  <si>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</si>
  <si>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</si>
  <si>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</si>
  <si>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</si>
  <si>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</si>
  <si>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</si>
  <si>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</si>
  <si>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</si>
  <si>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</si>
  <si>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</si>
  <si>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</si>
  <si>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</si>
  <si>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</si>
  <si>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</si>
  <si>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</si>
  <si>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</si>
  <si>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</si>
  <si>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</si>
  <si>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</si>
  <si>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</si>
  <si>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</si>
  <si>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</si>
  <si>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</si>
  <si>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</si>
  <si>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</si>
  <si>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</si>
  <si>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</si>
  <si>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</si>
  <si>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</si>
  <si>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</si>
  <si>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</si>
  <si>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</si>
  <si>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</si>
  <si>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</si>
  <si>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</si>
  <si>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</si>
  <si>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</si>
  <si>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</si>
  <si>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</si>
  <si>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</si>
  <si>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</si>
  <si>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</si>
  <si>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</si>
  <si>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</si>
  <si>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</si>
  <si>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</si>
  <si>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</si>
  <si>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</si>
  <si>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</si>
  <si>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</si>
  <si>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</si>
  <si>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</si>
  <si>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</si>
  <si>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</si>
  <si>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</si>
  <si>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</si>
  <si>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</si>
  <si>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</si>
  <si>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</si>
  <si>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</si>
  <si>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</si>
  <si>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</si>
  <si>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</si>
  <si>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</si>
  <si>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</si>
  <si>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</si>
  <si>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</si>
  <si>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</si>
  <si>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</si>
  <si>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</si>
  <si>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</si>
  <si>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</si>
  <si>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</si>
  <si>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</si>
  <si>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</si>
  <si>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</si>
  <si>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</si>
  <si>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</si>
  <si>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</si>
  <si>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</si>
  <si>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</si>
  <si>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</si>
  <si>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</si>
  <si>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</si>
  <si>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</si>
  <si>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</si>
  <si>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</si>
  <si>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</si>
  <si>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</si>
  <si>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</si>
  <si>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</si>
  <si>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</si>
  <si>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</si>
  <si>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</si>
  <si>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</si>
  <si>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</si>
  <si>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</si>
  <si>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</si>
  <si>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</si>
  <si>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</si>
  <si>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</si>
  <si>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</si>
  <si>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</si>
  <si>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</si>
  <si>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</si>
  <si>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</si>
  <si>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</si>
  <si>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</si>
  <si>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</si>
  <si>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</si>
  <si>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</si>
  <si>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</si>
  <si>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</si>
  <si>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</si>
  <si>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</si>
  <si>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</si>
  <si>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</si>
  <si>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</si>
  <si>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</si>
  <si>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</si>
  <si>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</si>
  <si>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</si>
  <si>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</si>
  <si>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</si>
  <si>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</si>
  <si>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</si>
  <si>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</si>
  <si>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</si>
  <si>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</si>
  <si>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</si>
  <si>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</si>
  <si>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</si>
  <si>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</si>
  <si>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</si>
  <si>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162315</t>
  </si>
  <si>
    <t>62315</t>
  </si>
  <si>
    <t>BETADINE - zelená</t>
  </si>
  <si>
    <t>LIQ 1X30ML</t>
  </si>
  <si>
    <t>841498</t>
  </si>
  <si>
    <t>0</t>
  </si>
  <si>
    <t>Carbosorb tbl.20-blistr</t>
  </si>
  <si>
    <t>849829</t>
  </si>
  <si>
    <t>162673</t>
  </si>
  <si>
    <t>IBALGIN 400 TBL 36</t>
  </si>
  <si>
    <t xml:space="preserve">POR TBL FLM 36X400MG </t>
  </si>
  <si>
    <t>166503</t>
  </si>
  <si>
    <t>66503</t>
  </si>
  <si>
    <t>SEPTONEX</t>
  </si>
  <si>
    <t>DRM SPR SOL 1X30ML</t>
  </si>
  <si>
    <t>192414</t>
  </si>
  <si>
    <t>92414</t>
  </si>
  <si>
    <t>SPR 1X45ML</t>
  </si>
  <si>
    <t>920136</t>
  </si>
  <si>
    <t>KL ETHANOLUM BENZINO DEN. 4 kg</t>
  </si>
  <si>
    <t>UN 1170</t>
  </si>
  <si>
    <t>SOUD: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</si>
  <si>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</si>
  <si>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</si>
  <si>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</si>
  <si>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</si>
  <si>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</si>
  <si>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</si>
  <si>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</si>
  <si>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</si>
  <si>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</si>
  <si>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</si>
  <si>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</si>
  <si>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</si>
  <si>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</si>
  <si>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</si>
  <si>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</si>
  <si>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ZL999</t>
  </si>
  <si>
    <t>Rychloobvaz 8 x 4 cm / 3 ks 001445510</t>
  </si>
  <si>
    <t>ZA751</t>
  </si>
  <si>
    <t>Papír filtrační archy 50 x 50 cm bal. 12,5 kg PPER2R/80G/50X50</t>
  </si>
  <si>
    <t>ZA788</t>
  </si>
  <si>
    <t>Stříkačka injekční 2-dílná 20 ml L Inject Solo 4606205V</t>
  </si>
  <si>
    <t>ZA791</t>
  </si>
  <si>
    <t>Stříkačka janett 3-dílná 150 ml sterilní vyplachovací KDM870822</t>
  </si>
  <si>
    <t>ZA817</t>
  </si>
  <si>
    <t>Zkumavka PS 10 ml sterilní modrá zátka bal. á 20 ks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</si>
  <si>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</si>
  <si>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</si>
  <si>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</si>
  <si>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</si>
  <si>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</si>
  <si>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á 50 ks FLME25035</t>
  </si>
  <si>
    <t>ZB830</t>
  </si>
  <si>
    <t>Zrcátko zubní - zvětšovací b397122510020</t>
  </si>
  <si>
    <t>ZC757</t>
  </si>
  <si>
    <t>Čepelka skalpelová 24 BB524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</si>
  <si>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</si>
  <si>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</si>
  <si>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</si>
  <si>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</si>
  <si>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</si>
  <si>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</si>
  <si>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ZI179</t>
  </si>
  <si>
    <t>Zkumavka s mediem+ flovakovaný tampon eSwab růžový 490CE.A</t>
  </si>
  <si>
    <t>ZF186</t>
  </si>
  <si>
    <t>Stříkačka janett 2-dílná 150 ml vyplachovací balená 08151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</si>
  <si>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</si>
  <si>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</si>
  <si>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</si>
  <si>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</si>
  <si>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</si>
  <si>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</si>
  <si>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</si>
  <si>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</si>
  <si>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</si>
  <si>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</si>
  <si>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</si>
  <si>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</si>
  <si>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</si>
  <si>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</si>
  <si>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Nůž amputační COLLIN 220 mm 350 mm 397112080770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</si>
  <si>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</si>
  <si>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</si>
  <si>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</si>
  <si>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</si>
  <si>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</si>
  <si>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</si>
  <si>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Nůž amputační COLLIN 130 mm 260 mm B397112910062</t>
  </si>
  <si>
    <t>ZB831</t>
  </si>
  <si>
    <t>Držák zubního zrcátka 397122510100</t>
  </si>
  <si>
    <t>ZE221</t>
  </si>
  <si>
    <t>Septa pro víčka 15-425 a 8 ml šr.vialky 13 mm 0,060 PTFE/silicone šedá 606050G-15</t>
  </si>
  <si>
    <t>ZF221</t>
  </si>
  <si>
    <t>Víčka k vialkám 15-425 černá PP plná 5320-15</t>
  </si>
  <si>
    <t>ZF709</t>
  </si>
  <si>
    <t>Žiletka mikrotomová á 50 ks JP-BN35</t>
  </si>
  <si>
    <t>ZL863</t>
  </si>
  <si>
    <t>Stříkačka PST3 hamilton-1750 LTN 500 ul (22/51/3) 81216</t>
  </si>
  <si>
    <t>ZO373</t>
  </si>
  <si>
    <t>Kolonka separační  SPE Strata X-CW 33 um Polymeric Weak Cation 30mg/1 ml bal á 100 ks 8B-S035-TAK</t>
  </si>
  <si>
    <t>ZC019</t>
  </si>
  <si>
    <t>Fólie plastická silikag. 20 x 20 cm bal. á 25 ks TLC 1.057350.001 (č. n. CZ_2016_EM_1098_19234)</t>
  </si>
  <si>
    <t>ZB973</t>
  </si>
  <si>
    <t>Fólie hliniková 20 x 20 cm bal. á 25 ks HPTLC 1.055480.001 (č. n. CZ_2016_EM_1098_19234)</t>
  </si>
  <si>
    <t>ZB010</t>
  </si>
  <si>
    <t>Kleště na žebra srpovité 220 mm B397116910548</t>
  </si>
  <si>
    <t>ZB426</t>
  </si>
  <si>
    <t>Mikrozkumavka eppendorf 1,5 ml BSA 0220</t>
  </si>
  <si>
    <t>ZC716</t>
  </si>
  <si>
    <t>Špička žlutá pipetovací dlouhá manžeta 1123</t>
  </si>
  <si>
    <t>ZC831</t>
  </si>
  <si>
    <t>Sklo podložní mat. okraj 2501</t>
  </si>
  <si>
    <t>ZE198</t>
  </si>
  <si>
    <t>Špička eppendorf Tips 100-5000 ul bal. á 500 ks 0030000978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</si>
  <si>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</si>
  <si>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</si>
  <si>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</si>
  <si>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</si>
  <si>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</si>
  <si>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</si>
  <si>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</si>
  <si>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</si>
  <si>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</si>
  <si>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</si>
  <si>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</si>
  <si>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</si>
  <si>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</si>
  <si>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</si>
  <si>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</si>
  <si>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</si>
  <si>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</si>
  <si>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</si>
  <si>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</si>
  <si>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</si>
  <si>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</si>
  <si>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ZG467</t>
  </si>
  <si>
    <t>Baňka widmarkova 100 ml (632445101100) OT20B</t>
  </si>
  <si>
    <t>ZE220</t>
  </si>
  <si>
    <t>Vialka šroubovací 8 ml (2 dram) z tmavého skla 17 x 60 mm 38015-1760A</t>
  </si>
  <si>
    <t>ZB861</t>
  </si>
  <si>
    <t>Špička pipetovací standard Tips 0,1-10 ul 0030000811</t>
  </si>
  <si>
    <t>ZM002</t>
  </si>
  <si>
    <t>Baňka odměrná s NZ a skl.dutou zátkou objem 10 ml GLAS130.234.02</t>
  </si>
  <si>
    <t>ZM542</t>
  </si>
  <si>
    <t>Vana skleněná hranatá 150 x 100 x 150 mm 632150100150</t>
  </si>
  <si>
    <t>ZF708</t>
  </si>
  <si>
    <t>Pátradlo stomatologické 397133510050</t>
  </si>
  <si>
    <t>ZB556</t>
  </si>
  <si>
    <t>Jehla injekční 1,2 x 40 mm růžová 4665120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</si>
  <si>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</si>
  <si>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</si>
  <si>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</si>
  <si>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</si>
  <si>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</si>
  <si>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</si>
  <si>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</si>
  <si>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</si>
  <si>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</si>
  <si>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</si>
  <si>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</si>
  <si>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ZK678</t>
  </si>
  <si>
    <t>Rukavice operační ansell dipos-a-glove vel. M ( 7-8) bal. á 50 párů kopolymerové MDG751EU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</si>
  <si>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</si>
  <si>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</si>
  <si>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</si>
  <si>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</si>
  <si>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</si>
  <si>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</si>
  <si>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</si>
  <si>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</si>
  <si>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</si>
  <si>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</si>
  <si>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ZL172</t>
  </si>
  <si>
    <t>Rukavice operační ansell dipos-a-glove vel. S bal. á 50 párů kopolymerové MDG651EU</t>
  </si>
  <si>
    <t>ZN899</t>
  </si>
  <si>
    <t>Rukavice nitril MOTEX sterilní bez pudru vel. S bal. á 50 párů EMDA 100.211</t>
  </si>
  <si>
    <t>DG383</t>
  </si>
  <si>
    <t>Bactec PEDS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</si>
  <si>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</si>
  <si>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</si>
  <si>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</si>
  <si>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</si>
  <si>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</si>
  <si>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</si>
  <si>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</si>
  <si>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</si>
  <si>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</si>
  <si>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</si>
  <si>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DG143</t>
  </si>
  <si>
    <t>kyselina SÍROVÁ P.A.</t>
  </si>
  <si>
    <t>DB257</t>
  </si>
  <si>
    <t>CHLOROFORM P.A. - stab. methanolem</t>
  </si>
  <si>
    <t>DG229</t>
  </si>
  <si>
    <t>METHANOL P.A.</t>
  </si>
  <si>
    <t>DC342</t>
  </si>
  <si>
    <t>ACETON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</si>
  <si>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</si>
  <si>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</si>
  <si>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</si>
  <si>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</si>
  <si>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</si>
  <si>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</si>
  <si>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DG167</t>
  </si>
  <si>
    <t>CHLORID SODNY P.A.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</si>
  <si>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</si>
  <si>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</si>
  <si>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</si>
  <si>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</si>
  <si>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</si>
  <si>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</si>
  <si>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</si>
  <si>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</si>
  <si>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</si>
  <si>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</si>
  <si>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</si>
  <si>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</si>
  <si>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</si>
  <si>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</si>
  <si>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</si>
  <si>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</si>
  <si>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</si>
  <si>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</si>
  <si>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</si>
  <si>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</si>
  <si>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</si>
  <si>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</si>
  <si>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</si>
  <si>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</si>
  <si>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</si>
  <si>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</si>
  <si>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</si>
  <si>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</si>
  <si>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</si>
  <si>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</si>
  <si>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</si>
  <si>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</si>
  <si>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</si>
  <si>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</si>
  <si>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</si>
  <si>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</si>
  <si>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</si>
  <si>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</si>
  <si>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</si>
  <si>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</si>
  <si>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</si>
  <si>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</si>
  <si>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</si>
  <si>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</si>
  <si>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</si>
  <si>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</si>
  <si>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</si>
  <si>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</si>
  <si>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</si>
  <si>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</si>
  <si>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</si>
  <si>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</si>
  <si>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</si>
  <si>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</si>
  <si>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DF619</t>
  </si>
  <si>
    <t>Cocaine-d3 solution</t>
  </si>
  <si>
    <t>DF907</t>
  </si>
  <si>
    <t>BUP (buprenorfin)  test na záchyt drog v moči</t>
  </si>
  <si>
    <t>DG034</t>
  </si>
  <si>
    <t>Diazepam-d5 solution  (1.0 mg/mL in methanol, ampule of 1 mL)</t>
  </si>
  <si>
    <t>DF088</t>
  </si>
  <si>
    <t>Tapentadol  T-058-1ML</t>
  </si>
  <si>
    <t>DG771</t>
  </si>
  <si>
    <t>DRI Multi-Drug Negative Calibrator</t>
  </si>
  <si>
    <t>DE307</t>
  </si>
  <si>
    <t>Sulfamethoxazol 10g</t>
  </si>
  <si>
    <t>DH425</t>
  </si>
  <si>
    <t>BENZINUM., 1L</t>
  </si>
  <si>
    <t>DG123</t>
  </si>
  <si>
    <t>Morphine-D3 solution in Methanol, 1 mg/ml</t>
  </si>
  <si>
    <t>DG111</t>
  </si>
  <si>
    <t>d,l-11-nor-delta-9-THC carboxylic acid-D9</t>
  </si>
  <si>
    <t>DH505</t>
  </si>
  <si>
    <t>1-Benzylpiperazine.2HCl (BZP.2HCl) 10 mg</t>
  </si>
  <si>
    <t>DD862</t>
  </si>
  <si>
    <t>Cyklohexan p.a.</t>
  </si>
  <si>
    <t>DG774</t>
  </si>
  <si>
    <t>DRI Multi-Drug Calibrator 2</t>
  </si>
  <si>
    <t>DG775</t>
  </si>
  <si>
    <t>DRI Multi-Drug Calibrator 3</t>
  </si>
  <si>
    <t>DG179</t>
  </si>
  <si>
    <t>SIRAN AMONNY P.A.</t>
  </si>
  <si>
    <t>DG227</t>
  </si>
  <si>
    <t>BENZEN p.a., 1L</t>
  </si>
  <si>
    <t>DH465</t>
  </si>
  <si>
    <t>Pregabalin 5MG</t>
  </si>
  <si>
    <t>DA368</t>
  </si>
  <si>
    <t>Fencyklidin PCP - rychlý test na záchyt drog</t>
  </si>
  <si>
    <t>DH143</t>
  </si>
  <si>
    <t>ZOLPIDEM</t>
  </si>
  <si>
    <t>DF908</t>
  </si>
  <si>
    <t>MTD(methadone) test na záchyt drog v moči</t>
  </si>
  <si>
    <t>DG772</t>
  </si>
  <si>
    <t>DRI Low Urine Calibrator</t>
  </si>
  <si>
    <t>DC789</t>
  </si>
  <si>
    <t>Phenytoin</t>
  </si>
  <si>
    <t>DC794</t>
  </si>
  <si>
    <t>Rufinamide 10 mg</t>
  </si>
  <si>
    <t>DG228</t>
  </si>
  <si>
    <t>TOLUEN P.A.</t>
  </si>
  <si>
    <t>DH607</t>
  </si>
  <si>
    <t>Haematoxylin 100g</t>
  </si>
  <si>
    <t>DG767</t>
  </si>
  <si>
    <t>DRI Cocaine</t>
  </si>
  <si>
    <t>DH613</t>
  </si>
  <si>
    <t>Olejová červeň  (Oil Red O) 25g</t>
  </si>
  <si>
    <t>DH614</t>
  </si>
  <si>
    <t>Kyselina rubeanová  (Dithiooxamide) 25 g</t>
  </si>
  <si>
    <t>DF638</t>
  </si>
  <si>
    <t>WATER LC-MS CHROMASOLV 20l</t>
  </si>
  <si>
    <t>DC347</t>
  </si>
  <si>
    <t>PARAFIN UPRAVENY 56-58, 1 kg</t>
  </si>
  <si>
    <t>DA409</t>
  </si>
  <si>
    <t>2-Propanol LC-MS CHROMASOLV</t>
  </si>
  <si>
    <t>DA887</t>
  </si>
  <si>
    <t>Formic Acid LC-MS</t>
  </si>
  <si>
    <t>DD262</t>
  </si>
  <si>
    <t>alfa AMANITIN</t>
  </si>
  <si>
    <t>DD255</t>
  </si>
  <si>
    <t>beta AMANITIN</t>
  </si>
  <si>
    <t>DD226</t>
  </si>
  <si>
    <t>LERCANIDIPINE HYDROCHLORIDE</t>
  </si>
  <si>
    <t>DD242</t>
  </si>
  <si>
    <t>AMILORID HYDROCHLORIDE</t>
  </si>
  <si>
    <t>DD243</t>
  </si>
  <si>
    <t>LISINOPRIL DIHYDRATE</t>
  </si>
  <si>
    <t>DH144</t>
  </si>
  <si>
    <t>(±)-11-nor-9-Carboxy-Δ9-THC solution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</si>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</sst>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0.90457707285001354</c:v>
                </c:pt>
                <c:pt idx="1">
                  <c:v>0.94923715905558781</c:v>
                </c:pt>
                <c:pt idx="2">
                  <c:v>0.95997942703147754</c:v>
                </c:pt>
                <c:pt idx="3">
                  <c:v>0.97139871251724252</c:v>
                </c:pt>
                <c:pt idx="4">
                  <c:v>0.967438150351139</c:v>
                </c:pt>
                <c:pt idx="5">
                  <c:v>0.95846013175741018</c:v>
                </c:pt>
                <c:pt idx="6">
                  <c:v>0.89450970421071385</c:v>
                </c:pt>
                <c:pt idx="7">
                  <c:v>0.87150797119887657</c:v>
                </c:pt>
                <c:pt idx="8">
                  <c:v>0.84693683416710441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690784"/>
        <c:axId val="1066689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0.8111066515150358</c:v>
                </c:pt>
                <c:pt idx="1">
                  <c:v>0.8111066515150358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691328"/>
        <c:axId val="1066688608"/>
      </c:scatterChart>
      <c:catAx>
        <c:axId val="10666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668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689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6690784"/>
        <c:crosses val="autoZero"/>
        <c:crossBetween val="between"/>
      </c:valAx>
      <c:valAx>
        <c:axId val="1066691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66688608"/>
        <c:crosses val="max"/>
        <c:crossBetween val="midCat"/>
      </c:valAx>
      <c:valAx>
        <c:axId val="1066688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66691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223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225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770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774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779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837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880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223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15962.48529810015</v>
      </c>
      <c r="D4" s="134">
        <f ca="1">IF(ISERROR(VLOOKUP("Náklady celkem",INDIRECT("HI!$A:$G"),5,0)),0,VLOOKUP("Náklady celkem",INDIRECT("HI!$A:$G"),5,0))</f>
        <v>17172.363289999998</v>
      </c>
      <c r="E4" s="135">
        <f ca="1">IF(C4=0,0,D4/C4)</f>
        <v>1.0757950888790386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21.75000196357875</v>
      </c>
      <c r="D7" s="142">
        <f>IF(ISERROR(HI!E5),"",HI!E5)</f>
        <v>2.2162799999999998</v>
      </c>
      <c r="E7" s="139">
        <f t="shared" ref="E7:E12" si="0">IF(C7=0,0,D7/C7)</f>
        <v>0.10189792183519107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1020.750092152785</v>
      </c>
      <c r="D12" s="142">
        <f>IF(ISERROR(HI!E6),"",HI!E6)</f>
        <v>882.54154999999992</v>
      </c>
      <c r="E12" s="139">
        <f t="shared" si="0"/>
        <v>0.86460099958325731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12876.751162506451</v>
      </c>
      <c r="D13" s="138">
        <f ca="1">IF(ISERROR(VLOOKUP("Osobní náklady (Kč) *",INDIRECT("HI!$A:$G"),5,0)),0,VLOOKUP("Osobní náklady (Kč) *",INDIRECT("HI!$A:$G"),5,0))</f>
        <v>13939.770539999998</v>
      </c>
      <c r="E13" s="139">
        <f ca="1">IF(C13=0,0,D13/C13)</f>
        <v>1.08255338354202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12947.278</v>
      </c>
      <c r="D15" s="157">
        <f ca="1">IF(ISERROR(VLOOKUP("Výnosy celkem",INDIRECT("HI!$A:$G"),5,0)),0,VLOOKUP("Výnosy celkem",INDIRECT("HI!$A:$G"),5,0))</f>
        <v>14543.906999999999</v>
      </c>
      <c r="E15" s="158">
        <f t="shared" ref="E15:E18" ca="1" si="1">IF(C15=0,0,D15/C15)</f>
        <v>1.1233177352027197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12947.278</v>
      </c>
      <c r="D16" s="138">
        <f ca="1">IF(ISERROR(VLOOKUP("Ambulance *",INDIRECT("HI!$A:$G"),5,0)),0,VLOOKUP("Ambulance *",INDIRECT("HI!$A:$G"),5,0))</f>
        <v>14543.906999999999</v>
      </c>
      <c r="E16" s="139">
        <f t="shared" ca="1" si="1"/>
        <v>1.1233177352027197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1.1233177352027199</v>
      </c>
      <c r="E17" s="139">
        <f t="shared" si="1"/>
        <v>1.1233177352027199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0.70374536313381109</v>
      </c>
      <c r="E18" s="139">
        <f t="shared" si="1"/>
        <v>0.82793572133389537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223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12.5322</v>
      </c>
      <c r="C5" s="29">
        <v>7.7199499999999999</v>
      </c>
      <c r="D5" s="8"/>
      <c r="E5" s="92">
        <v>2.2162799999999998</v>
      </c>
      <c r="F5" s="28">
        <v>21.75000196357875</v>
      </c>
      <c r="G5" s="91">
        <f>E5-F5</f>
        <v>-19.533721963578749</v>
      </c>
      <c r="H5" s="97">
        <f>IF(F5&lt;0.00000001,"",E5/F5)</f>
        <v>0.10189792183519107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882.93342000000098</v>
      </c>
      <c r="C6" s="31">
        <v>685.80604999999991</v>
      </c>
      <c r="D6" s="8"/>
      <c r="E6" s="93">
        <v>882.54154999999992</v>
      </c>
      <c r="F6" s="30">
        <v>1020.750092152785</v>
      </c>
      <c r="G6" s="94">
        <f>E6-F6</f>
        <v>-138.20854215278507</v>
      </c>
      <c r="H6" s="98">
        <f>IF(F6&lt;0.00000001,"",E6/F6)</f>
        <v>0.86460099958325731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12630.96950000001</v>
      </c>
      <c r="C7" s="31">
        <v>12961.858009999998</v>
      </c>
      <c r="D7" s="8"/>
      <c r="E7" s="93">
        <v>13939.770539999998</v>
      </c>
      <c r="F7" s="30">
        <v>12876.751162506451</v>
      </c>
      <c r="G7" s="94">
        <f>E7-F7</f>
        <v>1063.0193774935469</v>
      </c>
      <c r="H7" s="98">
        <f>IF(F7&lt;0.00000001,"",E7/F7)</f>
        <v>1.08255338354202</v>
      </c>
    </row>
    <row r="8" spans="1:8" ht="14.4" customHeight="1" thickBot="1" x14ac:dyDescent="0.35">
      <c r="A8" s="1" t="s">
        <v>62</v>
      </c>
      <c r="B8" s="11">
        <v>1852.8921799999987</v>
      </c>
      <c r="C8" s="33">
        <v>2171.5906500000019</v>
      </c>
      <c r="D8" s="8"/>
      <c r="E8" s="95">
        <v>2347.8349199999998</v>
      </c>
      <c r="F8" s="32">
        <v>2043.2340414773353</v>
      </c>
      <c r="G8" s="96">
        <f>E8-F8</f>
        <v>304.60087852266452</v>
      </c>
      <c r="H8" s="99">
        <f>IF(F8&lt;0.00000001,"",E8/F8)</f>
        <v>1.1490778209149386</v>
      </c>
    </row>
    <row r="9" spans="1:8" ht="14.4" customHeight="1" thickBot="1" x14ac:dyDescent="0.35">
      <c r="A9" s="2" t="s">
        <v>63</v>
      </c>
      <c r="B9" s="3">
        <v>15379.32730000001</v>
      </c>
      <c r="C9" s="35">
        <v>15826.97466</v>
      </c>
      <c r="D9" s="8"/>
      <c r="E9" s="3">
        <v>17172.363289999998</v>
      </c>
      <c r="F9" s="34">
        <v>15962.48529810015</v>
      </c>
      <c r="G9" s="34">
        <f>E9-F9</f>
        <v>1209.877991899848</v>
      </c>
      <c r="H9" s="100">
        <f>IF(F9&lt;0.00000001,"",E9/F9)</f>
        <v>1.0757950888790386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12947.278</v>
      </c>
      <c r="C11" s="29">
        <f>IF(ISERROR(VLOOKUP("Celkem:",'ZV Vykáz.-A'!A:F,4,0)),0,VLOOKUP("Celkem:",'ZV Vykáz.-A'!A:F,4,0)/1000)</f>
        <v>13754.735000000001</v>
      </c>
      <c r="D11" s="8"/>
      <c r="E11" s="92">
        <f>IF(ISERROR(VLOOKUP("Celkem:",'ZV Vykáz.-A'!A:F,6,0)),0,VLOOKUP("Celkem:",'ZV Vykáz.-A'!A:F,6,0)/1000)</f>
        <v>14543.906999999999</v>
      </c>
      <c r="F11" s="28">
        <f>B11</f>
        <v>12947.278</v>
      </c>
      <c r="G11" s="91">
        <f>E11-F11</f>
        <v>1596.628999999999</v>
      </c>
      <c r="H11" s="97">
        <f>IF(F11&lt;0.00000001,"",E11/F11)</f>
        <v>1.1233177352027197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12947.278</v>
      </c>
      <c r="C13" s="37">
        <f>SUM(C11:C12)</f>
        <v>13754.735000000001</v>
      </c>
      <c r="D13" s="8"/>
      <c r="E13" s="5">
        <f>SUM(E11:E12)</f>
        <v>14543.906999999999</v>
      </c>
      <c r="F13" s="36">
        <f>SUM(F11:F12)</f>
        <v>12947.278</v>
      </c>
      <c r="G13" s="36">
        <f>E13-F13</f>
        <v>1596.628999999999</v>
      </c>
      <c r="H13" s="101">
        <f>IF(F13&lt;0.00000001,"",E13/F13)</f>
        <v>1.1233177352027197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0.84186243958797802</v>
      </c>
      <c r="C15" s="39">
        <f>IF(C9=0,"",C13/C9)</f>
        <v>0.86906912378919554</v>
      </c>
      <c r="D15" s="8"/>
      <c r="E15" s="6">
        <f>IF(E9=0,"",E13/E9)</f>
        <v>0.84693683416710441</v>
      </c>
      <c r="F15" s="38">
        <f>IF(F9=0,"",F13/F9)</f>
        <v>0.8111066515150358</v>
      </c>
      <c r="G15" s="38">
        <f>IF(ISERROR(F15-E15),"",E15-F15)</f>
        <v>3.583018265206861E-2</v>
      </c>
      <c r="H15" s="102">
        <f>IF(ISERROR(F15-E15),"",IF(F15&lt;0.00000001,"",E15/F15))</f>
        <v>1.0441744406671338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222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0.90457707285001354</v>
      </c>
      <c r="C4" s="174">
        <f t="shared" ref="C4:M4" si="0">(C10+C8)/C6</f>
        <v>0.94923715905558781</v>
      </c>
      <c r="D4" s="174">
        <f t="shared" si="0"/>
        <v>0.95997942703147754</v>
      </c>
      <c r="E4" s="174">
        <f t="shared" si="0"/>
        <v>0.97139871251724252</v>
      </c>
      <c r="F4" s="174">
        <f t="shared" si="0"/>
        <v>0.967438150351139</v>
      </c>
      <c r="G4" s="174">
        <f t="shared" si="0"/>
        <v>0.95846013175741018</v>
      </c>
      <c r="H4" s="174">
        <f t="shared" si="0"/>
        <v>0.89450970421071385</v>
      </c>
      <c r="I4" s="174">
        <f t="shared" si="0"/>
        <v>0.87150797119887657</v>
      </c>
      <c r="J4" s="174">
        <f t="shared" si="0"/>
        <v>0.84693683416710441</v>
      </c>
      <c r="K4" s="174">
        <f t="shared" si="0"/>
        <v>0.84693683416710441</v>
      </c>
      <c r="L4" s="174">
        <f t="shared" si="0"/>
        <v>0.84693683416710441</v>
      </c>
      <c r="M4" s="174">
        <f t="shared" si="0"/>
        <v>0.84693683416710441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1860.0916999999999</v>
      </c>
      <c r="G5" s="174">
        <f>IF(ISERROR(VLOOKUP($A5,'Man Tab'!$A:$Q,COLUMN()+2,0)),0,VLOOKUP($A5,'Man Tab'!$A:$Q,COLUMN()+2,0))</f>
        <v>1891.9632300000001</v>
      </c>
      <c r="H5" s="174">
        <f>IF(ISERROR(VLOOKUP($A5,'Man Tab'!$A:$Q,COLUMN()+2,0)),0,VLOOKUP($A5,'Man Tab'!$A:$Q,COLUMN()+2,0))</f>
        <v>2355.4941399999998</v>
      </c>
      <c r="I5" s="174">
        <f>IF(ISERROR(VLOOKUP($A5,'Man Tab'!$A:$Q,COLUMN()+2,0)),0,VLOOKUP($A5,'Man Tab'!$A:$Q,COLUMN()+2,0))</f>
        <v>1906.54748</v>
      </c>
      <c r="J5" s="174">
        <f>IF(ISERROR(VLOOKUP($A5,'Man Tab'!$A:$Q,COLUMN()+2,0)),0,VLOOKUP($A5,'Man Tab'!$A:$Q,COLUMN()+2,0))</f>
        <v>2089.4031399999999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8928.9552999999996</v>
      </c>
      <c r="G6" s="176">
        <f t="shared" si="1"/>
        <v>10820.918529999999</v>
      </c>
      <c r="H6" s="176">
        <f t="shared" si="1"/>
        <v>13176.412669999998</v>
      </c>
      <c r="I6" s="176">
        <f t="shared" si="1"/>
        <v>15082.960149999997</v>
      </c>
      <c r="J6" s="176">
        <f t="shared" si="1"/>
        <v>17172.363289999998</v>
      </c>
      <c r="K6" s="176">
        <f t="shared" si="1"/>
        <v>17172.363289999998</v>
      </c>
      <c r="L6" s="176">
        <f t="shared" si="1"/>
        <v>17172.363289999998</v>
      </c>
      <c r="M6" s="176">
        <f t="shared" si="1"/>
        <v>17172.363289999998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1663020</v>
      </c>
      <c r="C9" s="175">
        <v>1718263</v>
      </c>
      <c r="D9" s="175">
        <v>1703998</v>
      </c>
      <c r="E9" s="175">
        <v>1781404</v>
      </c>
      <c r="F9" s="175">
        <v>1771527</v>
      </c>
      <c r="G9" s="175">
        <v>1733207</v>
      </c>
      <c r="H9" s="175">
        <v>1415010</v>
      </c>
      <c r="I9" s="175">
        <v>1358491</v>
      </c>
      <c r="J9" s="175">
        <v>1398987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1663.02</v>
      </c>
      <c r="C10" s="176">
        <f t="shared" ref="C10:M10" si="3">C9/1000+B10</f>
        <v>3381.2829999999999</v>
      </c>
      <c r="D10" s="176">
        <f t="shared" si="3"/>
        <v>5085.2809999999999</v>
      </c>
      <c r="E10" s="176">
        <f t="shared" si="3"/>
        <v>6866.6849999999995</v>
      </c>
      <c r="F10" s="176">
        <f t="shared" si="3"/>
        <v>8638.2119999999995</v>
      </c>
      <c r="G10" s="176">
        <f t="shared" si="3"/>
        <v>10371.419</v>
      </c>
      <c r="H10" s="176">
        <f t="shared" si="3"/>
        <v>11786.429</v>
      </c>
      <c r="I10" s="176">
        <f t="shared" si="3"/>
        <v>13144.92</v>
      </c>
      <c r="J10" s="176">
        <f t="shared" si="3"/>
        <v>14543.906999999999</v>
      </c>
      <c r="K10" s="176">
        <f t="shared" si="3"/>
        <v>14543.906999999999</v>
      </c>
      <c r="L10" s="176">
        <f t="shared" si="3"/>
        <v>14543.906999999999</v>
      </c>
      <c r="M10" s="176">
        <f t="shared" si="3"/>
        <v>14543.906999999999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0.8111066515150358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0.8111066515150358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225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202</v>
      </c>
      <c r="E4" s="104" t="s">
        <v>203</v>
      </c>
      <c r="F4" s="104" t="s">
        <v>204</v>
      </c>
      <c r="G4" s="104" t="s">
        <v>205</v>
      </c>
      <c r="H4" s="104" t="s">
        <v>206</v>
      </c>
      <c r="I4" s="104" t="s">
        <v>207</v>
      </c>
      <c r="J4" s="104" t="s">
        <v>208</v>
      </c>
      <c r="K4" s="104" t="s">
        <v>209</v>
      </c>
      <c r="L4" s="104" t="s">
        <v>210</v>
      </c>
      <c r="M4" s="104" t="s">
        <v>211</v>
      </c>
      <c r="N4" s="104" t="s">
        <v>212</v>
      </c>
      <c r="O4" s="104" t="s">
        <v>213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224</v>
      </c>
    </row>
    <row r="7" spans="1:17" ht="14.4" customHeight="1" x14ac:dyDescent="0.3">
      <c r="A7" s="15" t="s">
        <v>21</v>
      </c>
      <c r="B7" s="46">
        <v>29.000002618105</v>
      </c>
      <c r="C7" s="47">
        <v>2.4166668848419999</v>
      </c>
      <c r="D7" s="47">
        <v>0</v>
      </c>
      <c r="E7" s="47">
        <v>0</v>
      </c>
      <c r="F7" s="47">
        <v>0</v>
      </c>
      <c r="G7" s="47">
        <v>0</v>
      </c>
      <c r="H7" s="47">
        <v>1.7242500000000001</v>
      </c>
      <c r="I7" s="47">
        <v>0</v>
      </c>
      <c r="J7" s="47">
        <v>0</v>
      </c>
      <c r="K7" s="47">
        <v>0.30395</v>
      </c>
      <c r="L7" s="47">
        <v>0.18808</v>
      </c>
      <c r="M7" s="47">
        <v>0</v>
      </c>
      <c r="N7" s="47">
        <v>0</v>
      </c>
      <c r="O7" s="47">
        <v>0</v>
      </c>
      <c r="P7" s="48">
        <v>2.2162799999999998</v>
      </c>
      <c r="Q7" s="71">
        <v>0.101897921835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224</v>
      </c>
    </row>
    <row r="9" spans="1:17" ht="14.4" customHeight="1" x14ac:dyDescent="0.3">
      <c r="A9" s="15" t="s">
        <v>23</v>
      </c>
      <c r="B9" s="46">
        <v>1361.00012287038</v>
      </c>
      <c r="C9" s="47">
        <v>113.416676905865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51.72636</v>
      </c>
      <c r="I9" s="47">
        <v>83.309259999999995</v>
      </c>
      <c r="J9" s="47">
        <v>84.791529999999995</v>
      </c>
      <c r="K9" s="47">
        <v>103.98372999999999</v>
      </c>
      <c r="L9" s="47">
        <v>203.55954</v>
      </c>
      <c r="M9" s="47">
        <v>0</v>
      </c>
      <c r="N9" s="47">
        <v>0</v>
      </c>
      <c r="O9" s="47">
        <v>0</v>
      </c>
      <c r="P9" s="48">
        <v>882.54155000000003</v>
      </c>
      <c r="Q9" s="71">
        <v>0.86460099958299996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224</v>
      </c>
    </row>
    <row r="11" spans="1:17" ht="14.4" customHeight="1" x14ac:dyDescent="0.3">
      <c r="A11" s="15" t="s">
        <v>25</v>
      </c>
      <c r="B11" s="46">
        <v>268.16542325867198</v>
      </c>
      <c r="C11" s="47">
        <v>22.347118604889001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14.76577</v>
      </c>
      <c r="I11" s="47">
        <v>17.116689999999998</v>
      </c>
      <c r="J11" s="47">
        <v>30.52948</v>
      </c>
      <c r="K11" s="47">
        <v>20.381769999999999</v>
      </c>
      <c r="L11" s="47">
        <v>22.853760000000001</v>
      </c>
      <c r="M11" s="47">
        <v>0</v>
      </c>
      <c r="N11" s="47">
        <v>0</v>
      </c>
      <c r="O11" s="47">
        <v>0</v>
      </c>
      <c r="P11" s="48">
        <v>174.75684999999999</v>
      </c>
      <c r="Q11" s="71">
        <v>0.86890073485899999</v>
      </c>
    </row>
    <row r="12" spans="1:17" ht="14.4" customHeight="1" x14ac:dyDescent="0.3">
      <c r="A12" s="15" t="s">
        <v>26</v>
      </c>
      <c r="B12" s="46">
        <v>112.36169439323</v>
      </c>
      <c r="C12" s="47">
        <v>9.3634745327690005</v>
      </c>
      <c r="D12" s="47">
        <v>0</v>
      </c>
      <c r="E12" s="47">
        <v>1.99</v>
      </c>
      <c r="F12" s="47">
        <v>0</v>
      </c>
      <c r="G12" s="47">
        <v>0</v>
      </c>
      <c r="H12" s="47">
        <v>34.103230000000003</v>
      </c>
      <c r="I12" s="47">
        <v>23.485610000000001</v>
      </c>
      <c r="J12" s="47">
        <v>3.9660000000000002</v>
      </c>
      <c r="K12" s="47">
        <v>18.59008</v>
      </c>
      <c r="L12" s="47">
        <v>0</v>
      </c>
      <c r="M12" s="47">
        <v>0</v>
      </c>
      <c r="N12" s="47">
        <v>0</v>
      </c>
      <c r="O12" s="47">
        <v>0</v>
      </c>
      <c r="P12" s="48">
        <v>82.134919999999994</v>
      </c>
      <c r="Q12" s="71">
        <v>0.97464912093</v>
      </c>
    </row>
    <row r="13" spans="1:17" ht="14.4" customHeight="1" x14ac:dyDescent="0.3">
      <c r="A13" s="15" t="s">
        <v>27</v>
      </c>
      <c r="B13" s="46">
        <v>14.109734547853</v>
      </c>
      <c r="C13" s="47">
        <v>1.1758112123210001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2.0906799999999999</v>
      </c>
      <c r="I13" s="47">
        <v>2.9756399999999998</v>
      </c>
      <c r="J13" s="47">
        <v>0.62672000000000005</v>
      </c>
      <c r="K13" s="47">
        <v>1.6286</v>
      </c>
      <c r="L13" s="47">
        <v>4.2579399999999996</v>
      </c>
      <c r="M13" s="47">
        <v>0</v>
      </c>
      <c r="N13" s="47">
        <v>0</v>
      </c>
      <c r="O13" s="47">
        <v>0</v>
      </c>
      <c r="P13" s="48">
        <v>16.350390000000001</v>
      </c>
      <c r="Q13" s="71">
        <v>1.5450694643509999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224</v>
      </c>
    </row>
    <row r="17" spans="1:17" ht="14.4" customHeight="1" x14ac:dyDescent="0.3">
      <c r="A17" s="15" t="s">
        <v>31</v>
      </c>
      <c r="B17" s="46">
        <v>133.88864348784</v>
      </c>
      <c r="C17" s="47">
        <v>11.15738695732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32.152000000000001</v>
      </c>
      <c r="I17" s="47">
        <v>2.2629999999999999</v>
      </c>
      <c r="J17" s="47">
        <v>9.8929600000000004</v>
      </c>
      <c r="K17" s="47">
        <v>2.1179999999999999</v>
      </c>
      <c r="L17" s="47">
        <v>0</v>
      </c>
      <c r="M17" s="47">
        <v>0</v>
      </c>
      <c r="N17" s="47">
        <v>0</v>
      </c>
      <c r="O17" s="47">
        <v>0</v>
      </c>
      <c r="P17" s="48">
        <v>79.389060000000001</v>
      </c>
      <c r="Q17" s="71">
        <v>0.79059789719600004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5.2009999999999996</v>
      </c>
      <c r="I18" s="47">
        <v>2.0259999999999998</v>
      </c>
      <c r="J18" s="47">
        <v>0</v>
      </c>
      <c r="K18" s="47">
        <v>0</v>
      </c>
      <c r="L18" s="47">
        <v>106.256</v>
      </c>
      <c r="M18" s="47">
        <v>0</v>
      </c>
      <c r="N18" s="47">
        <v>0</v>
      </c>
      <c r="O18" s="47">
        <v>0</v>
      </c>
      <c r="P18" s="48">
        <v>117.673</v>
      </c>
      <c r="Q18" s="71" t="s">
        <v>224</v>
      </c>
    </row>
    <row r="19" spans="1:17" ht="14.4" customHeight="1" x14ac:dyDescent="0.3">
      <c r="A19" s="15" t="s">
        <v>33</v>
      </c>
      <c r="B19" s="46">
        <v>461.78255535927502</v>
      </c>
      <c r="C19" s="47">
        <v>38.481879613272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49.713270000000001</v>
      </c>
      <c r="I19" s="47">
        <v>81.349059999999994</v>
      </c>
      <c r="J19" s="47">
        <v>31.518640000000001</v>
      </c>
      <c r="K19" s="47">
        <v>61.715850000000003</v>
      </c>
      <c r="L19" s="47">
        <v>39.535110000000003</v>
      </c>
      <c r="M19" s="47">
        <v>0</v>
      </c>
      <c r="N19" s="47">
        <v>0</v>
      </c>
      <c r="O19" s="47">
        <v>0</v>
      </c>
      <c r="P19" s="48">
        <v>472.00351999999998</v>
      </c>
      <c r="Q19" s="71">
        <v>1.362844956707</v>
      </c>
    </row>
    <row r="20" spans="1:17" ht="14.4" customHeight="1" x14ac:dyDescent="0.3">
      <c r="A20" s="15" t="s">
        <v>34</v>
      </c>
      <c r="B20" s="46">
        <v>17169.001550008601</v>
      </c>
      <c r="C20" s="47">
        <v>1430.75012916739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1516.7915399999999</v>
      </c>
      <c r="I20" s="47">
        <v>1533.2346199999999</v>
      </c>
      <c r="J20" s="47">
        <v>2032.5144399999999</v>
      </c>
      <c r="K20" s="47">
        <v>1545.88165</v>
      </c>
      <c r="L20" s="47">
        <v>1523.4539</v>
      </c>
      <c r="M20" s="47">
        <v>0</v>
      </c>
      <c r="N20" s="47">
        <v>0</v>
      </c>
      <c r="O20" s="47">
        <v>0</v>
      </c>
      <c r="P20" s="48">
        <v>13939.77054</v>
      </c>
      <c r="Q20" s="71">
        <v>1.082553383542</v>
      </c>
    </row>
    <row r="21" spans="1:17" ht="14.4" customHeight="1" x14ac:dyDescent="0.3">
      <c r="A21" s="16" t="s">
        <v>35</v>
      </c>
      <c r="B21" s="46">
        <v>1734.00400425624</v>
      </c>
      <c r="C21" s="47">
        <v>144.50033368801999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144.53700000000001</v>
      </c>
      <c r="J21" s="47">
        <v>144.53700000000001</v>
      </c>
      <c r="K21" s="47">
        <v>144.53700000000001</v>
      </c>
      <c r="L21" s="47">
        <v>144.53700000000001</v>
      </c>
      <c r="M21" s="47">
        <v>0</v>
      </c>
      <c r="N21" s="47">
        <v>0</v>
      </c>
      <c r="O21" s="47">
        <v>0</v>
      </c>
      <c r="P21" s="48">
        <v>1300.8330000000001</v>
      </c>
      <c r="Q21" s="71">
        <v>1.000253745517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15.27</v>
      </c>
      <c r="K22" s="47">
        <v>3.00685</v>
      </c>
      <c r="L22" s="47">
        <v>2.0751499999999998</v>
      </c>
      <c r="M22" s="47">
        <v>0</v>
      </c>
      <c r="N22" s="47">
        <v>0</v>
      </c>
      <c r="O22" s="47">
        <v>0</v>
      </c>
      <c r="P22" s="48">
        <v>20.352</v>
      </c>
      <c r="Q22" s="71" t="s">
        <v>224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224</v>
      </c>
    </row>
    <row r="24" spans="1:17" ht="14.4" customHeight="1" x14ac:dyDescent="0.3">
      <c r="A24" s="16" t="s">
        <v>38</v>
      </c>
      <c r="B24" s="46">
        <v>0</v>
      </c>
      <c r="C24" s="47">
        <v>-2.2737367544323201E-13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7.2866</v>
      </c>
      <c r="I24" s="47">
        <v>1.66635</v>
      </c>
      <c r="J24" s="47">
        <v>1.8473699999990001</v>
      </c>
      <c r="K24" s="47">
        <v>4.4000000000000004</v>
      </c>
      <c r="L24" s="47">
        <v>42.686659999999002</v>
      </c>
      <c r="M24" s="47">
        <v>0</v>
      </c>
      <c r="N24" s="47">
        <v>0</v>
      </c>
      <c r="O24" s="47">
        <v>0</v>
      </c>
      <c r="P24" s="48">
        <v>84.342179999999004</v>
      </c>
      <c r="Q24" s="71"/>
    </row>
    <row r="25" spans="1:17" ht="14.4" customHeight="1" x14ac:dyDescent="0.3">
      <c r="A25" s="17" t="s">
        <v>39</v>
      </c>
      <c r="B25" s="49">
        <v>21283.313730800201</v>
      </c>
      <c r="C25" s="50">
        <v>1773.60947756668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1860.0916999999999</v>
      </c>
      <c r="I25" s="50">
        <v>1891.9632300000001</v>
      </c>
      <c r="J25" s="50">
        <v>2355.4941399999998</v>
      </c>
      <c r="K25" s="50">
        <v>1906.54748</v>
      </c>
      <c r="L25" s="50">
        <v>2089.4031399999999</v>
      </c>
      <c r="M25" s="50">
        <v>0</v>
      </c>
      <c r="N25" s="50">
        <v>0</v>
      </c>
      <c r="O25" s="50">
        <v>0</v>
      </c>
      <c r="P25" s="51">
        <v>17172.363290000001</v>
      </c>
      <c r="Q25" s="72">
        <v>1.075795088879</v>
      </c>
    </row>
    <row r="26" spans="1:17" ht="14.4" customHeight="1" x14ac:dyDescent="0.3">
      <c r="A26" s="15" t="s">
        <v>40</v>
      </c>
      <c r="B26" s="46">
        <v>3013.7666599491999</v>
      </c>
      <c r="C26" s="47">
        <v>251.14722166243399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208.29578000000001</v>
      </c>
      <c r="I26" s="47">
        <v>345.36282</v>
      </c>
      <c r="J26" s="47">
        <v>247.35945000000001</v>
      </c>
      <c r="K26" s="47">
        <v>249.58978999999999</v>
      </c>
      <c r="L26" s="47">
        <v>251.29727</v>
      </c>
      <c r="M26" s="47">
        <v>0</v>
      </c>
      <c r="N26" s="47">
        <v>0</v>
      </c>
      <c r="O26" s="47">
        <v>0</v>
      </c>
      <c r="P26" s="48">
        <v>2179.03881</v>
      </c>
      <c r="Q26" s="71">
        <v>0.96403783299099999</v>
      </c>
    </row>
    <row r="27" spans="1:17" ht="14.4" customHeight="1" x14ac:dyDescent="0.3">
      <c r="A27" s="18" t="s">
        <v>41</v>
      </c>
      <c r="B27" s="49">
        <v>24297.080390749401</v>
      </c>
      <c r="C27" s="50">
        <v>2024.7566992291199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2068.3874799999999</v>
      </c>
      <c r="I27" s="50">
        <v>2237.3260500000001</v>
      </c>
      <c r="J27" s="50">
        <v>2602.8535900000002</v>
      </c>
      <c r="K27" s="50">
        <v>2156.1372700000002</v>
      </c>
      <c r="L27" s="50">
        <v>2340.7004099999999</v>
      </c>
      <c r="M27" s="50">
        <v>0</v>
      </c>
      <c r="N27" s="50">
        <v>0</v>
      </c>
      <c r="O27" s="50">
        <v>0</v>
      </c>
      <c r="P27" s="51">
        <v>19351.402099999999</v>
      </c>
      <c r="Q27" s="72">
        <v>1.061932917524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125.53555</v>
      </c>
      <c r="I28" s="47">
        <v>95.990009999999998</v>
      </c>
      <c r="J28" s="47">
        <v>149.79732000000001</v>
      </c>
      <c r="K28" s="47">
        <v>159.95648</v>
      </c>
      <c r="L28" s="47">
        <v>116.52652999999999</v>
      </c>
      <c r="M28" s="47">
        <v>0</v>
      </c>
      <c r="N28" s="47">
        <v>0</v>
      </c>
      <c r="O28" s="47">
        <v>0</v>
      </c>
      <c r="P28" s="48">
        <v>1062.27655</v>
      </c>
      <c r="Q28" s="71">
        <v>1.5916495894510001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219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221</v>
      </c>
    </row>
    <row r="5" spans="1:11" ht="42" thickBot="1" x14ac:dyDescent="0.35">
      <c r="A5" s="62"/>
      <c r="B5" s="24" t="s">
        <v>215</v>
      </c>
      <c r="C5" s="25" t="s">
        <v>216</v>
      </c>
      <c r="D5" s="26" t="s">
        <v>217</v>
      </c>
      <c r="E5" s="26" t="s">
        <v>218</v>
      </c>
      <c r="F5" s="313"/>
      <c r="G5" s="313"/>
      <c r="H5" s="25" t="s">
        <v>220</v>
      </c>
      <c r="I5" s="313"/>
      <c r="J5" s="313"/>
      <c r="K5" s="316"/>
    </row>
    <row r="6" spans="1:11" ht="14.4" customHeight="1" thickBot="1" x14ac:dyDescent="0.35">
      <c r="A6" s="379" t="s">
        <v>226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21283.313730800201</v>
      </c>
      <c r="G6" s="362">
        <v>15962.4852981002</v>
      </c>
      <c r="H6" s="364">
        <v>2089.4031399999999</v>
      </c>
      <c r="I6" s="361">
        <v>17172.363290000001</v>
      </c>
      <c r="J6" s="362">
        <v>1209.87799189984</v>
      </c>
      <c r="K6" s="365">
        <v>0.80684631665899997</v>
      </c>
    </row>
    <row r="7" spans="1:11" ht="14.4" customHeight="1" thickBot="1" x14ac:dyDescent="0.35">
      <c r="A7" s="380" t="s">
        <v>227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1784.63697768824</v>
      </c>
      <c r="G7" s="362">
        <v>1338.4777332661799</v>
      </c>
      <c r="H7" s="364">
        <v>230.85998000000001</v>
      </c>
      <c r="I7" s="361">
        <v>1163.4265700000001</v>
      </c>
      <c r="J7" s="362">
        <v>-175.051163266179</v>
      </c>
      <c r="K7" s="365">
        <v>0.65191217292100001</v>
      </c>
    </row>
    <row r="8" spans="1:11" ht="14.4" customHeight="1" thickBot="1" x14ac:dyDescent="0.35">
      <c r="A8" s="381" t="s">
        <v>228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1784.63697768824</v>
      </c>
      <c r="G8" s="362">
        <v>1338.4777332661799</v>
      </c>
      <c r="H8" s="364">
        <v>230.85998000000001</v>
      </c>
      <c r="I8" s="361">
        <v>1163.4265700000001</v>
      </c>
      <c r="J8" s="362">
        <v>-175.051163266179</v>
      </c>
      <c r="K8" s="365">
        <v>0.65191217292100001</v>
      </c>
    </row>
    <row r="9" spans="1:11" ht="14.4" customHeight="1" thickBot="1" x14ac:dyDescent="0.35">
      <c r="A9" s="382" t="s">
        <v>229</v>
      </c>
      <c r="B9" s="366">
        <v>0</v>
      </c>
      <c r="C9" s="366">
        <v>1.0200000000000001E-3</v>
      </c>
      <c r="D9" s="367">
        <v>1.0200000000000001E-3</v>
      </c>
      <c r="E9" s="368" t="s">
        <v>224</v>
      </c>
      <c r="F9" s="366">
        <v>0</v>
      </c>
      <c r="G9" s="367">
        <v>0</v>
      </c>
      <c r="H9" s="369">
        <v>6.6E-4</v>
      </c>
      <c r="I9" s="366">
        <v>8.8000000000000003E-4</v>
      </c>
      <c r="J9" s="367">
        <v>8.8000000000000003E-4</v>
      </c>
      <c r="K9" s="370" t="s">
        <v>224</v>
      </c>
    </row>
    <row r="10" spans="1:11" ht="14.4" customHeight="1" thickBot="1" x14ac:dyDescent="0.35">
      <c r="A10" s="383" t="s">
        <v>230</v>
      </c>
      <c r="B10" s="361">
        <v>0</v>
      </c>
      <c r="C10" s="361">
        <v>1.0200000000000001E-3</v>
      </c>
      <c r="D10" s="362">
        <v>1.0200000000000001E-3</v>
      </c>
      <c r="E10" s="371" t="s">
        <v>224</v>
      </c>
      <c r="F10" s="361">
        <v>0</v>
      </c>
      <c r="G10" s="362">
        <v>0</v>
      </c>
      <c r="H10" s="364">
        <v>6.6E-4</v>
      </c>
      <c r="I10" s="361">
        <v>8.8000000000000003E-4</v>
      </c>
      <c r="J10" s="362">
        <v>8.8000000000000003E-4</v>
      </c>
      <c r="K10" s="372" t="s">
        <v>224</v>
      </c>
    </row>
    <row r="11" spans="1:11" ht="14.4" customHeight="1" thickBot="1" x14ac:dyDescent="0.35">
      <c r="A11" s="382" t="s">
        <v>231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29.000002618105</v>
      </c>
      <c r="G11" s="367">
        <v>21.750001963578001</v>
      </c>
      <c r="H11" s="369">
        <v>0.18808</v>
      </c>
      <c r="I11" s="366">
        <v>2.2162799999999998</v>
      </c>
      <c r="J11" s="367">
        <v>-19.533721963578</v>
      </c>
      <c r="K11" s="374">
        <v>7.6423441376000004E-2</v>
      </c>
    </row>
    <row r="12" spans="1:11" ht="14.4" customHeight="1" thickBot="1" x14ac:dyDescent="0.35">
      <c r="A12" s="383" t="s">
        <v>232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29.000002618105</v>
      </c>
      <c r="G12" s="362">
        <v>21.750001963578001</v>
      </c>
      <c r="H12" s="364">
        <v>0.18808</v>
      </c>
      <c r="I12" s="361">
        <v>2.2162799999999998</v>
      </c>
      <c r="J12" s="362">
        <v>-19.533721963578</v>
      </c>
      <c r="K12" s="365">
        <v>7.6423441376000004E-2</v>
      </c>
    </row>
    <row r="13" spans="1:11" ht="14.4" customHeight="1" thickBot="1" x14ac:dyDescent="0.35">
      <c r="A13" s="383" t="s">
        <v>233</v>
      </c>
      <c r="B13" s="361">
        <v>0</v>
      </c>
      <c r="C13" s="361">
        <v>1.3552</v>
      </c>
      <c r="D13" s="362">
        <v>1.3552</v>
      </c>
      <c r="E13" s="371" t="s">
        <v>234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224</v>
      </c>
    </row>
    <row r="14" spans="1:11" ht="14.4" customHeight="1" thickBot="1" x14ac:dyDescent="0.35">
      <c r="A14" s="382" t="s">
        <v>235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1361.00012287038</v>
      </c>
      <c r="G14" s="367">
        <v>1020.75009215278</v>
      </c>
      <c r="H14" s="369">
        <v>203.55954</v>
      </c>
      <c r="I14" s="366">
        <v>882.54155000000003</v>
      </c>
      <c r="J14" s="367">
        <v>-138.20854215278399</v>
      </c>
      <c r="K14" s="374">
        <v>0.64845074968700001</v>
      </c>
    </row>
    <row r="15" spans="1:11" ht="14.4" customHeight="1" thickBot="1" x14ac:dyDescent="0.35">
      <c r="A15" s="383" t="s">
        <v>236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900.00008125153602</v>
      </c>
      <c r="G15" s="362">
        <v>675.00006093865204</v>
      </c>
      <c r="H15" s="364">
        <v>120.36921</v>
      </c>
      <c r="I15" s="361">
        <v>569.39790000000005</v>
      </c>
      <c r="J15" s="362">
        <v>-105.60216093865201</v>
      </c>
      <c r="K15" s="365">
        <v>0.63266427621599997</v>
      </c>
    </row>
    <row r="16" spans="1:11" ht="14.4" customHeight="1" thickBot="1" x14ac:dyDescent="0.35">
      <c r="A16" s="383" t="s">
        <v>237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80.000007222357993</v>
      </c>
      <c r="G16" s="362">
        <v>60.000005416769</v>
      </c>
      <c r="H16" s="364">
        <v>19.588280000000001</v>
      </c>
      <c r="I16" s="361">
        <v>112.94965999999999</v>
      </c>
      <c r="J16" s="362">
        <v>52.94965458323</v>
      </c>
      <c r="K16" s="365">
        <v>1.4118706225369999</v>
      </c>
    </row>
    <row r="17" spans="1:11" ht="14.4" customHeight="1" thickBot="1" x14ac:dyDescent="0.35">
      <c r="A17" s="383" t="s">
        <v>238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36.000003250060999</v>
      </c>
      <c r="G17" s="362">
        <v>27.000002437546001</v>
      </c>
      <c r="H17" s="364">
        <v>1.8491</v>
      </c>
      <c r="I17" s="361">
        <v>22.064340000000001</v>
      </c>
      <c r="J17" s="362">
        <v>-4.9356624375460001</v>
      </c>
      <c r="K17" s="365">
        <v>0.61289827800100005</v>
      </c>
    </row>
    <row r="18" spans="1:11" ht="14.4" customHeight="1" thickBot="1" x14ac:dyDescent="0.35">
      <c r="A18" s="383" t="s">
        <v>239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300.000027083845</v>
      </c>
      <c r="G18" s="362">
        <v>225.000020312884</v>
      </c>
      <c r="H18" s="364">
        <v>57.652740000000001</v>
      </c>
      <c r="I18" s="361">
        <v>142.16937999999999</v>
      </c>
      <c r="J18" s="362">
        <v>-82.830640312884</v>
      </c>
      <c r="K18" s="365">
        <v>0.47389789054999998</v>
      </c>
    </row>
    <row r="19" spans="1:11" ht="14.4" customHeight="1" thickBot="1" x14ac:dyDescent="0.35">
      <c r="A19" s="383" t="s">
        <v>240</v>
      </c>
      <c r="B19" s="361">
        <v>0</v>
      </c>
      <c r="C19" s="361">
        <v>0.96699999999999997</v>
      </c>
      <c r="D19" s="362">
        <v>0.96699999999999997</v>
      </c>
      <c r="E19" s="371" t="s">
        <v>224</v>
      </c>
      <c r="F19" s="361">
        <v>0</v>
      </c>
      <c r="G19" s="362">
        <v>0</v>
      </c>
      <c r="H19" s="364">
        <v>0.24</v>
      </c>
      <c r="I19" s="361">
        <v>0.24</v>
      </c>
      <c r="J19" s="362">
        <v>0.24</v>
      </c>
      <c r="K19" s="372" t="s">
        <v>224</v>
      </c>
    </row>
    <row r="20" spans="1:11" ht="14.4" customHeight="1" thickBot="1" x14ac:dyDescent="0.35">
      <c r="A20" s="383" t="s">
        <v>241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45.000004062575996</v>
      </c>
      <c r="G20" s="362">
        <v>33.750003046932001</v>
      </c>
      <c r="H20" s="364">
        <v>3.3069999999999999</v>
      </c>
      <c r="I20" s="361">
        <v>35.167059999999999</v>
      </c>
      <c r="J20" s="362">
        <v>1.4170569530670001</v>
      </c>
      <c r="K20" s="365">
        <v>0.78149015166900004</v>
      </c>
    </row>
    <row r="21" spans="1:11" ht="14.4" customHeight="1" thickBot="1" x14ac:dyDescent="0.35">
      <c r="A21" s="383" t="s">
        <v>242</v>
      </c>
      <c r="B21" s="361">
        <v>0</v>
      </c>
      <c r="C21" s="361">
        <v>0</v>
      </c>
      <c r="D21" s="362">
        <v>0</v>
      </c>
      <c r="E21" s="363">
        <v>1</v>
      </c>
      <c r="F21" s="361">
        <v>0</v>
      </c>
      <c r="G21" s="362">
        <v>0</v>
      </c>
      <c r="H21" s="364">
        <v>0.55320999999999998</v>
      </c>
      <c r="I21" s="361">
        <v>0.55320999999999998</v>
      </c>
      <c r="J21" s="362">
        <v>0.55320999999999998</v>
      </c>
      <c r="K21" s="372" t="s">
        <v>234</v>
      </c>
    </row>
    <row r="22" spans="1:11" ht="14.4" customHeight="1" thickBot="1" x14ac:dyDescent="0.35">
      <c r="A22" s="382" t="s">
        <v>243</v>
      </c>
      <c r="B22" s="366">
        <v>164.35015257124499</v>
      </c>
      <c r="C22" s="366">
        <v>202.47486000000001</v>
      </c>
      <c r="D22" s="367">
        <v>38.124707428755002</v>
      </c>
      <c r="E22" s="373">
        <v>1.231972449263</v>
      </c>
      <c r="F22" s="366">
        <v>268.16542325867198</v>
      </c>
      <c r="G22" s="367">
        <v>201.124067444004</v>
      </c>
      <c r="H22" s="369">
        <v>22.853760000000001</v>
      </c>
      <c r="I22" s="366">
        <v>174.75684999999999</v>
      </c>
      <c r="J22" s="367">
        <v>-26.367217444004002</v>
      </c>
      <c r="K22" s="374">
        <v>0.651675551144</v>
      </c>
    </row>
    <row r="23" spans="1:11" ht="14.4" customHeight="1" thickBot="1" x14ac:dyDescent="0.35">
      <c r="A23" s="383" t="s">
        <v>244</v>
      </c>
      <c r="B23" s="361">
        <v>1.623618597786</v>
      </c>
      <c r="C23" s="361">
        <v>9.9999999900000002E-4</v>
      </c>
      <c r="D23" s="362">
        <v>-1.6226185977859999</v>
      </c>
      <c r="E23" s="363">
        <v>6.1590819499999995E-4</v>
      </c>
      <c r="F23" s="361">
        <v>-1.6516558117008901E-15</v>
      </c>
      <c r="G23" s="362">
        <v>-1.2387418587756701E-15</v>
      </c>
      <c r="H23" s="364">
        <v>0</v>
      </c>
      <c r="I23" s="361">
        <v>-2.2204460492503101E-16</v>
      </c>
      <c r="J23" s="362">
        <v>1.01669725385064E-15</v>
      </c>
      <c r="K23" s="365">
        <v>0.134437576734</v>
      </c>
    </row>
    <row r="24" spans="1:11" ht="14.4" customHeight="1" thickBot="1" x14ac:dyDescent="0.35">
      <c r="A24" s="383" t="s">
        <v>245</v>
      </c>
      <c r="B24" s="361">
        <v>8.9999997165209997</v>
      </c>
      <c r="C24" s="361">
        <v>11.02753</v>
      </c>
      <c r="D24" s="362">
        <v>2.0275302834779998</v>
      </c>
      <c r="E24" s="363">
        <v>1.2252811497039999</v>
      </c>
      <c r="F24" s="361">
        <v>13.155458314963001</v>
      </c>
      <c r="G24" s="362">
        <v>9.8665937362220006</v>
      </c>
      <c r="H24" s="364">
        <v>0.58635000000000004</v>
      </c>
      <c r="I24" s="361">
        <v>3.6621000000000001</v>
      </c>
      <c r="J24" s="362">
        <v>-6.2044937362220001</v>
      </c>
      <c r="K24" s="365">
        <v>0.27837114544500002</v>
      </c>
    </row>
    <row r="25" spans="1:11" ht="14.4" customHeight="1" thickBot="1" x14ac:dyDescent="0.35">
      <c r="A25" s="383" t="s">
        <v>246</v>
      </c>
      <c r="B25" s="361">
        <v>34.704092678255002</v>
      </c>
      <c r="C25" s="361">
        <v>29.048780000000001</v>
      </c>
      <c r="D25" s="362">
        <v>-5.6553126782550001</v>
      </c>
      <c r="E25" s="363">
        <v>0.83704190941699996</v>
      </c>
      <c r="F25" s="361">
        <v>24.005969206056001</v>
      </c>
      <c r="G25" s="362">
        <v>18.004476904541999</v>
      </c>
      <c r="H25" s="364">
        <v>2.3789799999999999</v>
      </c>
      <c r="I25" s="361">
        <v>18.047270000000001</v>
      </c>
      <c r="J25" s="362">
        <v>4.2793095456999997E-2</v>
      </c>
      <c r="K25" s="365">
        <v>0.75178260228000005</v>
      </c>
    </row>
    <row r="26" spans="1:11" ht="14.4" customHeight="1" thickBot="1" x14ac:dyDescent="0.35">
      <c r="A26" s="383" t="s">
        <v>247</v>
      </c>
      <c r="B26" s="361">
        <v>33.999998929081997</v>
      </c>
      <c r="C26" s="361">
        <v>42.180619999999998</v>
      </c>
      <c r="D26" s="362">
        <v>8.1806210709170006</v>
      </c>
      <c r="E26" s="363">
        <v>1.240606509664</v>
      </c>
      <c r="F26" s="361">
        <v>43.543038246305997</v>
      </c>
      <c r="G26" s="362">
        <v>32.657278684730002</v>
      </c>
      <c r="H26" s="364">
        <v>3.3718300000000001</v>
      </c>
      <c r="I26" s="361">
        <v>27.489450000000001</v>
      </c>
      <c r="J26" s="362">
        <v>-5.1678286847299999</v>
      </c>
      <c r="K26" s="365">
        <v>0.63131676399100001</v>
      </c>
    </row>
    <row r="27" spans="1:11" ht="14.4" customHeight="1" thickBot="1" x14ac:dyDescent="0.35">
      <c r="A27" s="383" t="s">
        <v>248</v>
      </c>
      <c r="B27" s="361">
        <v>0</v>
      </c>
      <c r="C27" s="361">
        <v>3.9E-2</v>
      </c>
      <c r="D27" s="362">
        <v>3.9E-2</v>
      </c>
      <c r="E27" s="371" t="s">
        <v>234</v>
      </c>
      <c r="F27" s="361">
        <v>4.2929669561999999E-2</v>
      </c>
      <c r="G27" s="362">
        <v>3.2197252171000001E-2</v>
      </c>
      <c r="H27" s="364">
        <v>0</v>
      </c>
      <c r="I27" s="361">
        <v>0</v>
      </c>
      <c r="J27" s="362">
        <v>-3.2197252171000001E-2</v>
      </c>
      <c r="K27" s="365">
        <v>0</v>
      </c>
    </row>
    <row r="28" spans="1:11" ht="14.4" customHeight="1" thickBot="1" x14ac:dyDescent="0.35">
      <c r="A28" s="383" t="s">
        <v>249</v>
      </c>
      <c r="B28" s="361">
        <v>2.6688119404289998</v>
      </c>
      <c r="C28" s="361">
        <v>4.7766000000000002</v>
      </c>
      <c r="D28" s="362">
        <v>2.1077880595699998</v>
      </c>
      <c r="E28" s="363">
        <v>1.7897851578220001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72" t="s">
        <v>224</v>
      </c>
    </row>
    <row r="29" spans="1:11" ht="14.4" customHeight="1" thickBot="1" x14ac:dyDescent="0.35">
      <c r="A29" s="383" t="s">
        <v>250</v>
      </c>
      <c r="B29" s="361">
        <v>0.10178383586799999</v>
      </c>
      <c r="C29" s="361">
        <v>0</v>
      </c>
      <c r="D29" s="362">
        <v>-0.10178383586799999</v>
      </c>
      <c r="E29" s="363">
        <v>0</v>
      </c>
      <c r="F29" s="361">
        <v>0</v>
      </c>
      <c r="G29" s="362">
        <v>0</v>
      </c>
      <c r="H29" s="364">
        <v>0</v>
      </c>
      <c r="I29" s="361">
        <v>0</v>
      </c>
      <c r="J29" s="362">
        <v>0</v>
      </c>
      <c r="K29" s="365">
        <v>0</v>
      </c>
    </row>
    <row r="30" spans="1:11" ht="14.4" customHeight="1" thickBot="1" x14ac:dyDescent="0.35">
      <c r="A30" s="383" t="s">
        <v>251</v>
      </c>
      <c r="B30" s="361">
        <v>22.251848763154999</v>
      </c>
      <c r="C30" s="361">
        <v>13.66521</v>
      </c>
      <c r="D30" s="362">
        <v>-8.5866387631549994</v>
      </c>
      <c r="E30" s="363">
        <v>0.61411571440400003</v>
      </c>
      <c r="F30" s="361">
        <v>17.780185850355998</v>
      </c>
      <c r="G30" s="362">
        <v>13.335139387767001</v>
      </c>
      <c r="H30" s="364">
        <v>0.95589999999999997</v>
      </c>
      <c r="I30" s="361">
        <v>16.988980000000002</v>
      </c>
      <c r="J30" s="362">
        <v>3.653840612232</v>
      </c>
      <c r="K30" s="365">
        <v>0.95550069852899999</v>
      </c>
    </row>
    <row r="31" spans="1:11" ht="14.4" customHeight="1" thickBot="1" x14ac:dyDescent="0.35">
      <c r="A31" s="383" t="s">
        <v>252</v>
      </c>
      <c r="B31" s="361">
        <v>0</v>
      </c>
      <c r="C31" s="361">
        <v>0</v>
      </c>
      <c r="D31" s="362">
        <v>0</v>
      </c>
      <c r="E31" s="363">
        <v>1</v>
      </c>
      <c r="F31" s="361">
        <v>0</v>
      </c>
      <c r="G31" s="362">
        <v>0</v>
      </c>
      <c r="H31" s="364">
        <v>0</v>
      </c>
      <c r="I31" s="361">
        <v>1.6214999999999999</v>
      </c>
      <c r="J31" s="362">
        <v>1.6214999999999999</v>
      </c>
      <c r="K31" s="372" t="s">
        <v>234</v>
      </c>
    </row>
    <row r="32" spans="1:11" ht="14.4" customHeight="1" thickBot="1" x14ac:dyDescent="0.35">
      <c r="A32" s="383" t="s">
        <v>253</v>
      </c>
      <c r="B32" s="361">
        <v>0</v>
      </c>
      <c r="C32" s="361">
        <v>1.25</v>
      </c>
      <c r="D32" s="362">
        <v>1.25</v>
      </c>
      <c r="E32" s="371" t="s">
        <v>234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72" t="s">
        <v>224</v>
      </c>
    </row>
    <row r="33" spans="1:11" ht="14.4" customHeight="1" thickBot="1" x14ac:dyDescent="0.35">
      <c r="A33" s="383" t="s">
        <v>254</v>
      </c>
      <c r="B33" s="361">
        <v>47.999998488115999</v>
      </c>
      <c r="C33" s="361">
        <v>37.27572</v>
      </c>
      <c r="D33" s="362">
        <v>-10.724278488115999</v>
      </c>
      <c r="E33" s="363">
        <v>0.77657752445999995</v>
      </c>
      <c r="F33" s="361">
        <v>64.574267611745995</v>
      </c>
      <c r="G33" s="362">
        <v>48.430700708808999</v>
      </c>
      <c r="H33" s="364">
        <v>12.0275</v>
      </c>
      <c r="I33" s="361">
        <v>61.39105</v>
      </c>
      <c r="J33" s="362">
        <v>12.960349291189999</v>
      </c>
      <c r="K33" s="365">
        <v>0.95070454951299999</v>
      </c>
    </row>
    <row r="34" spans="1:11" ht="14.4" customHeight="1" thickBot="1" x14ac:dyDescent="0.35">
      <c r="A34" s="383" t="s">
        <v>255</v>
      </c>
      <c r="B34" s="361">
        <v>11.999999622029</v>
      </c>
      <c r="C34" s="361">
        <v>63.2104</v>
      </c>
      <c r="D34" s="362">
        <v>51.210400377969997</v>
      </c>
      <c r="E34" s="363">
        <v>5.2675334992470004</v>
      </c>
      <c r="F34" s="361">
        <v>105.063574359679</v>
      </c>
      <c r="G34" s="362">
        <v>78.797680769758998</v>
      </c>
      <c r="H34" s="364">
        <v>3.5331999999999999</v>
      </c>
      <c r="I34" s="361">
        <v>45.5565</v>
      </c>
      <c r="J34" s="362">
        <v>-33.241180769758998</v>
      </c>
      <c r="K34" s="365">
        <v>0.433608891356</v>
      </c>
    </row>
    <row r="35" spans="1:11" ht="14.4" customHeight="1" thickBot="1" x14ac:dyDescent="0.35">
      <c r="A35" s="382" t="s">
        <v>256</v>
      </c>
      <c r="B35" s="366">
        <v>47.826104368656999</v>
      </c>
      <c r="C35" s="366">
        <v>90.649699999999996</v>
      </c>
      <c r="D35" s="367">
        <v>42.823595631342002</v>
      </c>
      <c r="E35" s="373">
        <v>1.8954021281190001</v>
      </c>
      <c r="F35" s="366">
        <v>112.36169439323</v>
      </c>
      <c r="G35" s="367">
        <v>84.271270794922003</v>
      </c>
      <c r="H35" s="369">
        <v>0</v>
      </c>
      <c r="I35" s="366">
        <v>82.134919999999994</v>
      </c>
      <c r="J35" s="367">
        <v>-2.136350794922</v>
      </c>
      <c r="K35" s="374">
        <v>0.73098684069800002</v>
      </c>
    </row>
    <row r="36" spans="1:11" ht="14.4" customHeight="1" thickBot="1" x14ac:dyDescent="0.35">
      <c r="A36" s="383" t="s">
        <v>257</v>
      </c>
      <c r="B36" s="361">
        <v>0</v>
      </c>
      <c r="C36" s="361">
        <v>0</v>
      </c>
      <c r="D36" s="362">
        <v>0</v>
      </c>
      <c r="E36" s="363">
        <v>1</v>
      </c>
      <c r="F36" s="361">
        <v>0</v>
      </c>
      <c r="G36" s="362">
        <v>0</v>
      </c>
      <c r="H36" s="364">
        <v>0</v>
      </c>
      <c r="I36" s="361">
        <v>5.9560000000000004</v>
      </c>
      <c r="J36" s="362">
        <v>5.9560000000000004</v>
      </c>
      <c r="K36" s="372" t="s">
        <v>234</v>
      </c>
    </row>
    <row r="37" spans="1:11" ht="14.4" customHeight="1" thickBot="1" x14ac:dyDescent="0.35">
      <c r="A37" s="383" t="s">
        <v>258</v>
      </c>
      <c r="B37" s="361">
        <v>47.826104368656999</v>
      </c>
      <c r="C37" s="361">
        <v>90.649699999999996</v>
      </c>
      <c r="D37" s="362">
        <v>42.823595631342002</v>
      </c>
      <c r="E37" s="363">
        <v>1.8954021281190001</v>
      </c>
      <c r="F37" s="361">
        <v>112.36169439323</v>
      </c>
      <c r="G37" s="362">
        <v>84.271270794922003</v>
      </c>
      <c r="H37" s="364">
        <v>0</v>
      </c>
      <c r="I37" s="361">
        <v>73.30592</v>
      </c>
      <c r="J37" s="362">
        <v>-10.965350794921999</v>
      </c>
      <c r="K37" s="365">
        <v>0.65241023994699998</v>
      </c>
    </row>
    <row r="38" spans="1:11" ht="14.4" customHeight="1" thickBot="1" x14ac:dyDescent="0.35">
      <c r="A38" s="383" t="s">
        <v>259</v>
      </c>
      <c r="B38" s="361">
        <v>0</v>
      </c>
      <c r="C38" s="361">
        <v>0</v>
      </c>
      <c r="D38" s="362">
        <v>0</v>
      </c>
      <c r="E38" s="371" t="s">
        <v>224</v>
      </c>
      <c r="F38" s="361">
        <v>0</v>
      </c>
      <c r="G38" s="362">
        <v>0</v>
      </c>
      <c r="H38" s="364">
        <v>0</v>
      </c>
      <c r="I38" s="361">
        <v>2.8730000000000002</v>
      </c>
      <c r="J38" s="362">
        <v>2.8730000000000002</v>
      </c>
      <c r="K38" s="372" t="s">
        <v>234</v>
      </c>
    </row>
    <row r="39" spans="1:11" ht="14.4" customHeight="1" thickBot="1" x14ac:dyDescent="0.35">
      <c r="A39" s="382" t="s">
        <v>260</v>
      </c>
      <c r="B39" s="366">
        <v>29.999999055071999</v>
      </c>
      <c r="C39" s="366">
        <v>34.070689999999999</v>
      </c>
      <c r="D39" s="367">
        <v>4.0706909449269997</v>
      </c>
      <c r="E39" s="373">
        <v>1.1356897024379999</v>
      </c>
      <c r="F39" s="366">
        <v>14.109734547853</v>
      </c>
      <c r="G39" s="367">
        <v>10.58230091089</v>
      </c>
      <c r="H39" s="369">
        <v>4.2579399999999996</v>
      </c>
      <c r="I39" s="366">
        <v>16.350390000000001</v>
      </c>
      <c r="J39" s="367">
        <v>5.768089089109</v>
      </c>
      <c r="K39" s="374">
        <v>1.1588020982630001</v>
      </c>
    </row>
    <row r="40" spans="1:11" ht="14.4" customHeight="1" thickBot="1" x14ac:dyDescent="0.35">
      <c r="A40" s="383" t="s">
        <v>261</v>
      </c>
      <c r="B40" s="361">
        <v>14.999999527536</v>
      </c>
      <c r="C40" s="361">
        <v>19.332630000000002</v>
      </c>
      <c r="D40" s="362">
        <v>4.3326304724630003</v>
      </c>
      <c r="E40" s="363">
        <v>1.2888420405950001</v>
      </c>
      <c r="F40" s="361">
        <v>0</v>
      </c>
      <c r="G40" s="362">
        <v>0</v>
      </c>
      <c r="H40" s="364">
        <v>1.56934</v>
      </c>
      <c r="I40" s="361">
        <v>7.2718999999999996</v>
      </c>
      <c r="J40" s="362">
        <v>7.2718999999999996</v>
      </c>
      <c r="K40" s="372" t="s">
        <v>224</v>
      </c>
    </row>
    <row r="41" spans="1:11" ht="14.4" customHeight="1" thickBot="1" x14ac:dyDescent="0.35">
      <c r="A41" s="383" t="s">
        <v>262</v>
      </c>
      <c r="B41" s="361">
        <v>0</v>
      </c>
      <c r="C41" s="361">
        <v>0.64685999999999999</v>
      </c>
      <c r="D41" s="362">
        <v>0.64685999999999999</v>
      </c>
      <c r="E41" s="371" t="s">
        <v>234</v>
      </c>
      <c r="F41" s="361">
        <v>0.41976352313499998</v>
      </c>
      <c r="G41" s="362">
        <v>0.31482264235099999</v>
      </c>
      <c r="H41" s="364">
        <v>0</v>
      </c>
      <c r="I41" s="361">
        <v>0</v>
      </c>
      <c r="J41" s="362">
        <v>-0.31482264235099999</v>
      </c>
      <c r="K41" s="365">
        <v>0</v>
      </c>
    </row>
    <row r="42" spans="1:11" ht="14.4" customHeight="1" thickBot="1" x14ac:dyDescent="0.35">
      <c r="A42" s="383" t="s">
        <v>263</v>
      </c>
      <c r="B42" s="361">
        <v>9.9999996850239992</v>
      </c>
      <c r="C42" s="361">
        <v>10.58705</v>
      </c>
      <c r="D42" s="362">
        <v>0.58705031497500004</v>
      </c>
      <c r="E42" s="363">
        <v>1.058705033346</v>
      </c>
      <c r="F42" s="361">
        <v>9.8538645470940001</v>
      </c>
      <c r="G42" s="362">
        <v>7.3903984103209996</v>
      </c>
      <c r="H42" s="364">
        <v>1.573</v>
      </c>
      <c r="I42" s="361">
        <v>6.6488899999999997</v>
      </c>
      <c r="J42" s="362">
        <v>-0.74150841032100001</v>
      </c>
      <c r="K42" s="365">
        <v>0.67474948211600005</v>
      </c>
    </row>
    <row r="43" spans="1:11" ht="14.4" customHeight="1" thickBot="1" x14ac:dyDescent="0.35">
      <c r="A43" s="383" t="s">
        <v>264</v>
      </c>
      <c r="B43" s="361">
        <v>4.9999998425119996</v>
      </c>
      <c r="C43" s="361">
        <v>3.5041500000000001</v>
      </c>
      <c r="D43" s="362">
        <v>-1.4958498425119999</v>
      </c>
      <c r="E43" s="363">
        <v>0.70083002207400003</v>
      </c>
      <c r="F43" s="361">
        <v>3.8361064776229998</v>
      </c>
      <c r="G43" s="362">
        <v>2.8770798582169999</v>
      </c>
      <c r="H43" s="364">
        <v>1.1155999999999999</v>
      </c>
      <c r="I43" s="361">
        <v>2.4296000000000002</v>
      </c>
      <c r="J43" s="362">
        <v>-0.44747985821699998</v>
      </c>
      <c r="K43" s="365">
        <v>0.63335051155900002</v>
      </c>
    </row>
    <row r="44" spans="1:11" ht="14.4" customHeight="1" thickBot="1" x14ac:dyDescent="0.35">
      <c r="A44" s="382" t="s">
        <v>265</v>
      </c>
      <c r="B44" s="366">
        <v>0</v>
      </c>
      <c r="C44" s="366">
        <v>0</v>
      </c>
      <c r="D44" s="367">
        <v>0</v>
      </c>
      <c r="E44" s="368" t="s">
        <v>224</v>
      </c>
      <c r="F44" s="366">
        <v>0</v>
      </c>
      <c r="G44" s="367">
        <v>0</v>
      </c>
      <c r="H44" s="369">
        <v>0</v>
      </c>
      <c r="I44" s="366">
        <v>5.4257</v>
      </c>
      <c r="J44" s="367">
        <v>5.4257</v>
      </c>
      <c r="K44" s="370" t="s">
        <v>234</v>
      </c>
    </row>
    <row r="45" spans="1:11" ht="14.4" customHeight="1" thickBot="1" x14ac:dyDescent="0.35">
      <c r="A45" s="383" t="s">
        <v>266</v>
      </c>
      <c r="B45" s="361">
        <v>0</v>
      </c>
      <c r="C45" s="361">
        <v>0</v>
      </c>
      <c r="D45" s="362">
        <v>0</v>
      </c>
      <c r="E45" s="371" t="s">
        <v>224</v>
      </c>
      <c r="F45" s="361">
        <v>0</v>
      </c>
      <c r="G45" s="362">
        <v>0</v>
      </c>
      <c r="H45" s="364">
        <v>0</v>
      </c>
      <c r="I45" s="361">
        <v>5.4257</v>
      </c>
      <c r="J45" s="362">
        <v>5.4257</v>
      </c>
      <c r="K45" s="372" t="s">
        <v>234</v>
      </c>
    </row>
    <row r="46" spans="1:11" ht="14.4" customHeight="1" thickBot="1" x14ac:dyDescent="0.35">
      <c r="A46" s="384" t="s">
        <v>267</v>
      </c>
      <c r="B46" s="366">
        <v>465.27298046276201</v>
      </c>
      <c r="C46" s="366">
        <v>663.26179000000002</v>
      </c>
      <c r="D46" s="367">
        <v>197.98880953723801</v>
      </c>
      <c r="E46" s="373">
        <v>1.4255325751779999</v>
      </c>
      <c r="F46" s="366">
        <v>595.67119884711497</v>
      </c>
      <c r="G46" s="367">
        <v>446.753399135336</v>
      </c>
      <c r="H46" s="369">
        <v>145.79111</v>
      </c>
      <c r="I46" s="366">
        <v>669.06557999999995</v>
      </c>
      <c r="J46" s="367">
        <v>222.31218086466399</v>
      </c>
      <c r="K46" s="374">
        <v>1.1232129088909999</v>
      </c>
    </row>
    <row r="47" spans="1:11" ht="14.4" customHeight="1" thickBot="1" x14ac:dyDescent="0.35">
      <c r="A47" s="381" t="s">
        <v>31</v>
      </c>
      <c r="B47" s="361">
        <v>16.72504391647</v>
      </c>
      <c r="C47" s="361">
        <v>93.445419999999999</v>
      </c>
      <c r="D47" s="362">
        <v>76.720376083529004</v>
      </c>
      <c r="E47" s="363">
        <v>5.5871554338919998</v>
      </c>
      <c r="F47" s="361">
        <v>133.88864348784</v>
      </c>
      <c r="G47" s="362">
        <v>100.41648261588</v>
      </c>
      <c r="H47" s="364">
        <v>0</v>
      </c>
      <c r="I47" s="361">
        <v>79.389060000000001</v>
      </c>
      <c r="J47" s="362">
        <v>-21.027422615879999</v>
      </c>
      <c r="K47" s="365">
        <v>0.592948422897</v>
      </c>
    </row>
    <row r="48" spans="1:11" ht="14.4" customHeight="1" thickBot="1" x14ac:dyDescent="0.35">
      <c r="A48" s="385" t="s">
        <v>268</v>
      </c>
      <c r="B48" s="361">
        <v>16.72504391647</v>
      </c>
      <c r="C48" s="361">
        <v>93.445419999999999</v>
      </c>
      <c r="D48" s="362">
        <v>76.720376083529004</v>
      </c>
      <c r="E48" s="363">
        <v>5.5871554338919998</v>
      </c>
      <c r="F48" s="361">
        <v>133.88864348784</v>
      </c>
      <c r="G48" s="362">
        <v>100.41648261588</v>
      </c>
      <c r="H48" s="364">
        <v>0</v>
      </c>
      <c r="I48" s="361">
        <v>79.389060000000001</v>
      </c>
      <c r="J48" s="362">
        <v>-21.027422615879999</v>
      </c>
      <c r="K48" s="365">
        <v>0.592948422897</v>
      </c>
    </row>
    <row r="49" spans="1:11" ht="14.4" customHeight="1" thickBot="1" x14ac:dyDescent="0.35">
      <c r="A49" s="383" t="s">
        <v>269</v>
      </c>
      <c r="B49" s="361">
        <v>16.318299009777999</v>
      </c>
      <c r="C49" s="361">
        <v>57.692869999999999</v>
      </c>
      <c r="D49" s="362">
        <v>41.374570990221002</v>
      </c>
      <c r="E49" s="363">
        <v>3.5354708211569998</v>
      </c>
      <c r="F49" s="361">
        <v>45.798463349392001</v>
      </c>
      <c r="G49" s="362">
        <v>34.348847512044003</v>
      </c>
      <c r="H49" s="364">
        <v>0</v>
      </c>
      <c r="I49" s="361">
        <v>72.297709999999995</v>
      </c>
      <c r="J49" s="362">
        <v>37.948862487954997</v>
      </c>
      <c r="K49" s="365">
        <v>1.578605584393</v>
      </c>
    </row>
    <row r="50" spans="1:11" ht="14.4" customHeight="1" thickBot="1" x14ac:dyDescent="0.35">
      <c r="A50" s="383" t="s">
        <v>270</v>
      </c>
      <c r="B50" s="361">
        <v>0</v>
      </c>
      <c r="C50" s="361">
        <v>0</v>
      </c>
      <c r="D50" s="362">
        <v>0</v>
      </c>
      <c r="E50" s="363">
        <v>1</v>
      </c>
      <c r="F50" s="361">
        <v>0</v>
      </c>
      <c r="G50" s="362">
        <v>0</v>
      </c>
      <c r="H50" s="364">
        <v>0</v>
      </c>
      <c r="I50" s="361">
        <v>0.66600000000000004</v>
      </c>
      <c r="J50" s="362">
        <v>0.66600000000000004</v>
      </c>
      <c r="K50" s="372" t="s">
        <v>234</v>
      </c>
    </row>
    <row r="51" spans="1:11" ht="14.4" customHeight="1" thickBot="1" x14ac:dyDescent="0.35">
      <c r="A51" s="383" t="s">
        <v>271</v>
      </c>
      <c r="B51" s="361">
        <v>0.406744906691</v>
      </c>
      <c r="C51" s="361">
        <v>30.9739</v>
      </c>
      <c r="D51" s="362">
        <v>30.567155093307999</v>
      </c>
      <c r="E51" s="363">
        <v>76.150676973257006</v>
      </c>
      <c r="F51" s="361">
        <v>84.654960200022998</v>
      </c>
      <c r="G51" s="362">
        <v>63.491220150017</v>
      </c>
      <c r="H51" s="364">
        <v>0</v>
      </c>
      <c r="I51" s="361">
        <v>1.58883</v>
      </c>
      <c r="J51" s="362">
        <v>-61.902390150016998</v>
      </c>
      <c r="K51" s="365">
        <v>1.8768303667E-2</v>
      </c>
    </row>
    <row r="52" spans="1:11" ht="14.4" customHeight="1" thickBot="1" x14ac:dyDescent="0.35">
      <c r="A52" s="383" t="s">
        <v>272</v>
      </c>
      <c r="B52" s="361">
        <v>0</v>
      </c>
      <c r="C52" s="361">
        <v>4.7786499999999998</v>
      </c>
      <c r="D52" s="362">
        <v>4.7786499999999998</v>
      </c>
      <c r="E52" s="371" t="s">
        <v>234</v>
      </c>
      <c r="F52" s="361">
        <v>3.4352199384230002</v>
      </c>
      <c r="G52" s="362">
        <v>2.5764149538169998</v>
      </c>
      <c r="H52" s="364">
        <v>0</v>
      </c>
      <c r="I52" s="361">
        <v>4.8365200000000002</v>
      </c>
      <c r="J52" s="362">
        <v>2.2601050461819998</v>
      </c>
      <c r="K52" s="365">
        <v>1.4079214975150001</v>
      </c>
    </row>
    <row r="53" spans="1:11" ht="14.4" customHeight="1" thickBot="1" x14ac:dyDescent="0.35">
      <c r="A53" s="386" t="s">
        <v>32</v>
      </c>
      <c r="B53" s="366">
        <v>0</v>
      </c>
      <c r="C53" s="366">
        <v>68.05</v>
      </c>
      <c r="D53" s="367">
        <v>68.05</v>
      </c>
      <c r="E53" s="368" t="s">
        <v>224</v>
      </c>
      <c r="F53" s="366">
        <v>0</v>
      </c>
      <c r="G53" s="367">
        <v>0</v>
      </c>
      <c r="H53" s="369">
        <v>106.256</v>
      </c>
      <c r="I53" s="366">
        <v>117.673</v>
      </c>
      <c r="J53" s="367">
        <v>117.673</v>
      </c>
      <c r="K53" s="370" t="s">
        <v>224</v>
      </c>
    </row>
    <row r="54" spans="1:11" ht="14.4" customHeight="1" thickBot="1" x14ac:dyDescent="0.35">
      <c r="A54" s="382" t="s">
        <v>273</v>
      </c>
      <c r="B54" s="366">
        <v>0</v>
      </c>
      <c r="C54" s="366">
        <v>18.359000000000002</v>
      </c>
      <c r="D54" s="367">
        <v>18.359000000000002</v>
      </c>
      <c r="E54" s="368" t="s">
        <v>224</v>
      </c>
      <c r="F54" s="366">
        <v>0</v>
      </c>
      <c r="G54" s="367">
        <v>0</v>
      </c>
      <c r="H54" s="369">
        <v>1.9950000000000001</v>
      </c>
      <c r="I54" s="366">
        <v>13.412000000000001</v>
      </c>
      <c r="J54" s="367">
        <v>13.412000000000001</v>
      </c>
      <c r="K54" s="370" t="s">
        <v>224</v>
      </c>
    </row>
    <row r="55" spans="1:11" ht="14.4" customHeight="1" thickBot="1" x14ac:dyDescent="0.35">
      <c r="A55" s="383" t="s">
        <v>274</v>
      </c>
      <c r="B55" s="361">
        <v>0</v>
      </c>
      <c r="C55" s="361">
        <v>18.359000000000002</v>
      </c>
      <c r="D55" s="362">
        <v>18.359000000000002</v>
      </c>
      <c r="E55" s="371" t="s">
        <v>224</v>
      </c>
      <c r="F55" s="361">
        <v>0</v>
      </c>
      <c r="G55" s="362">
        <v>0</v>
      </c>
      <c r="H55" s="364">
        <v>1.835</v>
      </c>
      <c r="I55" s="361">
        <v>13.092000000000001</v>
      </c>
      <c r="J55" s="362">
        <v>13.092000000000001</v>
      </c>
      <c r="K55" s="372" t="s">
        <v>224</v>
      </c>
    </row>
    <row r="56" spans="1:11" ht="14.4" customHeight="1" thickBot="1" x14ac:dyDescent="0.35">
      <c r="A56" s="383" t="s">
        <v>275</v>
      </c>
      <c r="B56" s="361">
        <v>0</v>
      </c>
      <c r="C56" s="361">
        <v>0</v>
      </c>
      <c r="D56" s="362">
        <v>0</v>
      </c>
      <c r="E56" s="363">
        <v>1</v>
      </c>
      <c r="F56" s="361">
        <v>0</v>
      </c>
      <c r="G56" s="362">
        <v>0</v>
      </c>
      <c r="H56" s="364">
        <v>0.16</v>
      </c>
      <c r="I56" s="361">
        <v>0.32</v>
      </c>
      <c r="J56" s="362">
        <v>0.32</v>
      </c>
      <c r="K56" s="372" t="s">
        <v>234</v>
      </c>
    </row>
    <row r="57" spans="1:11" ht="14.4" customHeight="1" thickBot="1" x14ac:dyDescent="0.35">
      <c r="A57" s="382" t="s">
        <v>276</v>
      </c>
      <c r="B57" s="366">
        <v>0</v>
      </c>
      <c r="C57" s="366">
        <v>49.691000000000003</v>
      </c>
      <c r="D57" s="367">
        <v>49.691000000000003</v>
      </c>
      <c r="E57" s="368" t="s">
        <v>234</v>
      </c>
      <c r="F57" s="366">
        <v>0</v>
      </c>
      <c r="G57" s="367">
        <v>0</v>
      </c>
      <c r="H57" s="369">
        <v>104.261</v>
      </c>
      <c r="I57" s="366">
        <v>104.261</v>
      </c>
      <c r="J57" s="367">
        <v>104.261</v>
      </c>
      <c r="K57" s="370" t="s">
        <v>224</v>
      </c>
    </row>
    <row r="58" spans="1:11" ht="14.4" customHeight="1" thickBot="1" x14ac:dyDescent="0.35">
      <c r="A58" s="383" t="s">
        <v>277</v>
      </c>
      <c r="B58" s="361">
        <v>0</v>
      </c>
      <c r="C58" s="361">
        <v>49.691000000000003</v>
      </c>
      <c r="D58" s="362">
        <v>49.691000000000003</v>
      </c>
      <c r="E58" s="371" t="s">
        <v>234</v>
      </c>
      <c r="F58" s="361">
        <v>0</v>
      </c>
      <c r="G58" s="362">
        <v>0</v>
      </c>
      <c r="H58" s="364">
        <v>104.261</v>
      </c>
      <c r="I58" s="361">
        <v>104.261</v>
      </c>
      <c r="J58" s="362">
        <v>104.261</v>
      </c>
      <c r="K58" s="372" t="s">
        <v>224</v>
      </c>
    </row>
    <row r="59" spans="1:11" ht="14.4" customHeight="1" thickBot="1" x14ac:dyDescent="0.35">
      <c r="A59" s="381" t="s">
        <v>33</v>
      </c>
      <c r="B59" s="361">
        <v>448.54793654629202</v>
      </c>
      <c r="C59" s="361">
        <v>501.76636999999999</v>
      </c>
      <c r="D59" s="362">
        <v>53.218433453708002</v>
      </c>
      <c r="E59" s="363">
        <v>1.1186460333829999</v>
      </c>
      <c r="F59" s="361">
        <v>461.78255535927502</v>
      </c>
      <c r="G59" s="362">
        <v>346.336916519456</v>
      </c>
      <c r="H59" s="364">
        <v>39.535110000000003</v>
      </c>
      <c r="I59" s="361">
        <v>472.00351999999998</v>
      </c>
      <c r="J59" s="362">
        <v>125.666603480544</v>
      </c>
      <c r="K59" s="365">
        <v>1.02213371753</v>
      </c>
    </row>
    <row r="60" spans="1:11" ht="14.4" customHeight="1" thickBot="1" x14ac:dyDescent="0.35">
      <c r="A60" s="382" t="s">
        <v>278</v>
      </c>
      <c r="B60" s="366">
        <v>6.9999997795160001</v>
      </c>
      <c r="C60" s="366">
        <v>0.82099999999999995</v>
      </c>
      <c r="D60" s="367">
        <v>-6.1789997795160003</v>
      </c>
      <c r="E60" s="373">
        <v>0.117285717979</v>
      </c>
      <c r="F60" s="366">
        <v>0.630457904322</v>
      </c>
      <c r="G60" s="367">
        <v>0.47284342824199999</v>
      </c>
      <c r="H60" s="369">
        <v>0</v>
      </c>
      <c r="I60" s="366">
        <v>0</v>
      </c>
      <c r="J60" s="367">
        <v>-0.47284342824199999</v>
      </c>
      <c r="K60" s="374">
        <v>0</v>
      </c>
    </row>
    <row r="61" spans="1:11" ht="14.4" customHeight="1" thickBot="1" x14ac:dyDescent="0.35">
      <c r="A61" s="383" t="s">
        <v>279</v>
      </c>
      <c r="B61" s="361">
        <v>6.9999997795160001</v>
      </c>
      <c r="C61" s="361">
        <v>0.82099999999999995</v>
      </c>
      <c r="D61" s="362">
        <v>-6.1789997795160003</v>
      </c>
      <c r="E61" s="363">
        <v>0.117285717979</v>
      </c>
      <c r="F61" s="361">
        <v>0.630457904322</v>
      </c>
      <c r="G61" s="362">
        <v>0.47284342824199999</v>
      </c>
      <c r="H61" s="364">
        <v>0</v>
      </c>
      <c r="I61" s="361">
        <v>0</v>
      </c>
      <c r="J61" s="362">
        <v>-0.47284342824199999</v>
      </c>
      <c r="K61" s="365">
        <v>0</v>
      </c>
    </row>
    <row r="62" spans="1:11" ht="14.4" customHeight="1" thickBot="1" x14ac:dyDescent="0.35">
      <c r="A62" s="382" t="s">
        <v>280</v>
      </c>
      <c r="B62" s="366">
        <v>33.198399692080002</v>
      </c>
      <c r="C62" s="366">
        <v>46.469830000000002</v>
      </c>
      <c r="D62" s="367">
        <v>13.271430307919999</v>
      </c>
      <c r="E62" s="373">
        <v>1.399761146049</v>
      </c>
      <c r="F62" s="366">
        <v>33.571121687847999</v>
      </c>
      <c r="G62" s="367">
        <v>25.178341265886001</v>
      </c>
      <c r="H62" s="369">
        <v>20.659960000000002</v>
      </c>
      <c r="I62" s="366">
        <v>63.015160000000002</v>
      </c>
      <c r="J62" s="367">
        <v>37.836818734113002</v>
      </c>
      <c r="K62" s="374">
        <v>1.8770644777950001</v>
      </c>
    </row>
    <row r="63" spans="1:11" ht="14.4" customHeight="1" thickBot="1" x14ac:dyDescent="0.35">
      <c r="A63" s="383" t="s">
        <v>281</v>
      </c>
      <c r="B63" s="361">
        <v>1.8464225194000001E-2</v>
      </c>
      <c r="C63" s="361">
        <v>0</v>
      </c>
      <c r="D63" s="362">
        <v>-1.8464225194000001E-2</v>
      </c>
      <c r="E63" s="363">
        <v>0</v>
      </c>
      <c r="F63" s="361">
        <v>0</v>
      </c>
      <c r="G63" s="362">
        <v>0</v>
      </c>
      <c r="H63" s="364">
        <v>9.4999999999999998E-3</v>
      </c>
      <c r="I63" s="361">
        <v>8.7400000000000005E-2</v>
      </c>
      <c r="J63" s="362">
        <v>8.7400000000000005E-2</v>
      </c>
      <c r="K63" s="372" t="s">
        <v>234</v>
      </c>
    </row>
    <row r="64" spans="1:11" ht="14.4" customHeight="1" thickBot="1" x14ac:dyDescent="0.35">
      <c r="A64" s="383" t="s">
        <v>282</v>
      </c>
      <c r="B64" s="361">
        <v>27.434868072655998</v>
      </c>
      <c r="C64" s="361">
        <v>42.683999999999997</v>
      </c>
      <c r="D64" s="362">
        <v>15.249131927343001</v>
      </c>
      <c r="E64" s="363">
        <v>1.555830335577</v>
      </c>
      <c r="F64" s="361">
        <v>29.397518870990002</v>
      </c>
      <c r="G64" s="362">
        <v>22.048139153242001</v>
      </c>
      <c r="H64" s="364">
        <v>20.315000000000001</v>
      </c>
      <c r="I64" s="361">
        <v>60.088000000000001</v>
      </c>
      <c r="J64" s="362">
        <v>38.039860846757001</v>
      </c>
      <c r="K64" s="365">
        <v>2.0439820198319998</v>
      </c>
    </row>
    <row r="65" spans="1:11" ht="14.4" customHeight="1" thickBot="1" x14ac:dyDescent="0.35">
      <c r="A65" s="383" t="s">
        <v>283</v>
      </c>
      <c r="B65" s="361">
        <v>5.7450673942280002</v>
      </c>
      <c r="C65" s="361">
        <v>3.7858299999999998</v>
      </c>
      <c r="D65" s="362">
        <v>-1.9592373942279999</v>
      </c>
      <c r="E65" s="363">
        <v>0.65897051160800002</v>
      </c>
      <c r="F65" s="361">
        <v>4.1736028168569996</v>
      </c>
      <c r="G65" s="362">
        <v>3.130202112643</v>
      </c>
      <c r="H65" s="364">
        <v>0.33545999999999998</v>
      </c>
      <c r="I65" s="361">
        <v>2.8397600000000001</v>
      </c>
      <c r="J65" s="362">
        <v>-0.29044211264300002</v>
      </c>
      <c r="K65" s="365">
        <v>0.68040973820700001</v>
      </c>
    </row>
    <row r="66" spans="1:11" ht="14.4" customHeight="1" thickBot="1" x14ac:dyDescent="0.35">
      <c r="A66" s="382" t="s">
        <v>284</v>
      </c>
      <c r="B66" s="366">
        <v>16.99999946454</v>
      </c>
      <c r="C66" s="366">
        <v>14.67403</v>
      </c>
      <c r="D66" s="367">
        <v>-2.32596946454</v>
      </c>
      <c r="E66" s="373">
        <v>0.86317826248200002</v>
      </c>
      <c r="F66" s="366">
        <v>21.718331485444999</v>
      </c>
      <c r="G66" s="367">
        <v>16.288748614083001</v>
      </c>
      <c r="H66" s="369">
        <v>0.31580999999999998</v>
      </c>
      <c r="I66" s="366">
        <v>35.588259999999998</v>
      </c>
      <c r="J66" s="367">
        <v>19.299511385915999</v>
      </c>
      <c r="K66" s="374">
        <v>1.638627719806</v>
      </c>
    </row>
    <row r="67" spans="1:11" ht="14.4" customHeight="1" thickBot="1" x14ac:dyDescent="0.35">
      <c r="A67" s="383" t="s">
        <v>285</v>
      </c>
      <c r="B67" s="361">
        <v>1.999999937004</v>
      </c>
      <c r="C67" s="361">
        <v>1.62</v>
      </c>
      <c r="D67" s="362">
        <v>-0.37999993700399998</v>
      </c>
      <c r="E67" s="363">
        <v>0.81000002551299999</v>
      </c>
      <c r="F67" s="361">
        <v>1.999996816928</v>
      </c>
      <c r="G67" s="362">
        <v>1.499997612696</v>
      </c>
      <c r="H67" s="364">
        <v>0</v>
      </c>
      <c r="I67" s="361">
        <v>1.2150000000000001</v>
      </c>
      <c r="J67" s="362">
        <v>-0.28499761269599999</v>
      </c>
      <c r="K67" s="365">
        <v>0.60750096685900001</v>
      </c>
    </row>
    <row r="68" spans="1:11" ht="14.4" customHeight="1" thickBot="1" x14ac:dyDescent="0.35">
      <c r="A68" s="383" t="s">
        <v>286</v>
      </c>
      <c r="B68" s="361">
        <v>14.999999527536</v>
      </c>
      <c r="C68" s="361">
        <v>13.054029999999999</v>
      </c>
      <c r="D68" s="362">
        <v>-1.9459695275360001</v>
      </c>
      <c r="E68" s="363">
        <v>0.870268694078</v>
      </c>
      <c r="F68" s="361">
        <v>19.718334668516</v>
      </c>
      <c r="G68" s="362">
        <v>14.788751001387</v>
      </c>
      <c r="H68" s="364">
        <v>0.31580999999999998</v>
      </c>
      <c r="I68" s="361">
        <v>34.373260000000002</v>
      </c>
      <c r="J68" s="362">
        <v>19.584508998612002</v>
      </c>
      <c r="K68" s="365">
        <v>1.7432131352789999</v>
      </c>
    </row>
    <row r="69" spans="1:11" ht="14.4" customHeight="1" thickBot="1" x14ac:dyDescent="0.35">
      <c r="A69" s="382" t="s">
        <v>287</v>
      </c>
      <c r="B69" s="366">
        <v>45.985110726770998</v>
      </c>
      <c r="C69" s="366">
        <v>55.442999999999998</v>
      </c>
      <c r="D69" s="367">
        <v>9.457889273228</v>
      </c>
      <c r="E69" s="373">
        <v>1.2056728607089999</v>
      </c>
      <c r="F69" s="366">
        <v>47.907786841951001</v>
      </c>
      <c r="G69" s="367">
        <v>35.930840131463</v>
      </c>
      <c r="H69" s="369">
        <v>3.7673399999999999</v>
      </c>
      <c r="I69" s="366">
        <v>36.003729999999997</v>
      </c>
      <c r="J69" s="367">
        <v>7.2889868536000005E-2</v>
      </c>
      <c r="K69" s="374">
        <v>0.75152146181900004</v>
      </c>
    </row>
    <row r="70" spans="1:11" ht="14.4" customHeight="1" thickBot="1" x14ac:dyDescent="0.35">
      <c r="A70" s="383" t="s">
        <v>288</v>
      </c>
      <c r="B70" s="361">
        <v>0</v>
      </c>
      <c r="C70" s="361">
        <v>0.372</v>
      </c>
      <c r="D70" s="362">
        <v>0.372</v>
      </c>
      <c r="E70" s="371" t="s">
        <v>234</v>
      </c>
      <c r="F70" s="361">
        <v>0.41070779633799998</v>
      </c>
      <c r="G70" s="362">
        <v>0.30803084725300001</v>
      </c>
      <c r="H70" s="364">
        <v>0</v>
      </c>
      <c r="I70" s="361">
        <v>0</v>
      </c>
      <c r="J70" s="362">
        <v>-0.30803084725300001</v>
      </c>
      <c r="K70" s="365">
        <v>0</v>
      </c>
    </row>
    <row r="71" spans="1:11" ht="14.4" customHeight="1" thickBot="1" x14ac:dyDescent="0.35">
      <c r="A71" s="383" t="s">
        <v>289</v>
      </c>
      <c r="B71" s="361">
        <v>45.682370026051998</v>
      </c>
      <c r="C71" s="361">
        <v>55.070999999999998</v>
      </c>
      <c r="D71" s="362">
        <v>9.3886299739469994</v>
      </c>
      <c r="E71" s="363">
        <v>1.2055197654709999</v>
      </c>
      <c r="F71" s="361">
        <v>47.497079045612999</v>
      </c>
      <c r="G71" s="362">
        <v>35.62280928421</v>
      </c>
      <c r="H71" s="364">
        <v>3.7673399999999999</v>
      </c>
      <c r="I71" s="361">
        <v>36.003729999999997</v>
      </c>
      <c r="J71" s="362">
        <v>0.380920715789</v>
      </c>
      <c r="K71" s="365">
        <v>0.75801987666199999</v>
      </c>
    </row>
    <row r="72" spans="1:11" ht="14.4" customHeight="1" thickBot="1" x14ac:dyDescent="0.35">
      <c r="A72" s="383" t="s">
        <v>290</v>
      </c>
      <c r="B72" s="361">
        <v>0.302740700719</v>
      </c>
      <c r="C72" s="361">
        <v>0</v>
      </c>
      <c r="D72" s="362">
        <v>-0.302740700719</v>
      </c>
      <c r="E72" s="363">
        <v>0</v>
      </c>
      <c r="F72" s="361">
        <v>0</v>
      </c>
      <c r="G72" s="362">
        <v>0</v>
      </c>
      <c r="H72" s="364">
        <v>0</v>
      </c>
      <c r="I72" s="361">
        <v>0</v>
      </c>
      <c r="J72" s="362">
        <v>0</v>
      </c>
      <c r="K72" s="365">
        <v>9</v>
      </c>
    </row>
    <row r="73" spans="1:11" ht="14.4" customHeight="1" thickBot="1" x14ac:dyDescent="0.35">
      <c r="A73" s="382" t="s">
        <v>291</v>
      </c>
      <c r="B73" s="366">
        <v>230.364430505603</v>
      </c>
      <c r="C73" s="366">
        <v>331.16082999999998</v>
      </c>
      <c r="D73" s="367">
        <v>100.79639949439699</v>
      </c>
      <c r="E73" s="373">
        <v>1.4375519227210001</v>
      </c>
      <c r="F73" s="366">
        <v>313.61543848599001</v>
      </c>
      <c r="G73" s="367">
        <v>235.211578864492</v>
      </c>
      <c r="H73" s="369">
        <v>8.4819999999999993</v>
      </c>
      <c r="I73" s="366">
        <v>268.83792</v>
      </c>
      <c r="J73" s="367">
        <v>33.626341135506998</v>
      </c>
      <c r="K73" s="374">
        <v>0.85722157460600001</v>
      </c>
    </row>
    <row r="74" spans="1:11" ht="14.4" customHeight="1" thickBot="1" x14ac:dyDescent="0.35">
      <c r="A74" s="383" t="s">
        <v>292</v>
      </c>
      <c r="B74" s="361">
        <v>116.885885911087</v>
      </c>
      <c r="C74" s="361">
        <v>261.64478000000003</v>
      </c>
      <c r="D74" s="362">
        <v>144.758894088913</v>
      </c>
      <c r="E74" s="363">
        <v>2.23846342063</v>
      </c>
      <c r="F74" s="361">
        <v>243.292535137735</v>
      </c>
      <c r="G74" s="362">
        <v>182.46940135330101</v>
      </c>
      <c r="H74" s="364">
        <v>8.4819999999999993</v>
      </c>
      <c r="I74" s="361">
        <v>196.87996000000001</v>
      </c>
      <c r="J74" s="362">
        <v>14.410558646698</v>
      </c>
      <c r="K74" s="365">
        <v>0.80923140485300005</v>
      </c>
    </row>
    <row r="75" spans="1:11" ht="14.4" customHeight="1" thickBot="1" x14ac:dyDescent="0.35">
      <c r="A75" s="383" t="s">
        <v>293</v>
      </c>
      <c r="B75" s="361">
        <v>113.47854459451599</v>
      </c>
      <c r="C75" s="361">
        <v>68.572249999999997</v>
      </c>
      <c r="D75" s="362">
        <v>-44.906294594515998</v>
      </c>
      <c r="E75" s="363">
        <v>0.60427502172299996</v>
      </c>
      <c r="F75" s="361">
        <v>67.344750077707005</v>
      </c>
      <c r="G75" s="362">
        <v>50.508562558279998</v>
      </c>
      <c r="H75" s="364">
        <v>0</v>
      </c>
      <c r="I75" s="361">
        <v>71.95796</v>
      </c>
      <c r="J75" s="362">
        <v>21.449397441719</v>
      </c>
      <c r="K75" s="365">
        <v>1.06850140385</v>
      </c>
    </row>
    <row r="76" spans="1:11" ht="14.4" customHeight="1" thickBot="1" x14ac:dyDescent="0.35">
      <c r="A76" s="383" t="s">
        <v>294</v>
      </c>
      <c r="B76" s="361">
        <v>0</v>
      </c>
      <c r="C76" s="361">
        <v>0.94379999999899999</v>
      </c>
      <c r="D76" s="362">
        <v>0.94379999999899999</v>
      </c>
      <c r="E76" s="371" t="s">
        <v>234</v>
      </c>
      <c r="F76" s="361">
        <v>2.9781532705470002</v>
      </c>
      <c r="G76" s="362">
        <v>2.23361495291</v>
      </c>
      <c r="H76" s="364">
        <v>0</v>
      </c>
      <c r="I76" s="361">
        <v>0</v>
      </c>
      <c r="J76" s="362">
        <v>-2.23361495291</v>
      </c>
      <c r="K76" s="365">
        <v>0</v>
      </c>
    </row>
    <row r="77" spans="1:11" ht="14.4" customHeight="1" thickBot="1" x14ac:dyDescent="0.35">
      <c r="A77" s="382" t="s">
        <v>295</v>
      </c>
      <c r="B77" s="366">
        <v>0</v>
      </c>
      <c r="C77" s="366">
        <v>9.9999999999E-2</v>
      </c>
      <c r="D77" s="367">
        <v>9.9999999999E-2</v>
      </c>
      <c r="E77" s="368" t="s">
        <v>234</v>
      </c>
      <c r="F77" s="366">
        <v>0</v>
      </c>
      <c r="G77" s="367">
        <v>0</v>
      </c>
      <c r="H77" s="369">
        <v>0</v>
      </c>
      <c r="I77" s="366">
        <v>0</v>
      </c>
      <c r="J77" s="367">
        <v>0</v>
      </c>
      <c r="K77" s="370" t="s">
        <v>224</v>
      </c>
    </row>
    <row r="78" spans="1:11" ht="14.4" customHeight="1" thickBot="1" x14ac:dyDescent="0.35">
      <c r="A78" s="383" t="s">
        <v>296</v>
      </c>
      <c r="B78" s="361">
        <v>0</v>
      </c>
      <c r="C78" s="361">
        <v>9.9999999999E-2</v>
      </c>
      <c r="D78" s="362">
        <v>9.9999999999E-2</v>
      </c>
      <c r="E78" s="371" t="s">
        <v>234</v>
      </c>
      <c r="F78" s="361">
        <v>0</v>
      </c>
      <c r="G78" s="362">
        <v>0</v>
      </c>
      <c r="H78" s="364">
        <v>0</v>
      </c>
      <c r="I78" s="361">
        <v>0</v>
      </c>
      <c r="J78" s="362">
        <v>0</v>
      </c>
      <c r="K78" s="372" t="s">
        <v>224</v>
      </c>
    </row>
    <row r="79" spans="1:11" ht="14.4" customHeight="1" thickBot="1" x14ac:dyDescent="0.35">
      <c r="A79" s="382" t="s">
        <v>297</v>
      </c>
      <c r="B79" s="366">
        <v>114.999996377779</v>
      </c>
      <c r="C79" s="366">
        <v>53.097679999999997</v>
      </c>
      <c r="D79" s="367">
        <v>-61.902316377778</v>
      </c>
      <c r="E79" s="373">
        <v>0.46171897106400001</v>
      </c>
      <c r="F79" s="366">
        <v>44.339418953717001</v>
      </c>
      <c r="G79" s="367">
        <v>33.254564215286997</v>
      </c>
      <c r="H79" s="369">
        <v>6.31</v>
      </c>
      <c r="I79" s="366">
        <v>68.558449999999993</v>
      </c>
      <c r="J79" s="367">
        <v>35.303885784712001</v>
      </c>
      <c r="K79" s="374">
        <v>1.5462189540989999</v>
      </c>
    </row>
    <row r="80" spans="1:11" ht="14.4" customHeight="1" thickBot="1" x14ac:dyDescent="0.35">
      <c r="A80" s="383" t="s">
        <v>298</v>
      </c>
      <c r="B80" s="361">
        <v>0</v>
      </c>
      <c r="C80" s="361">
        <v>0</v>
      </c>
      <c r="D80" s="362">
        <v>0</v>
      </c>
      <c r="E80" s="371" t="s">
        <v>224</v>
      </c>
      <c r="F80" s="361">
        <v>0</v>
      </c>
      <c r="G80" s="362">
        <v>0</v>
      </c>
      <c r="H80" s="364">
        <v>3.1640000000000001</v>
      </c>
      <c r="I80" s="361">
        <v>39.805999999999997</v>
      </c>
      <c r="J80" s="362">
        <v>39.805999999999997</v>
      </c>
      <c r="K80" s="372" t="s">
        <v>234</v>
      </c>
    </row>
    <row r="81" spans="1:11" ht="14.4" customHeight="1" thickBot="1" x14ac:dyDescent="0.35">
      <c r="A81" s="383" t="s">
        <v>299</v>
      </c>
      <c r="B81" s="361">
        <v>0</v>
      </c>
      <c r="C81" s="361">
        <v>0</v>
      </c>
      <c r="D81" s="362">
        <v>0</v>
      </c>
      <c r="E81" s="363">
        <v>1</v>
      </c>
      <c r="F81" s="361">
        <v>0</v>
      </c>
      <c r="G81" s="362">
        <v>0</v>
      </c>
      <c r="H81" s="364">
        <v>3.1459999999999999</v>
      </c>
      <c r="I81" s="361">
        <v>3.1459999999999999</v>
      </c>
      <c r="J81" s="362">
        <v>3.1459999999999999</v>
      </c>
      <c r="K81" s="372" t="s">
        <v>234</v>
      </c>
    </row>
    <row r="82" spans="1:11" ht="14.4" customHeight="1" thickBot="1" x14ac:dyDescent="0.35">
      <c r="A82" s="383" t="s">
        <v>300</v>
      </c>
      <c r="B82" s="361">
        <v>39.999998740095997</v>
      </c>
      <c r="C82" s="361">
        <v>23.452680000000001</v>
      </c>
      <c r="D82" s="362">
        <v>-16.547318740095999</v>
      </c>
      <c r="E82" s="363">
        <v>0.58631701846700002</v>
      </c>
      <c r="F82" s="361">
        <v>39.339426911394</v>
      </c>
      <c r="G82" s="362">
        <v>29.504570183544999</v>
      </c>
      <c r="H82" s="364">
        <v>0</v>
      </c>
      <c r="I82" s="361">
        <v>21.371449999999999</v>
      </c>
      <c r="J82" s="362">
        <v>-8.1331201835449995</v>
      </c>
      <c r="K82" s="365">
        <v>0.54325778685399995</v>
      </c>
    </row>
    <row r="83" spans="1:11" ht="14.4" customHeight="1" thickBot="1" x14ac:dyDescent="0.35">
      <c r="A83" s="383" t="s">
        <v>301</v>
      </c>
      <c r="B83" s="361">
        <v>74.999997637681005</v>
      </c>
      <c r="C83" s="361">
        <v>29.645</v>
      </c>
      <c r="D83" s="362">
        <v>-45.354997637681002</v>
      </c>
      <c r="E83" s="363">
        <v>0.395266679116</v>
      </c>
      <c r="F83" s="361">
        <v>4.9999920423219999</v>
      </c>
      <c r="G83" s="362">
        <v>3.7499940317410001</v>
      </c>
      <c r="H83" s="364">
        <v>0</v>
      </c>
      <c r="I83" s="361">
        <v>4.2350000000000003</v>
      </c>
      <c r="J83" s="362">
        <v>0.48500596825800002</v>
      </c>
      <c r="K83" s="365">
        <v>0.847001348032</v>
      </c>
    </row>
    <row r="84" spans="1:11" ht="14.4" customHeight="1" thickBot="1" x14ac:dyDescent="0.35">
      <c r="A84" s="380" t="s">
        <v>34</v>
      </c>
      <c r="B84" s="361">
        <v>19075.999399152199</v>
      </c>
      <c r="C84" s="361">
        <v>17830.60828</v>
      </c>
      <c r="D84" s="362">
        <v>-1245.39111915223</v>
      </c>
      <c r="E84" s="363">
        <v>0.93471423996699998</v>
      </c>
      <c r="F84" s="361">
        <v>17169.001550008601</v>
      </c>
      <c r="G84" s="362">
        <v>12876.7511625065</v>
      </c>
      <c r="H84" s="364">
        <v>1523.4539</v>
      </c>
      <c r="I84" s="361">
        <v>13939.77054</v>
      </c>
      <c r="J84" s="362">
        <v>1063.0193774935301</v>
      </c>
      <c r="K84" s="365">
        <v>0.81191503765600004</v>
      </c>
    </row>
    <row r="85" spans="1:11" ht="14.4" customHeight="1" thickBot="1" x14ac:dyDescent="0.35">
      <c r="A85" s="386" t="s">
        <v>302</v>
      </c>
      <c r="B85" s="366">
        <v>14490.9995435686</v>
      </c>
      <c r="C85" s="366">
        <v>13254.982</v>
      </c>
      <c r="D85" s="367">
        <v>-1236.0175435686201</v>
      </c>
      <c r="E85" s="373">
        <v>0.91470446604699995</v>
      </c>
      <c r="F85" s="366">
        <v>13033.001176612601</v>
      </c>
      <c r="G85" s="367">
        <v>9774.7508824594806</v>
      </c>
      <c r="H85" s="369">
        <v>1128.866</v>
      </c>
      <c r="I85" s="366">
        <v>10314.156000000001</v>
      </c>
      <c r="J85" s="367">
        <v>539.40511754052602</v>
      </c>
      <c r="K85" s="374">
        <v>0.79138763667900003</v>
      </c>
    </row>
    <row r="86" spans="1:11" ht="14.4" customHeight="1" thickBot="1" x14ac:dyDescent="0.35">
      <c r="A86" s="382" t="s">
        <v>303</v>
      </c>
      <c r="B86" s="366">
        <v>13099.999587381801</v>
      </c>
      <c r="C86" s="366">
        <v>11831.883</v>
      </c>
      <c r="D86" s="367">
        <v>-1268.1165873817499</v>
      </c>
      <c r="E86" s="373">
        <v>0.90319720402100001</v>
      </c>
      <c r="F86" s="366">
        <v>11650.0010517561</v>
      </c>
      <c r="G86" s="367">
        <v>8737.5007888170694</v>
      </c>
      <c r="H86" s="369">
        <v>1028.9059999999999</v>
      </c>
      <c r="I86" s="366">
        <v>9425.1910000000007</v>
      </c>
      <c r="J86" s="367">
        <v>687.69021118292903</v>
      </c>
      <c r="K86" s="374">
        <v>0.80902919734699996</v>
      </c>
    </row>
    <row r="87" spans="1:11" ht="14.4" customHeight="1" thickBot="1" x14ac:dyDescent="0.35">
      <c r="A87" s="383" t="s">
        <v>304</v>
      </c>
      <c r="B87" s="361">
        <v>13099.999587381801</v>
      </c>
      <c r="C87" s="361">
        <v>11831.883</v>
      </c>
      <c r="D87" s="362">
        <v>-1268.1165873817499</v>
      </c>
      <c r="E87" s="363">
        <v>0.90319720402100001</v>
      </c>
      <c r="F87" s="361">
        <v>11650.0010517561</v>
      </c>
      <c r="G87" s="362">
        <v>8737.5007888170694</v>
      </c>
      <c r="H87" s="364">
        <v>1028.9059999999999</v>
      </c>
      <c r="I87" s="361">
        <v>9425.1910000000007</v>
      </c>
      <c r="J87" s="362">
        <v>687.69021118292903</v>
      </c>
      <c r="K87" s="365">
        <v>0.80902919734699996</v>
      </c>
    </row>
    <row r="88" spans="1:11" ht="14.4" customHeight="1" thickBot="1" x14ac:dyDescent="0.35">
      <c r="A88" s="382" t="s">
        <v>305</v>
      </c>
      <c r="B88" s="366">
        <v>1349.9999574782701</v>
      </c>
      <c r="C88" s="366">
        <v>1400.58</v>
      </c>
      <c r="D88" s="367">
        <v>50.580042521727997</v>
      </c>
      <c r="E88" s="373">
        <v>1.037466699344</v>
      </c>
      <c r="F88" s="366">
        <v>1350.00012187732</v>
      </c>
      <c r="G88" s="367">
        <v>1012.50009140799</v>
      </c>
      <c r="H88" s="369">
        <v>95.15</v>
      </c>
      <c r="I88" s="366">
        <v>862.06</v>
      </c>
      <c r="J88" s="367">
        <v>-150.44009140798701</v>
      </c>
      <c r="K88" s="374">
        <v>0.63856290531299997</v>
      </c>
    </row>
    <row r="89" spans="1:11" ht="14.4" customHeight="1" thickBot="1" x14ac:dyDescent="0.35">
      <c r="A89" s="383" t="s">
        <v>306</v>
      </c>
      <c r="B89" s="361">
        <v>1349.9999574782701</v>
      </c>
      <c r="C89" s="361">
        <v>1400.58</v>
      </c>
      <c r="D89" s="362">
        <v>50.580042521727997</v>
      </c>
      <c r="E89" s="363">
        <v>1.037466699344</v>
      </c>
      <c r="F89" s="361">
        <v>1350.00012187732</v>
      </c>
      <c r="G89" s="362">
        <v>1012.50009140799</v>
      </c>
      <c r="H89" s="364">
        <v>95.15</v>
      </c>
      <c r="I89" s="361">
        <v>862.06</v>
      </c>
      <c r="J89" s="362">
        <v>-150.44009140798701</v>
      </c>
      <c r="K89" s="365">
        <v>0.63856290531299997</v>
      </c>
    </row>
    <row r="90" spans="1:11" ht="14.4" customHeight="1" thickBot="1" x14ac:dyDescent="0.35">
      <c r="A90" s="382" t="s">
        <v>307</v>
      </c>
      <c r="B90" s="366">
        <v>40.999998708599001</v>
      </c>
      <c r="C90" s="366">
        <v>22.518999999999998</v>
      </c>
      <c r="D90" s="367">
        <v>-18.480998708599</v>
      </c>
      <c r="E90" s="373">
        <v>0.54924391973800002</v>
      </c>
      <c r="F90" s="366">
        <v>33.000002979222998</v>
      </c>
      <c r="G90" s="367">
        <v>24.750002234417</v>
      </c>
      <c r="H90" s="369">
        <v>4.8099999999999996</v>
      </c>
      <c r="I90" s="366">
        <v>26.905000000000001</v>
      </c>
      <c r="J90" s="367">
        <v>2.1549977655819998</v>
      </c>
      <c r="K90" s="374">
        <v>0.81530295669700004</v>
      </c>
    </row>
    <row r="91" spans="1:11" ht="14.4" customHeight="1" thickBot="1" x14ac:dyDescent="0.35">
      <c r="A91" s="383" t="s">
        <v>308</v>
      </c>
      <c r="B91" s="361">
        <v>40.999998708599001</v>
      </c>
      <c r="C91" s="361">
        <v>22.518999999999998</v>
      </c>
      <c r="D91" s="362">
        <v>-18.480998708599</v>
      </c>
      <c r="E91" s="363">
        <v>0.54924391973800002</v>
      </c>
      <c r="F91" s="361">
        <v>33.000002979222998</v>
      </c>
      <c r="G91" s="362">
        <v>24.750002234417</v>
      </c>
      <c r="H91" s="364">
        <v>4.8099999999999996</v>
      </c>
      <c r="I91" s="361">
        <v>26.905000000000001</v>
      </c>
      <c r="J91" s="362">
        <v>2.1549977655819998</v>
      </c>
      <c r="K91" s="365">
        <v>0.81530295669700004</v>
      </c>
    </row>
    <row r="92" spans="1:11" ht="14.4" customHeight="1" thickBot="1" x14ac:dyDescent="0.35">
      <c r="A92" s="381" t="s">
        <v>309</v>
      </c>
      <c r="B92" s="361">
        <v>4453.9998597097901</v>
      </c>
      <c r="C92" s="361">
        <v>4457.0822900000003</v>
      </c>
      <c r="D92" s="362">
        <v>3.0824302902060001</v>
      </c>
      <c r="E92" s="363">
        <v>1.0006920589099999</v>
      </c>
      <c r="F92" s="361">
        <v>3961.00035759707</v>
      </c>
      <c r="G92" s="362">
        <v>2970.7502681977999</v>
      </c>
      <c r="H92" s="364">
        <v>379.08246000000003</v>
      </c>
      <c r="I92" s="361">
        <v>3483.8351600000001</v>
      </c>
      <c r="J92" s="362">
        <v>513.08489180219601</v>
      </c>
      <c r="K92" s="365">
        <v>0.87953416952300001</v>
      </c>
    </row>
    <row r="93" spans="1:11" ht="14.4" customHeight="1" thickBot="1" x14ac:dyDescent="0.35">
      <c r="A93" s="382" t="s">
        <v>310</v>
      </c>
      <c r="B93" s="366">
        <v>1178.99996286436</v>
      </c>
      <c r="C93" s="366">
        <v>1178.9665</v>
      </c>
      <c r="D93" s="367">
        <v>-3.3462864357000001E-2</v>
      </c>
      <c r="E93" s="373">
        <v>0.99997161758599995</v>
      </c>
      <c r="F93" s="366">
        <v>1049.0000947031899</v>
      </c>
      <c r="G93" s="367">
        <v>786.75007102739096</v>
      </c>
      <c r="H93" s="369">
        <v>100.34345</v>
      </c>
      <c r="I93" s="366">
        <v>921.73487</v>
      </c>
      <c r="J93" s="367">
        <v>134.98479897260901</v>
      </c>
      <c r="K93" s="374">
        <v>0.87867949169299997</v>
      </c>
    </row>
    <row r="94" spans="1:11" ht="14.4" customHeight="1" thickBot="1" x14ac:dyDescent="0.35">
      <c r="A94" s="383" t="s">
        <v>311</v>
      </c>
      <c r="B94" s="361">
        <v>1178.99996286436</v>
      </c>
      <c r="C94" s="361">
        <v>1178.9665</v>
      </c>
      <c r="D94" s="362">
        <v>-3.3462864357000001E-2</v>
      </c>
      <c r="E94" s="363">
        <v>0.99997161758599995</v>
      </c>
      <c r="F94" s="361">
        <v>1049.0000947031899</v>
      </c>
      <c r="G94" s="362">
        <v>786.75007102739096</v>
      </c>
      <c r="H94" s="364">
        <v>100.34345</v>
      </c>
      <c r="I94" s="361">
        <v>921.73487</v>
      </c>
      <c r="J94" s="362">
        <v>134.98479897260901</v>
      </c>
      <c r="K94" s="365">
        <v>0.87867949169299997</v>
      </c>
    </row>
    <row r="95" spans="1:11" ht="14.4" customHeight="1" thickBot="1" x14ac:dyDescent="0.35">
      <c r="A95" s="382" t="s">
        <v>312</v>
      </c>
      <c r="B95" s="366">
        <v>3274.9998968454402</v>
      </c>
      <c r="C95" s="366">
        <v>3278.1157899999998</v>
      </c>
      <c r="D95" s="367">
        <v>3.115893154563</v>
      </c>
      <c r="E95" s="373">
        <v>1.000951417787</v>
      </c>
      <c r="F95" s="366">
        <v>2912.0002628938801</v>
      </c>
      <c r="G95" s="367">
        <v>2184.00019717041</v>
      </c>
      <c r="H95" s="369">
        <v>278.73901000000001</v>
      </c>
      <c r="I95" s="366">
        <v>2562.1002899999999</v>
      </c>
      <c r="J95" s="367">
        <v>378.10009282958703</v>
      </c>
      <c r="K95" s="374">
        <v>0.87984205312300001</v>
      </c>
    </row>
    <row r="96" spans="1:11" ht="14.4" customHeight="1" thickBot="1" x14ac:dyDescent="0.35">
      <c r="A96" s="383" t="s">
        <v>313</v>
      </c>
      <c r="B96" s="361">
        <v>3274.9998968454402</v>
      </c>
      <c r="C96" s="361">
        <v>3278.1157899999998</v>
      </c>
      <c r="D96" s="362">
        <v>3.115893154563</v>
      </c>
      <c r="E96" s="363">
        <v>1.000951417787</v>
      </c>
      <c r="F96" s="361">
        <v>2912.0002628938801</v>
      </c>
      <c r="G96" s="362">
        <v>2184.00019717041</v>
      </c>
      <c r="H96" s="364">
        <v>278.73901000000001</v>
      </c>
      <c r="I96" s="361">
        <v>2562.1002899999999</v>
      </c>
      <c r="J96" s="362">
        <v>378.10009282958703</v>
      </c>
      <c r="K96" s="365">
        <v>0.87984205312300001</v>
      </c>
    </row>
    <row r="97" spans="1:11" ht="14.4" customHeight="1" thickBot="1" x14ac:dyDescent="0.35">
      <c r="A97" s="381" t="s">
        <v>314</v>
      </c>
      <c r="B97" s="361">
        <v>130.999995873817</v>
      </c>
      <c r="C97" s="361">
        <v>118.54398999999999</v>
      </c>
      <c r="D97" s="362">
        <v>-12.456005873817</v>
      </c>
      <c r="E97" s="363">
        <v>0.90491598270100004</v>
      </c>
      <c r="F97" s="361">
        <v>175.00001579891099</v>
      </c>
      <c r="G97" s="362">
        <v>131.25001184918401</v>
      </c>
      <c r="H97" s="364">
        <v>15.50544</v>
      </c>
      <c r="I97" s="361">
        <v>141.77938</v>
      </c>
      <c r="J97" s="362">
        <v>10.529368150816</v>
      </c>
      <c r="K97" s="365">
        <v>0.81016781257199999</v>
      </c>
    </row>
    <row r="98" spans="1:11" ht="14.4" customHeight="1" thickBot="1" x14ac:dyDescent="0.35">
      <c r="A98" s="382" t="s">
        <v>315</v>
      </c>
      <c r="B98" s="366">
        <v>130.999995873817</v>
      </c>
      <c r="C98" s="366">
        <v>118.54398999999999</v>
      </c>
      <c r="D98" s="367">
        <v>-12.456005873817</v>
      </c>
      <c r="E98" s="373">
        <v>0.90491598270100004</v>
      </c>
      <c r="F98" s="366">
        <v>175.00001579891099</v>
      </c>
      <c r="G98" s="367">
        <v>131.25001184918401</v>
      </c>
      <c r="H98" s="369">
        <v>15.50544</v>
      </c>
      <c r="I98" s="366">
        <v>141.77938</v>
      </c>
      <c r="J98" s="367">
        <v>10.529368150816</v>
      </c>
      <c r="K98" s="374">
        <v>0.81016781257199999</v>
      </c>
    </row>
    <row r="99" spans="1:11" ht="14.4" customHeight="1" thickBot="1" x14ac:dyDescent="0.35">
      <c r="A99" s="383" t="s">
        <v>316</v>
      </c>
      <c r="B99" s="361">
        <v>130.999995873817</v>
      </c>
      <c r="C99" s="361">
        <v>118.54398999999999</v>
      </c>
      <c r="D99" s="362">
        <v>-12.456005873817</v>
      </c>
      <c r="E99" s="363">
        <v>0.90491598270100004</v>
      </c>
      <c r="F99" s="361">
        <v>175.00001579891099</v>
      </c>
      <c r="G99" s="362">
        <v>131.25001184918401</v>
      </c>
      <c r="H99" s="364">
        <v>15.50544</v>
      </c>
      <c r="I99" s="361">
        <v>141.77938</v>
      </c>
      <c r="J99" s="362">
        <v>10.529368150816</v>
      </c>
      <c r="K99" s="365">
        <v>0.81016781257199999</v>
      </c>
    </row>
    <row r="100" spans="1:11" ht="14.4" customHeight="1" thickBot="1" x14ac:dyDescent="0.35">
      <c r="A100" s="380" t="s">
        <v>317</v>
      </c>
      <c r="B100" s="361">
        <v>0</v>
      </c>
      <c r="C100" s="361">
        <v>91.65607</v>
      </c>
      <c r="D100" s="362">
        <v>91.65607</v>
      </c>
      <c r="E100" s="371" t="s">
        <v>224</v>
      </c>
      <c r="F100" s="361">
        <v>0</v>
      </c>
      <c r="G100" s="362">
        <v>0</v>
      </c>
      <c r="H100" s="364">
        <v>42.686</v>
      </c>
      <c r="I100" s="361">
        <v>78.473699999999994</v>
      </c>
      <c r="J100" s="362">
        <v>78.473699999999994</v>
      </c>
      <c r="K100" s="372" t="s">
        <v>224</v>
      </c>
    </row>
    <row r="101" spans="1:11" ht="14.4" customHeight="1" thickBot="1" x14ac:dyDescent="0.35">
      <c r="A101" s="381" t="s">
        <v>318</v>
      </c>
      <c r="B101" s="361">
        <v>0</v>
      </c>
      <c r="C101" s="361">
        <v>91.65607</v>
      </c>
      <c r="D101" s="362">
        <v>91.65607</v>
      </c>
      <c r="E101" s="371" t="s">
        <v>224</v>
      </c>
      <c r="F101" s="361">
        <v>0</v>
      </c>
      <c r="G101" s="362">
        <v>0</v>
      </c>
      <c r="H101" s="364">
        <v>42.686</v>
      </c>
      <c r="I101" s="361">
        <v>78.473699999999994</v>
      </c>
      <c r="J101" s="362">
        <v>78.473699999999994</v>
      </c>
      <c r="K101" s="372" t="s">
        <v>224</v>
      </c>
    </row>
    <row r="102" spans="1:11" ht="14.4" customHeight="1" thickBot="1" x14ac:dyDescent="0.35">
      <c r="A102" s="382" t="s">
        <v>319</v>
      </c>
      <c r="B102" s="366">
        <v>0</v>
      </c>
      <c r="C102" s="366">
        <v>10.372070000000001</v>
      </c>
      <c r="D102" s="367">
        <v>10.372070000000001</v>
      </c>
      <c r="E102" s="368" t="s">
        <v>224</v>
      </c>
      <c r="F102" s="366">
        <v>0</v>
      </c>
      <c r="G102" s="367">
        <v>0</v>
      </c>
      <c r="H102" s="369">
        <v>2.84</v>
      </c>
      <c r="I102" s="366">
        <v>4.5777000000000001</v>
      </c>
      <c r="J102" s="367">
        <v>4.5777000000000001</v>
      </c>
      <c r="K102" s="370" t="s">
        <v>224</v>
      </c>
    </row>
    <row r="103" spans="1:11" ht="14.4" customHeight="1" thickBot="1" x14ac:dyDescent="0.35">
      <c r="A103" s="383" t="s">
        <v>320</v>
      </c>
      <c r="B103" s="361">
        <v>0</v>
      </c>
      <c r="C103" s="361">
        <v>-1.3619300000000001</v>
      </c>
      <c r="D103" s="362">
        <v>-1.3619300000000001</v>
      </c>
      <c r="E103" s="371" t="s">
        <v>224</v>
      </c>
      <c r="F103" s="361">
        <v>0</v>
      </c>
      <c r="G103" s="362">
        <v>0</v>
      </c>
      <c r="H103" s="364">
        <v>0</v>
      </c>
      <c r="I103" s="361">
        <v>-3.2673000000000001</v>
      </c>
      <c r="J103" s="362">
        <v>-3.2673000000000001</v>
      </c>
      <c r="K103" s="372" t="s">
        <v>224</v>
      </c>
    </row>
    <row r="104" spans="1:11" ht="14.4" customHeight="1" thickBot="1" x14ac:dyDescent="0.35">
      <c r="A104" s="383" t="s">
        <v>321</v>
      </c>
      <c r="B104" s="361">
        <v>0</v>
      </c>
      <c r="C104" s="361">
        <v>11.534000000000001</v>
      </c>
      <c r="D104" s="362">
        <v>11.534000000000001</v>
      </c>
      <c r="E104" s="371" t="s">
        <v>234</v>
      </c>
      <c r="F104" s="361">
        <v>0</v>
      </c>
      <c r="G104" s="362">
        <v>0</v>
      </c>
      <c r="H104" s="364">
        <v>0</v>
      </c>
      <c r="I104" s="361">
        <v>0</v>
      </c>
      <c r="J104" s="362">
        <v>0</v>
      </c>
      <c r="K104" s="372" t="s">
        <v>224</v>
      </c>
    </row>
    <row r="105" spans="1:11" ht="14.4" customHeight="1" thickBot="1" x14ac:dyDescent="0.35">
      <c r="A105" s="383" t="s">
        <v>322</v>
      </c>
      <c r="B105" s="361">
        <v>0</v>
      </c>
      <c r="C105" s="361">
        <v>0</v>
      </c>
      <c r="D105" s="362">
        <v>0</v>
      </c>
      <c r="E105" s="371" t="s">
        <v>224</v>
      </c>
      <c r="F105" s="361">
        <v>0</v>
      </c>
      <c r="G105" s="362">
        <v>0</v>
      </c>
      <c r="H105" s="364">
        <v>2.84</v>
      </c>
      <c r="I105" s="361">
        <v>7.13</v>
      </c>
      <c r="J105" s="362">
        <v>7.13</v>
      </c>
      <c r="K105" s="372" t="s">
        <v>234</v>
      </c>
    </row>
    <row r="106" spans="1:11" ht="14.4" customHeight="1" thickBot="1" x14ac:dyDescent="0.35">
      <c r="A106" s="383" t="s">
        <v>323</v>
      </c>
      <c r="B106" s="361">
        <v>0</v>
      </c>
      <c r="C106" s="361">
        <v>0.2</v>
      </c>
      <c r="D106" s="362">
        <v>0.2</v>
      </c>
      <c r="E106" s="371" t="s">
        <v>224</v>
      </c>
      <c r="F106" s="361">
        <v>0</v>
      </c>
      <c r="G106" s="362">
        <v>0</v>
      </c>
      <c r="H106" s="364">
        <v>0</v>
      </c>
      <c r="I106" s="361">
        <v>0.71499999999999997</v>
      </c>
      <c r="J106" s="362">
        <v>0.71499999999999997</v>
      </c>
      <c r="K106" s="372" t="s">
        <v>224</v>
      </c>
    </row>
    <row r="107" spans="1:11" ht="14.4" customHeight="1" thickBot="1" x14ac:dyDescent="0.35">
      <c r="A107" s="382" t="s">
        <v>324</v>
      </c>
      <c r="B107" s="366">
        <v>0</v>
      </c>
      <c r="C107" s="366">
        <v>54.6</v>
      </c>
      <c r="D107" s="367">
        <v>54.6</v>
      </c>
      <c r="E107" s="368" t="s">
        <v>224</v>
      </c>
      <c r="F107" s="366">
        <v>0</v>
      </c>
      <c r="G107" s="367">
        <v>0</v>
      </c>
      <c r="H107" s="369">
        <v>4.8</v>
      </c>
      <c r="I107" s="366">
        <v>34</v>
      </c>
      <c r="J107" s="367">
        <v>34</v>
      </c>
      <c r="K107" s="370" t="s">
        <v>224</v>
      </c>
    </row>
    <row r="108" spans="1:11" ht="14.4" customHeight="1" thickBot="1" x14ac:dyDescent="0.35">
      <c r="A108" s="383" t="s">
        <v>325</v>
      </c>
      <c r="B108" s="361">
        <v>0</v>
      </c>
      <c r="C108" s="361">
        <v>54.6</v>
      </c>
      <c r="D108" s="362">
        <v>54.6</v>
      </c>
      <c r="E108" s="371" t="s">
        <v>224</v>
      </c>
      <c r="F108" s="361">
        <v>0</v>
      </c>
      <c r="G108" s="362">
        <v>0</v>
      </c>
      <c r="H108" s="364">
        <v>4.8</v>
      </c>
      <c r="I108" s="361">
        <v>34</v>
      </c>
      <c r="J108" s="362">
        <v>34</v>
      </c>
      <c r="K108" s="372" t="s">
        <v>224</v>
      </c>
    </row>
    <row r="109" spans="1:11" ht="14.4" customHeight="1" thickBot="1" x14ac:dyDescent="0.35">
      <c r="A109" s="385" t="s">
        <v>326</v>
      </c>
      <c r="B109" s="361">
        <v>0</v>
      </c>
      <c r="C109" s="361">
        <v>5.8</v>
      </c>
      <c r="D109" s="362">
        <v>5.8</v>
      </c>
      <c r="E109" s="371" t="s">
        <v>224</v>
      </c>
      <c r="F109" s="361">
        <v>0</v>
      </c>
      <c r="G109" s="362">
        <v>0</v>
      </c>
      <c r="H109" s="364">
        <v>0</v>
      </c>
      <c r="I109" s="361">
        <v>2.9</v>
      </c>
      <c r="J109" s="362">
        <v>2.9</v>
      </c>
      <c r="K109" s="372" t="s">
        <v>224</v>
      </c>
    </row>
    <row r="110" spans="1:11" ht="14.4" customHeight="1" thickBot="1" x14ac:dyDescent="0.35">
      <c r="A110" s="383" t="s">
        <v>327</v>
      </c>
      <c r="B110" s="361">
        <v>0</v>
      </c>
      <c r="C110" s="361">
        <v>5.8</v>
      </c>
      <c r="D110" s="362">
        <v>5.8</v>
      </c>
      <c r="E110" s="371" t="s">
        <v>224</v>
      </c>
      <c r="F110" s="361">
        <v>0</v>
      </c>
      <c r="G110" s="362">
        <v>0</v>
      </c>
      <c r="H110" s="364">
        <v>0</v>
      </c>
      <c r="I110" s="361">
        <v>2.9</v>
      </c>
      <c r="J110" s="362">
        <v>2.9</v>
      </c>
      <c r="K110" s="372" t="s">
        <v>224</v>
      </c>
    </row>
    <row r="111" spans="1:11" ht="14.4" customHeight="1" thickBot="1" x14ac:dyDescent="0.35">
      <c r="A111" s="385" t="s">
        <v>328</v>
      </c>
      <c r="B111" s="361">
        <v>0</v>
      </c>
      <c r="C111" s="361">
        <v>3.25</v>
      </c>
      <c r="D111" s="362">
        <v>3.25</v>
      </c>
      <c r="E111" s="371" t="s">
        <v>224</v>
      </c>
      <c r="F111" s="361">
        <v>0</v>
      </c>
      <c r="G111" s="362">
        <v>0</v>
      </c>
      <c r="H111" s="364">
        <v>0</v>
      </c>
      <c r="I111" s="361">
        <v>1.95</v>
      </c>
      <c r="J111" s="362">
        <v>1.95</v>
      </c>
      <c r="K111" s="372" t="s">
        <v>224</v>
      </c>
    </row>
    <row r="112" spans="1:11" ht="14.4" customHeight="1" thickBot="1" x14ac:dyDescent="0.35">
      <c r="A112" s="383" t="s">
        <v>329</v>
      </c>
      <c r="B112" s="361">
        <v>0</v>
      </c>
      <c r="C112" s="361">
        <v>3.25</v>
      </c>
      <c r="D112" s="362">
        <v>3.25</v>
      </c>
      <c r="E112" s="371" t="s">
        <v>224</v>
      </c>
      <c r="F112" s="361">
        <v>0</v>
      </c>
      <c r="G112" s="362">
        <v>0</v>
      </c>
      <c r="H112" s="364">
        <v>0</v>
      </c>
      <c r="I112" s="361">
        <v>1.95</v>
      </c>
      <c r="J112" s="362">
        <v>1.95</v>
      </c>
      <c r="K112" s="372" t="s">
        <v>224</v>
      </c>
    </row>
    <row r="113" spans="1:11" ht="14.4" customHeight="1" thickBot="1" x14ac:dyDescent="0.35">
      <c r="A113" s="385" t="s">
        <v>330</v>
      </c>
      <c r="B113" s="361">
        <v>0</v>
      </c>
      <c r="C113" s="361">
        <v>17.634</v>
      </c>
      <c r="D113" s="362">
        <v>17.634</v>
      </c>
      <c r="E113" s="371" t="s">
        <v>234</v>
      </c>
      <c r="F113" s="361">
        <v>0</v>
      </c>
      <c r="G113" s="362">
        <v>0</v>
      </c>
      <c r="H113" s="364">
        <v>35.045999999999999</v>
      </c>
      <c r="I113" s="361">
        <v>35.045999999999999</v>
      </c>
      <c r="J113" s="362">
        <v>35.045999999999999</v>
      </c>
      <c r="K113" s="372" t="s">
        <v>224</v>
      </c>
    </row>
    <row r="114" spans="1:11" ht="14.4" customHeight="1" thickBot="1" x14ac:dyDescent="0.35">
      <c r="A114" s="383" t="s">
        <v>331</v>
      </c>
      <c r="B114" s="361">
        <v>0</v>
      </c>
      <c r="C114" s="361">
        <v>17.634</v>
      </c>
      <c r="D114" s="362">
        <v>17.634</v>
      </c>
      <c r="E114" s="371" t="s">
        <v>234</v>
      </c>
      <c r="F114" s="361">
        <v>0</v>
      </c>
      <c r="G114" s="362">
        <v>0</v>
      </c>
      <c r="H114" s="364">
        <v>35.045999999999999</v>
      </c>
      <c r="I114" s="361">
        <v>35.045999999999999</v>
      </c>
      <c r="J114" s="362">
        <v>35.045999999999999</v>
      </c>
      <c r="K114" s="372" t="s">
        <v>224</v>
      </c>
    </row>
    <row r="115" spans="1:11" ht="14.4" customHeight="1" thickBot="1" x14ac:dyDescent="0.35">
      <c r="A115" s="380" t="s">
        <v>332</v>
      </c>
      <c r="B115" s="361">
        <v>1748.99994683206</v>
      </c>
      <c r="C115" s="361">
        <v>1802.46289</v>
      </c>
      <c r="D115" s="362">
        <v>53.462943167940999</v>
      </c>
      <c r="E115" s="363">
        <v>1.0305677214360001</v>
      </c>
      <c r="F115" s="361">
        <v>1734.00400425624</v>
      </c>
      <c r="G115" s="362">
        <v>1300.5030031921799</v>
      </c>
      <c r="H115" s="364">
        <v>146.61215000000001</v>
      </c>
      <c r="I115" s="361">
        <v>1321.1849999999999</v>
      </c>
      <c r="J115" s="362">
        <v>20.681996807821001</v>
      </c>
      <c r="K115" s="365">
        <v>0.76192730625500005</v>
      </c>
    </row>
    <row r="116" spans="1:11" ht="14.4" customHeight="1" thickBot="1" x14ac:dyDescent="0.35">
      <c r="A116" s="381" t="s">
        <v>333</v>
      </c>
      <c r="B116" s="361">
        <v>1687.99994683206</v>
      </c>
      <c r="C116" s="361">
        <v>1698.4380000000001</v>
      </c>
      <c r="D116" s="362">
        <v>10.438053167941</v>
      </c>
      <c r="E116" s="363">
        <v>1.0061836809810001</v>
      </c>
      <c r="F116" s="361">
        <v>1734.00400425624</v>
      </c>
      <c r="G116" s="362">
        <v>1300.5030031921799</v>
      </c>
      <c r="H116" s="364">
        <v>144.53700000000001</v>
      </c>
      <c r="I116" s="361">
        <v>1300.8330000000001</v>
      </c>
      <c r="J116" s="362">
        <v>0.32999680782000002</v>
      </c>
      <c r="K116" s="365">
        <v>0.750190309138</v>
      </c>
    </row>
    <row r="117" spans="1:11" ht="14.4" customHeight="1" thickBot="1" x14ac:dyDescent="0.35">
      <c r="A117" s="382" t="s">
        <v>334</v>
      </c>
      <c r="B117" s="366">
        <v>1687.99994683206</v>
      </c>
      <c r="C117" s="366">
        <v>1698.4380000000001</v>
      </c>
      <c r="D117" s="367">
        <v>10.438053167941</v>
      </c>
      <c r="E117" s="373">
        <v>1.0061836809810001</v>
      </c>
      <c r="F117" s="366">
        <v>1734.00400425624</v>
      </c>
      <c r="G117" s="367">
        <v>1300.5030031921799</v>
      </c>
      <c r="H117" s="369">
        <v>144.53700000000001</v>
      </c>
      <c r="I117" s="366">
        <v>1300.8330000000001</v>
      </c>
      <c r="J117" s="367">
        <v>0.32999680782000002</v>
      </c>
      <c r="K117" s="374">
        <v>0.750190309138</v>
      </c>
    </row>
    <row r="118" spans="1:11" ht="14.4" customHeight="1" thickBot="1" x14ac:dyDescent="0.35">
      <c r="A118" s="383" t="s">
        <v>335</v>
      </c>
      <c r="B118" s="361">
        <v>1.999999937004</v>
      </c>
      <c r="C118" s="361">
        <v>1.728</v>
      </c>
      <c r="D118" s="362">
        <v>-0.27199993700399999</v>
      </c>
      <c r="E118" s="363">
        <v>0.86400002721299995</v>
      </c>
      <c r="F118" s="361">
        <v>2.0000046185190001</v>
      </c>
      <c r="G118" s="362">
        <v>1.5000034638890001</v>
      </c>
      <c r="H118" s="364">
        <v>0.14399999999999999</v>
      </c>
      <c r="I118" s="361">
        <v>1.296</v>
      </c>
      <c r="J118" s="362">
        <v>-0.20400346388900001</v>
      </c>
      <c r="K118" s="365">
        <v>0.64799850360300004</v>
      </c>
    </row>
    <row r="119" spans="1:11" ht="14.4" customHeight="1" thickBot="1" x14ac:dyDescent="0.35">
      <c r="A119" s="383" t="s">
        <v>336</v>
      </c>
      <c r="B119" s="361">
        <v>1685.99994689505</v>
      </c>
      <c r="C119" s="361">
        <v>1696.3979999999999</v>
      </c>
      <c r="D119" s="362">
        <v>10.398053104945999</v>
      </c>
      <c r="E119" s="363">
        <v>1.006167291478</v>
      </c>
      <c r="F119" s="361">
        <v>1732.00399963772</v>
      </c>
      <c r="G119" s="362">
        <v>1299.00299972829</v>
      </c>
      <c r="H119" s="364">
        <v>144.36699999999999</v>
      </c>
      <c r="I119" s="361">
        <v>1299.3030000000001</v>
      </c>
      <c r="J119" s="362">
        <v>0.30000027170999999</v>
      </c>
      <c r="K119" s="365">
        <v>0.75017320991799996</v>
      </c>
    </row>
    <row r="120" spans="1:11" ht="14.4" customHeight="1" thickBot="1" x14ac:dyDescent="0.35">
      <c r="A120" s="383" t="s">
        <v>337</v>
      </c>
      <c r="B120" s="361">
        <v>0</v>
      </c>
      <c r="C120" s="361">
        <v>0.312</v>
      </c>
      <c r="D120" s="362">
        <v>0.312</v>
      </c>
      <c r="E120" s="371" t="s">
        <v>224</v>
      </c>
      <c r="F120" s="361">
        <v>0</v>
      </c>
      <c r="G120" s="362">
        <v>0</v>
      </c>
      <c r="H120" s="364">
        <v>2.5999999999999999E-2</v>
      </c>
      <c r="I120" s="361">
        <v>0.23400000000000001</v>
      </c>
      <c r="J120" s="362">
        <v>0.23400000000000001</v>
      </c>
      <c r="K120" s="372" t="s">
        <v>224</v>
      </c>
    </row>
    <row r="121" spans="1:11" ht="14.4" customHeight="1" thickBot="1" x14ac:dyDescent="0.35">
      <c r="A121" s="381" t="s">
        <v>338</v>
      </c>
      <c r="B121" s="361">
        <v>61</v>
      </c>
      <c r="C121" s="361">
        <v>104.02489</v>
      </c>
      <c r="D121" s="362">
        <v>43.024889999999999</v>
      </c>
      <c r="E121" s="363">
        <v>1.705326065573</v>
      </c>
      <c r="F121" s="361">
        <v>0</v>
      </c>
      <c r="G121" s="362">
        <v>0</v>
      </c>
      <c r="H121" s="364">
        <v>2.0751499999999998</v>
      </c>
      <c r="I121" s="361">
        <v>20.352</v>
      </c>
      <c r="J121" s="362">
        <v>20.352</v>
      </c>
      <c r="K121" s="372" t="s">
        <v>224</v>
      </c>
    </row>
    <row r="122" spans="1:11" ht="14.4" customHeight="1" thickBot="1" x14ac:dyDescent="0.35">
      <c r="A122" s="382" t="s">
        <v>339</v>
      </c>
      <c r="B122" s="366">
        <v>61</v>
      </c>
      <c r="C122" s="366">
        <v>77.658990000000003</v>
      </c>
      <c r="D122" s="367">
        <v>16.658989999999999</v>
      </c>
      <c r="E122" s="373">
        <v>1.273098196721</v>
      </c>
      <c r="F122" s="366">
        <v>0</v>
      </c>
      <c r="G122" s="367">
        <v>0</v>
      </c>
      <c r="H122" s="369">
        <v>0</v>
      </c>
      <c r="I122" s="366">
        <v>0</v>
      </c>
      <c r="J122" s="367">
        <v>0</v>
      </c>
      <c r="K122" s="370" t="s">
        <v>224</v>
      </c>
    </row>
    <row r="123" spans="1:11" ht="14.4" customHeight="1" thickBot="1" x14ac:dyDescent="0.35">
      <c r="A123" s="383" t="s">
        <v>340</v>
      </c>
      <c r="B123" s="361">
        <v>61</v>
      </c>
      <c r="C123" s="361">
        <v>77.658990000000003</v>
      </c>
      <c r="D123" s="362">
        <v>16.658989999999999</v>
      </c>
      <c r="E123" s="363">
        <v>1.273098196721</v>
      </c>
      <c r="F123" s="361">
        <v>0</v>
      </c>
      <c r="G123" s="362">
        <v>0</v>
      </c>
      <c r="H123" s="364">
        <v>0</v>
      </c>
      <c r="I123" s="361">
        <v>0</v>
      </c>
      <c r="J123" s="362">
        <v>0</v>
      </c>
      <c r="K123" s="372" t="s">
        <v>224</v>
      </c>
    </row>
    <row r="124" spans="1:11" ht="14.4" customHeight="1" thickBot="1" x14ac:dyDescent="0.35">
      <c r="A124" s="382" t="s">
        <v>341</v>
      </c>
      <c r="B124" s="366">
        <v>0</v>
      </c>
      <c r="C124" s="366">
        <v>0</v>
      </c>
      <c r="D124" s="367">
        <v>0</v>
      </c>
      <c r="E124" s="373">
        <v>1</v>
      </c>
      <c r="F124" s="366">
        <v>0</v>
      </c>
      <c r="G124" s="367">
        <v>0</v>
      </c>
      <c r="H124" s="369">
        <v>2.0751499999999998</v>
      </c>
      <c r="I124" s="366">
        <v>5.0819999999999999</v>
      </c>
      <c r="J124" s="367">
        <v>5.0819999999999999</v>
      </c>
      <c r="K124" s="370" t="s">
        <v>234</v>
      </c>
    </row>
    <row r="125" spans="1:11" ht="14.4" customHeight="1" thickBot="1" x14ac:dyDescent="0.35">
      <c r="A125" s="383" t="s">
        <v>342</v>
      </c>
      <c r="B125" s="361">
        <v>0</v>
      </c>
      <c r="C125" s="361">
        <v>0</v>
      </c>
      <c r="D125" s="362">
        <v>0</v>
      </c>
      <c r="E125" s="363">
        <v>1</v>
      </c>
      <c r="F125" s="361">
        <v>0</v>
      </c>
      <c r="G125" s="362">
        <v>0</v>
      </c>
      <c r="H125" s="364">
        <v>-3.00685</v>
      </c>
      <c r="I125" s="361">
        <v>-3.00685</v>
      </c>
      <c r="J125" s="362">
        <v>-3.00685</v>
      </c>
      <c r="K125" s="372" t="s">
        <v>234</v>
      </c>
    </row>
    <row r="126" spans="1:11" ht="14.4" customHeight="1" thickBot="1" x14ac:dyDescent="0.35">
      <c r="A126" s="383" t="s">
        <v>343</v>
      </c>
      <c r="B126" s="361">
        <v>0</v>
      </c>
      <c r="C126" s="361">
        <v>0</v>
      </c>
      <c r="D126" s="362">
        <v>0</v>
      </c>
      <c r="E126" s="363">
        <v>1</v>
      </c>
      <c r="F126" s="361">
        <v>0</v>
      </c>
      <c r="G126" s="362">
        <v>0</v>
      </c>
      <c r="H126" s="364">
        <v>5.0819999999999999</v>
      </c>
      <c r="I126" s="361">
        <v>8.0888500000000008</v>
      </c>
      <c r="J126" s="362">
        <v>8.0888500000000008</v>
      </c>
      <c r="K126" s="372" t="s">
        <v>234</v>
      </c>
    </row>
    <row r="127" spans="1:11" ht="14.4" customHeight="1" thickBot="1" x14ac:dyDescent="0.35">
      <c r="A127" s="382" t="s">
        <v>344</v>
      </c>
      <c r="B127" s="366">
        <v>0</v>
      </c>
      <c r="C127" s="366">
        <v>26.3659</v>
      </c>
      <c r="D127" s="367">
        <v>26.3659</v>
      </c>
      <c r="E127" s="368" t="s">
        <v>234</v>
      </c>
      <c r="F127" s="366">
        <v>0</v>
      </c>
      <c r="G127" s="367">
        <v>0</v>
      </c>
      <c r="H127" s="369">
        <v>0</v>
      </c>
      <c r="I127" s="366">
        <v>0</v>
      </c>
      <c r="J127" s="367">
        <v>0</v>
      </c>
      <c r="K127" s="370" t="s">
        <v>224</v>
      </c>
    </row>
    <row r="128" spans="1:11" ht="14.4" customHeight="1" thickBot="1" x14ac:dyDescent="0.35">
      <c r="A128" s="383" t="s">
        <v>345</v>
      </c>
      <c r="B128" s="361">
        <v>0</v>
      </c>
      <c r="C128" s="361">
        <v>26.3659</v>
      </c>
      <c r="D128" s="362">
        <v>26.3659</v>
      </c>
      <c r="E128" s="371" t="s">
        <v>234</v>
      </c>
      <c r="F128" s="361">
        <v>0</v>
      </c>
      <c r="G128" s="362">
        <v>0</v>
      </c>
      <c r="H128" s="364">
        <v>0</v>
      </c>
      <c r="I128" s="361">
        <v>0</v>
      </c>
      <c r="J128" s="362">
        <v>0</v>
      </c>
      <c r="K128" s="372" t="s">
        <v>224</v>
      </c>
    </row>
    <row r="129" spans="1:11" ht="14.4" customHeight="1" thickBot="1" x14ac:dyDescent="0.35">
      <c r="A129" s="382" t="s">
        <v>346</v>
      </c>
      <c r="B129" s="366">
        <v>0</v>
      </c>
      <c r="C129" s="366">
        <v>0</v>
      </c>
      <c r="D129" s="367">
        <v>0</v>
      </c>
      <c r="E129" s="368" t="s">
        <v>224</v>
      </c>
      <c r="F129" s="366">
        <v>0</v>
      </c>
      <c r="G129" s="367">
        <v>0</v>
      </c>
      <c r="H129" s="369">
        <v>0</v>
      </c>
      <c r="I129" s="366">
        <v>15.27</v>
      </c>
      <c r="J129" s="367">
        <v>15.27</v>
      </c>
      <c r="K129" s="370" t="s">
        <v>234</v>
      </c>
    </row>
    <row r="130" spans="1:11" ht="14.4" customHeight="1" thickBot="1" x14ac:dyDescent="0.35">
      <c r="A130" s="383" t="s">
        <v>347</v>
      </c>
      <c r="B130" s="361">
        <v>0</v>
      </c>
      <c r="C130" s="361">
        <v>0</v>
      </c>
      <c r="D130" s="362">
        <v>0</v>
      </c>
      <c r="E130" s="371" t="s">
        <v>224</v>
      </c>
      <c r="F130" s="361">
        <v>0</v>
      </c>
      <c r="G130" s="362">
        <v>0</v>
      </c>
      <c r="H130" s="364">
        <v>0</v>
      </c>
      <c r="I130" s="361">
        <v>15.27</v>
      </c>
      <c r="J130" s="362">
        <v>15.27</v>
      </c>
      <c r="K130" s="372" t="s">
        <v>234</v>
      </c>
    </row>
    <row r="131" spans="1:11" ht="14.4" customHeight="1" thickBot="1" x14ac:dyDescent="0.35">
      <c r="A131" s="380" t="s">
        <v>348</v>
      </c>
      <c r="B131" s="361">
        <v>0</v>
      </c>
      <c r="C131" s="361">
        <v>0.17041999999999999</v>
      </c>
      <c r="D131" s="362">
        <v>0.17041999999999999</v>
      </c>
      <c r="E131" s="371" t="s">
        <v>234</v>
      </c>
      <c r="F131" s="361">
        <v>0</v>
      </c>
      <c r="G131" s="362">
        <v>0</v>
      </c>
      <c r="H131" s="364">
        <v>0</v>
      </c>
      <c r="I131" s="361">
        <v>0.44190000000000002</v>
      </c>
      <c r="J131" s="362">
        <v>0.44190000000000002</v>
      </c>
      <c r="K131" s="372" t="s">
        <v>224</v>
      </c>
    </row>
    <row r="132" spans="1:11" ht="14.4" customHeight="1" thickBot="1" x14ac:dyDescent="0.35">
      <c r="A132" s="381" t="s">
        <v>349</v>
      </c>
      <c r="B132" s="361">
        <v>0</v>
      </c>
      <c r="C132" s="361">
        <v>0.17041999999999999</v>
      </c>
      <c r="D132" s="362">
        <v>0.17041999999999999</v>
      </c>
      <c r="E132" s="371" t="s">
        <v>234</v>
      </c>
      <c r="F132" s="361">
        <v>0</v>
      </c>
      <c r="G132" s="362">
        <v>0</v>
      </c>
      <c r="H132" s="364">
        <v>0</v>
      </c>
      <c r="I132" s="361">
        <v>0.44190000000000002</v>
      </c>
      <c r="J132" s="362">
        <v>0.44190000000000002</v>
      </c>
      <c r="K132" s="372" t="s">
        <v>224</v>
      </c>
    </row>
    <row r="133" spans="1:11" ht="14.4" customHeight="1" thickBot="1" x14ac:dyDescent="0.35">
      <c r="A133" s="382" t="s">
        <v>350</v>
      </c>
      <c r="B133" s="366">
        <v>0</v>
      </c>
      <c r="C133" s="366">
        <v>0.17041999999999999</v>
      </c>
      <c r="D133" s="367">
        <v>0.17041999999999999</v>
      </c>
      <c r="E133" s="368" t="s">
        <v>234</v>
      </c>
      <c r="F133" s="366">
        <v>0</v>
      </c>
      <c r="G133" s="367">
        <v>0</v>
      </c>
      <c r="H133" s="369">
        <v>0</v>
      </c>
      <c r="I133" s="366">
        <v>0.44190000000000002</v>
      </c>
      <c r="J133" s="367">
        <v>0.44190000000000002</v>
      </c>
      <c r="K133" s="370" t="s">
        <v>224</v>
      </c>
    </row>
    <row r="134" spans="1:11" ht="14.4" customHeight="1" thickBot="1" x14ac:dyDescent="0.35">
      <c r="A134" s="383" t="s">
        <v>351</v>
      </c>
      <c r="B134" s="361">
        <v>0</v>
      </c>
      <c r="C134" s="361">
        <v>0.17041999999999999</v>
      </c>
      <c r="D134" s="362">
        <v>0.17041999999999999</v>
      </c>
      <c r="E134" s="371" t="s">
        <v>234</v>
      </c>
      <c r="F134" s="361">
        <v>0</v>
      </c>
      <c r="G134" s="362">
        <v>0</v>
      </c>
      <c r="H134" s="364">
        <v>0</v>
      </c>
      <c r="I134" s="361">
        <v>0.44190000000000002</v>
      </c>
      <c r="J134" s="362">
        <v>0.44190000000000002</v>
      </c>
      <c r="K134" s="372" t="s">
        <v>224</v>
      </c>
    </row>
    <row r="135" spans="1:11" ht="14.4" customHeight="1" thickBot="1" x14ac:dyDescent="0.35">
      <c r="A135" s="379" t="s">
        <v>352</v>
      </c>
      <c r="B135" s="361">
        <v>23275.8821712391</v>
      </c>
      <c r="C135" s="361">
        <v>24493.926960000001</v>
      </c>
      <c r="D135" s="362">
        <v>1218.0447887609</v>
      </c>
      <c r="E135" s="363">
        <v>1.0523307679509999</v>
      </c>
      <c r="F135" s="361">
        <v>25469.354388343902</v>
      </c>
      <c r="G135" s="362">
        <v>19102.015791257902</v>
      </c>
      <c r="H135" s="364">
        <v>1938.0698299999999</v>
      </c>
      <c r="I135" s="361">
        <v>19186.663570000001</v>
      </c>
      <c r="J135" s="362">
        <v>84.647778742087993</v>
      </c>
      <c r="K135" s="365">
        <v>0.753323514897</v>
      </c>
    </row>
    <row r="136" spans="1:11" ht="14.4" customHeight="1" thickBot="1" x14ac:dyDescent="0.35">
      <c r="A136" s="380" t="s">
        <v>353</v>
      </c>
      <c r="B136" s="361">
        <v>23214.3826175465</v>
      </c>
      <c r="C136" s="361">
        <v>24430.980650000001</v>
      </c>
      <c r="D136" s="362">
        <v>1216.5980324534801</v>
      </c>
      <c r="E136" s="363">
        <v>1.052407081096</v>
      </c>
      <c r="F136" s="361">
        <v>25401.004190260399</v>
      </c>
      <c r="G136" s="362">
        <v>19050.753142695299</v>
      </c>
      <c r="H136" s="364">
        <v>1873.33591</v>
      </c>
      <c r="I136" s="361">
        <v>18852.067279999999</v>
      </c>
      <c r="J136" s="362">
        <v>-198.68586269532199</v>
      </c>
      <c r="K136" s="365">
        <v>0.74217803118299996</v>
      </c>
    </row>
    <row r="137" spans="1:11" ht="14.4" customHeight="1" thickBot="1" x14ac:dyDescent="0.35">
      <c r="A137" s="381" t="s">
        <v>354</v>
      </c>
      <c r="B137" s="361">
        <v>21464.9378616416</v>
      </c>
      <c r="C137" s="361">
        <v>22479.493429999999</v>
      </c>
      <c r="D137" s="362">
        <v>1014.55556835845</v>
      </c>
      <c r="E137" s="363">
        <v>1.047265711873</v>
      </c>
      <c r="F137" s="361">
        <v>24002.774293791801</v>
      </c>
      <c r="G137" s="362">
        <v>18002.080720343802</v>
      </c>
      <c r="H137" s="364">
        <v>1701.3639000000001</v>
      </c>
      <c r="I137" s="361">
        <v>17331.807639999999</v>
      </c>
      <c r="J137" s="362">
        <v>-670.27308034383896</v>
      </c>
      <c r="K137" s="365">
        <v>0.72207518296999995</v>
      </c>
    </row>
    <row r="138" spans="1:11" ht="14.4" customHeight="1" thickBot="1" x14ac:dyDescent="0.35">
      <c r="A138" s="382" t="s">
        <v>355</v>
      </c>
      <c r="B138" s="366">
        <v>880.93786163617995</v>
      </c>
      <c r="C138" s="366">
        <v>961.44073000000003</v>
      </c>
      <c r="D138" s="367">
        <v>80.502868363819999</v>
      </c>
      <c r="E138" s="373">
        <v>1.091383140479</v>
      </c>
      <c r="F138" s="366">
        <v>889.874720365852</v>
      </c>
      <c r="G138" s="367">
        <v>667.40604027438906</v>
      </c>
      <c r="H138" s="369">
        <v>116.52652999999999</v>
      </c>
      <c r="I138" s="366">
        <v>1062.27655</v>
      </c>
      <c r="J138" s="367">
        <v>394.87050972561099</v>
      </c>
      <c r="K138" s="374">
        <v>1.193737192088</v>
      </c>
    </row>
    <row r="139" spans="1:11" ht="14.4" customHeight="1" thickBot="1" x14ac:dyDescent="0.35">
      <c r="A139" s="383" t="s">
        <v>356</v>
      </c>
      <c r="B139" s="361">
        <v>103</v>
      </c>
      <c r="C139" s="361">
        <v>10.70581</v>
      </c>
      <c r="D139" s="362">
        <v>-92.29419</v>
      </c>
      <c r="E139" s="363">
        <v>0.103939902912</v>
      </c>
      <c r="F139" s="361">
        <v>11.795628231437</v>
      </c>
      <c r="G139" s="362">
        <v>8.8467211735780005</v>
      </c>
      <c r="H139" s="364">
        <v>21.615400000000001</v>
      </c>
      <c r="I139" s="361">
        <v>140.62129999999999</v>
      </c>
      <c r="J139" s="362">
        <v>131.77457882642199</v>
      </c>
      <c r="K139" s="365">
        <v>11.921476096136001</v>
      </c>
    </row>
    <row r="140" spans="1:11" ht="14.4" customHeight="1" thickBot="1" x14ac:dyDescent="0.35">
      <c r="A140" s="383" t="s">
        <v>357</v>
      </c>
      <c r="B140" s="361">
        <v>168</v>
      </c>
      <c r="C140" s="361">
        <v>277.82222000000002</v>
      </c>
      <c r="D140" s="362">
        <v>109.82222</v>
      </c>
      <c r="E140" s="363">
        <v>1.6537036904760001</v>
      </c>
      <c r="F140" s="361">
        <v>229.00092275675499</v>
      </c>
      <c r="G140" s="362">
        <v>171.75069206756601</v>
      </c>
      <c r="H140" s="364">
        <v>33.148800000000001</v>
      </c>
      <c r="I140" s="361">
        <v>261.44319999999999</v>
      </c>
      <c r="J140" s="362">
        <v>89.692507932433003</v>
      </c>
      <c r="K140" s="365">
        <v>1.141668762084</v>
      </c>
    </row>
    <row r="141" spans="1:11" ht="14.4" customHeight="1" thickBot="1" x14ac:dyDescent="0.35">
      <c r="A141" s="383" t="s">
        <v>358</v>
      </c>
      <c r="B141" s="361">
        <v>58</v>
      </c>
      <c r="C141" s="361">
        <v>32.734299999999998</v>
      </c>
      <c r="D141" s="362">
        <v>-25.265699999999999</v>
      </c>
      <c r="E141" s="363">
        <v>0.56438448275800002</v>
      </c>
      <c r="F141" s="361">
        <v>27.127675222722999</v>
      </c>
      <c r="G141" s="362">
        <v>20.345756417042001</v>
      </c>
      <c r="H141" s="364">
        <v>-2.1941000000000002</v>
      </c>
      <c r="I141" s="361">
        <v>20.166399999999999</v>
      </c>
      <c r="J141" s="362">
        <v>-0.179356417042</v>
      </c>
      <c r="K141" s="365">
        <v>0.74338843392999998</v>
      </c>
    </row>
    <row r="142" spans="1:11" ht="14.4" customHeight="1" thickBot="1" x14ac:dyDescent="0.35">
      <c r="A142" s="383" t="s">
        <v>359</v>
      </c>
      <c r="B142" s="361">
        <v>551.93786163617995</v>
      </c>
      <c r="C142" s="361">
        <v>640.17840000000001</v>
      </c>
      <c r="D142" s="362">
        <v>88.240538363819994</v>
      </c>
      <c r="E142" s="363">
        <v>1.1598740447010001</v>
      </c>
      <c r="F142" s="361">
        <v>621.95049415493497</v>
      </c>
      <c r="G142" s="362">
        <v>466.46287061620097</v>
      </c>
      <c r="H142" s="364">
        <v>63.956429999999997</v>
      </c>
      <c r="I142" s="361">
        <v>640.04565000000002</v>
      </c>
      <c r="J142" s="362">
        <v>173.58277938379899</v>
      </c>
      <c r="K142" s="365">
        <v>1.029094206074</v>
      </c>
    </row>
    <row r="143" spans="1:11" ht="14.4" customHeight="1" thickBot="1" x14ac:dyDescent="0.35">
      <c r="A143" s="382" t="s">
        <v>360</v>
      </c>
      <c r="B143" s="366">
        <v>25.000000000006001</v>
      </c>
      <c r="C143" s="366">
        <v>83.084699999999998</v>
      </c>
      <c r="D143" s="367">
        <v>58.084699999992999</v>
      </c>
      <c r="E143" s="373">
        <v>3.3233879999989999</v>
      </c>
      <c r="F143" s="366">
        <v>64.000006417194001</v>
      </c>
      <c r="G143" s="367">
        <v>48.000004812895</v>
      </c>
      <c r="H143" s="369">
        <v>12.468</v>
      </c>
      <c r="I143" s="366">
        <v>43.626339999999999</v>
      </c>
      <c r="J143" s="367">
        <v>-4.373664812895</v>
      </c>
      <c r="K143" s="374">
        <v>0.68166149414999999</v>
      </c>
    </row>
    <row r="144" spans="1:11" ht="14.4" customHeight="1" thickBot="1" x14ac:dyDescent="0.35">
      <c r="A144" s="383" t="s">
        <v>361</v>
      </c>
      <c r="B144" s="361">
        <v>25.000000000006001</v>
      </c>
      <c r="C144" s="361">
        <v>83.084699999999998</v>
      </c>
      <c r="D144" s="362">
        <v>58.084699999992999</v>
      </c>
      <c r="E144" s="363">
        <v>3.3233879999989999</v>
      </c>
      <c r="F144" s="361">
        <v>64.000006417194001</v>
      </c>
      <c r="G144" s="362">
        <v>48.000004812895</v>
      </c>
      <c r="H144" s="364">
        <v>12.468</v>
      </c>
      <c r="I144" s="361">
        <v>43.626339999999999</v>
      </c>
      <c r="J144" s="362">
        <v>-4.373664812895</v>
      </c>
      <c r="K144" s="365">
        <v>0.68166149414999999</v>
      </c>
    </row>
    <row r="145" spans="1:11" ht="14.4" customHeight="1" thickBot="1" x14ac:dyDescent="0.35">
      <c r="A145" s="382" t="s">
        <v>362</v>
      </c>
      <c r="B145" s="366">
        <v>1327.0000000003499</v>
      </c>
      <c r="C145" s="366">
        <v>-133.27260000000001</v>
      </c>
      <c r="D145" s="367">
        <v>-1460.2726000003499</v>
      </c>
      <c r="E145" s="373">
        <v>-0.10043149962300001</v>
      </c>
      <c r="F145" s="366">
        <v>73.897263336343002</v>
      </c>
      <c r="G145" s="367">
        <v>55.422947502257003</v>
      </c>
      <c r="H145" s="369">
        <v>-20.486730000000001</v>
      </c>
      <c r="I145" s="366">
        <v>4.2203299999999997</v>
      </c>
      <c r="J145" s="367">
        <v>-51.202617502256999</v>
      </c>
      <c r="K145" s="374">
        <v>5.7110775277000002E-2</v>
      </c>
    </row>
    <row r="146" spans="1:11" ht="14.4" customHeight="1" thickBot="1" x14ac:dyDescent="0.35">
      <c r="A146" s="383" t="s">
        <v>363</v>
      </c>
      <c r="B146" s="361">
        <v>1282.0000000003299</v>
      </c>
      <c r="C146" s="361">
        <v>-121.28959999999999</v>
      </c>
      <c r="D146" s="362">
        <v>-1403.28960000034</v>
      </c>
      <c r="E146" s="363">
        <v>-9.4609672386000002E-2</v>
      </c>
      <c r="F146" s="361">
        <v>73.897263336343002</v>
      </c>
      <c r="G146" s="362">
        <v>55.422947502257003</v>
      </c>
      <c r="H146" s="364">
        <v>-20.486730000000001</v>
      </c>
      <c r="I146" s="361">
        <v>0.20266999999999999</v>
      </c>
      <c r="J146" s="362">
        <v>-55.220277502256998</v>
      </c>
      <c r="K146" s="365">
        <v>2.742591414E-3</v>
      </c>
    </row>
    <row r="147" spans="1:11" ht="14.4" customHeight="1" thickBot="1" x14ac:dyDescent="0.35">
      <c r="A147" s="383" t="s">
        <v>364</v>
      </c>
      <c r="B147" s="361">
        <v>45.000000000010999</v>
      </c>
      <c r="C147" s="361">
        <v>-11.983000000000001</v>
      </c>
      <c r="D147" s="362">
        <v>-56.983000000011003</v>
      </c>
      <c r="E147" s="363">
        <v>-0.26628888888800001</v>
      </c>
      <c r="F147" s="361">
        <v>0</v>
      </c>
      <c r="G147" s="362">
        <v>0</v>
      </c>
      <c r="H147" s="364">
        <v>0</v>
      </c>
      <c r="I147" s="361">
        <v>4.0176600000000002</v>
      </c>
      <c r="J147" s="362">
        <v>4.0176600000000002</v>
      </c>
      <c r="K147" s="372" t="s">
        <v>224</v>
      </c>
    </row>
    <row r="148" spans="1:11" ht="14.4" customHeight="1" thickBot="1" x14ac:dyDescent="0.35">
      <c r="A148" s="382" t="s">
        <v>365</v>
      </c>
      <c r="B148" s="366">
        <v>19232.000000004999</v>
      </c>
      <c r="C148" s="366">
        <v>20693.838940000001</v>
      </c>
      <c r="D148" s="367">
        <v>1461.8389399949799</v>
      </c>
      <c r="E148" s="373">
        <v>1.0760107601910001</v>
      </c>
      <c r="F148" s="366">
        <v>22975.002303672401</v>
      </c>
      <c r="G148" s="367">
        <v>17231.251727754301</v>
      </c>
      <c r="H148" s="369">
        <v>1591.0914600000001</v>
      </c>
      <c r="I148" s="366">
        <v>15390.879870000001</v>
      </c>
      <c r="J148" s="367">
        <v>-1840.3718577543</v>
      </c>
      <c r="K148" s="374">
        <v>0.66989677156799998</v>
      </c>
    </row>
    <row r="149" spans="1:11" ht="14.4" customHeight="1" thickBot="1" x14ac:dyDescent="0.35">
      <c r="A149" s="383" t="s">
        <v>366</v>
      </c>
      <c r="B149" s="361">
        <v>12011.0000000031</v>
      </c>
      <c r="C149" s="361">
        <v>11675.92359</v>
      </c>
      <c r="D149" s="362">
        <v>-335.076410003136</v>
      </c>
      <c r="E149" s="363">
        <v>0.97210253850600004</v>
      </c>
      <c r="F149" s="361">
        <v>13945.001398246401</v>
      </c>
      <c r="G149" s="362">
        <v>10458.7510486848</v>
      </c>
      <c r="H149" s="364">
        <v>880.90674999999999</v>
      </c>
      <c r="I149" s="361">
        <v>8415.5530999999992</v>
      </c>
      <c r="J149" s="362">
        <v>-2043.1979486848199</v>
      </c>
      <c r="K149" s="365">
        <v>0.60348169639100002</v>
      </c>
    </row>
    <row r="150" spans="1:11" ht="14.4" customHeight="1" thickBot="1" x14ac:dyDescent="0.35">
      <c r="A150" s="383" t="s">
        <v>367</v>
      </c>
      <c r="B150" s="361">
        <v>7221.0000000018899</v>
      </c>
      <c r="C150" s="361">
        <v>9017.9153499999993</v>
      </c>
      <c r="D150" s="362">
        <v>1796.9153499981101</v>
      </c>
      <c r="E150" s="363">
        <v>1.248845776207</v>
      </c>
      <c r="F150" s="361">
        <v>9030.0009054259699</v>
      </c>
      <c r="G150" s="362">
        <v>6772.5006790694797</v>
      </c>
      <c r="H150" s="364">
        <v>710.18471</v>
      </c>
      <c r="I150" s="361">
        <v>6975.3267699999997</v>
      </c>
      <c r="J150" s="362">
        <v>202.82609093052</v>
      </c>
      <c r="K150" s="365">
        <v>0.77246135886900003</v>
      </c>
    </row>
    <row r="151" spans="1:11" ht="14.4" customHeight="1" thickBot="1" x14ac:dyDescent="0.35">
      <c r="A151" s="382" t="s">
        <v>368</v>
      </c>
      <c r="B151" s="366">
        <v>0</v>
      </c>
      <c r="C151" s="366">
        <v>874.40165999999999</v>
      </c>
      <c r="D151" s="367">
        <v>874.40165999999999</v>
      </c>
      <c r="E151" s="368" t="s">
        <v>224</v>
      </c>
      <c r="F151" s="366">
        <v>0</v>
      </c>
      <c r="G151" s="367">
        <v>0</v>
      </c>
      <c r="H151" s="369">
        <v>1.76464</v>
      </c>
      <c r="I151" s="366">
        <v>830.80454999999995</v>
      </c>
      <c r="J151" s="367">
        <v>830.80454999999995</v>
      </c>
      <c r="K151" s="370" t="s">
        <v>224</v>
      </c>
    </row>
    <row r="152" spans="1:11" ht="14.4" customHeight="1" thickBot="1" x14ac:dyDescent="0.35">
      <c r="A152" s="383" t="s">
        <v>369</v>
      </c>
      <c r="B152" s="361">
        <v>0</v>
      </c>
      <c r="C152" s="361">
        <v>299.62392</v>
      </c>
      <c r="D152" s="362">
        <v>299.62392</v>
      </c>
      <c r="E152" s="371" t="s">
        <v>224</v>
      </c>
      <c r="F152" s="361">
        <v>0</v>
      </c>
      <c r="G152" s="362">
        <v>0</v>
      </c>
      <c r="H152" s="364">
        <v>0</v>
      </c>
      <c r="I152" s="361">
        <v>224.72207</v>
      </c>
      <c r="J152" s="362">
        <v>224.72207</v>
      </c>
      <c r="K152" s="372" t="s">
        <v>224</v>
      </c>
    </row>
    <row r="153" spans="1:11" ht="14.4" customHeight="1" thickBot="1" x14ac:dyDescent="0.35">
      <c r="A153" s="383" t="s">
        <v>370</v>
      </c>
      <c r="B153" s="361">
        <v>0</v>
      </c>
      <c r="C153" s="361">
        <v>574.77773999999999</v>
      </c>
      <c r="D153" s="362">
        <v>574.77773999999999</v>
      </c>
      <c r="E153" s="371" t="s">
        <v>224</v>
      </c>
      <c r="F153" s="361">
        <v>0</v>
      </c>
      <c r="G153" s="362">
        <v>0</v>
      </c>
      <c r="H153" s="364">
        <v>1.76464</v>
      </c>
      <c r="I153" s="361">
        <v>606.08248000000003</v>
      </c>
      <c r="J153" s="362">
        <v>606.08248000000003</v>
      </c>
      <c r="K153" s="372" t="s">
        <v>224</v>
      </c>
    </row>
    <row r="154" spans="1:11" ht="14.4" customHeight="1" thickBot="1" x14ac:dyDescent="0.35">
      <c r="A154" s="386" t="s">
        <v>371</v>
      </c>
      <c r="B154" s="366">
        <v>1749.4447559049599</v>
      </c>
      <c r="C154" s="366">
        <v>1951.48722</v>
      </c>
      <c r="D154" s="367">
        <v>202.042464095035</v>
      </c>
      <c r="E154" s="373">
        <v>1.1154894793979999</v>
      </c>
      <c r="F154" s="366">
        <v>1398.2298964686499</v>
      </c>
      <c r="G154" s="367">
        <v>1048.67242235149</v>
      </c>
      <c r="H154" s="369">
        <v>171.97201000000001</v>
      </c>
      <c r="I154" s="366">
        <v>1520.25964</v>
      </c>
      <c r="J154" s="367">
        <v>471.58721764851498</v>
      </c>
      <c r="K154" s="374">
        <v>1.0872744488149999</v>
      </c>
    </row>
    <row r="155" spans="1:11" ht="14.4" customHeight="1" thickBot="1" x14ac:dyDescent="0.35">
      <c r="A155" s="382" t="s">
        <v>372</v>
      </c>
      <c r="B155" s="366">
        <v>1749.4447559049599</v>
      </c>
      <c r="C155" s="366">
        <v>1951.48722</v>
      </c>
      <c r="D155" s="367">
        <v>202.042464095035</v>
      </c>
      <c r="E155" s="373">
        <v>1.1154894793979999</v>
      </c>
      <c r="F155" s="366">
        <v>1398.2298964686499</v>
      </c>
      <c r="G155" s="367">
        <v>1048.67242235149</v>
      </c>
      <c r="H155" s="369">
        <v>171.97201000000001</v>
      </c>
      <c r="I155" s="366">
        <v>1520.25964</v>
      </c>
      <c r="J155" s="367">
        <v>471.58721764851498</v>
      </c>
      <c r="K155" s="374">
        <v>1.0872744488149999</v>
      </c>
    </row>
    <row r="156" spans="1:11" ht="14.4" customHeight="1" thickBot="1" x14ac:dyDescent="0.35">
      <c r="A156" s="383" t="s">
        <v>373</v>
      </c>
      <c r="B156" s="361">
        <v>1749.4447559049599</v>
      </c>
      <c r="C156" s="361">
        <v>1951.48722</v>
      </c>
      <c r="D156" s="362">
        <v>202.042464095035</v>
      </c>
      <c r="E156" s="363">
        <v>1.1154894793979999</v>
      </c>
      <c r="F156" s="361">
        <v>1398.2298964686499</v>
      </c>
      <c r="G156" s="362">
        <v>1048.67242235149</v>
      </c>
      <c r="H156" s="364">
        <v>171.97201000000001</v>
      </c>
      <c r="I156" s="361">
        <v>1520.25964</v>
      </c>
      <c r="J156" s="362">
        <v>471.58721764851498</v>
      </c>
      <c r="K156" s="365">
        <v>1.0872744488149999</v>
      </c>
    </row>
    <row r="157" spans="1:11" ht="14.4" customHeight="1" thickBot="1" x14ac:dyDescent="0.35">
      <c r="A157" s="380" t="s">
        <v>374</v>
      </c>
      <c r="B157" s="361">
        <v>61.499553692581998</v>
      </c>
      <c r="C157" s="361">
        <v>62.940429999999999</v>
      </c>
      <c r="D157" s="362">
        <v>1.4408763074169999</v>
      </c>
      <c r="E157" s="363">
        <v>1.0234290530720001</v>
      </c>
      <c r="F157" s="361">
        <v>68.350198083451005</v>
      </c>
      <c r="G157" s="362">
        <v>51.262648562587998</v>
      </c>
      <c r="H157" s="364">
        <v>64.679599999999994</v>
      </c>
      <c r="I157" s="361">
        <v>334.46575000000001</v>
      </c>
      <c r="J157" s="362">
        <v>283.20310143741199</v>
      </c>
      <c r="K157" s="365">
        <v>4.8934130313950002</v>
      </c>
    </row>
    <row r="158" spans="1:11" ht="14.4" customHeight="1" thickBot="1" x14ac:dyDescent="0.35">
      <c r="A158" s="381" t="s">
        <v>375</v>
      </c>
      <c r="B158" s="361">
        <v>0</v>
      </c>
      <c r="C158" s="361">
        <v>0</v>
      </c>
      <c r="D158" s="362">
        <v>0</v>
      </c>
      <c r="E158" s="371" t="s">
        <v>224</v>
      </c>
      <c r="F158" s="361">
        <v>0</v>
      </c>
      <c r="G158" s="362">
        <v>0</v>
      </c>
      <c r="H158" s="364">
        <v>0</v>
      </c>
      <c r="I158" s="361">
        <v>5.4257</v>
      </c>
      <c r="J158" s="362">
        <v>5.4257</v>
      </c>
      <c r="K158" s="372" t="s">
        <v>234</v>
      </c>
    </row>
    <row r="159" spans="1:11" ht="14.4" customHeight="1" thickBot="1" x14ac:dyDescent="0.35">
      <c r="A159" s="382" t="s">
        <v>376</v>
      </c>
      <c r="B159" s="366">
        <v>0</v>
      </c>
      <c r="C159" s="366">
        <v>0</v>
      </c>
      <c r="D159" s="367">
        <v>0</v>
      </c>
      <c r="E159" s="368" t="s">
        <v>224</v>
      </c>
      <c r="F159" s="366">
        <v>0</v>
      </c>
      <c r="G159" s="367">
        <v>0</v>
      </c>
      <c r="H159" s="369">
        <v>0</v>
      </c>
      <c r="I159" s="366">
        <v>5.4257</v>
      </c>
      <c r="J159" s="367">
        <v>5.4257</v>
      </c>
      <c r="K159" s="370" t="s">
        <v>234</v>
      </c>
    </row>
    <row r="160" spans="1:11" ht="14.4" customHeight="1" thickBot="1" x14ac:dyDescent="0.35">
      <c r="A160" s="383" t="s">
        <v>377</v>
      </c>
      <c r="B160" s="361">
        <v>0</v>
      </c>
      <c r="C160" s="361">
        <v>0</v>
      </c>
      <c r="D160" s="362">
        <v>0</v>
      </c>
      <c r="E160" s="371" t="s">
        <v>224</v>
      </c>
      <c r="F160" s="361">
        <v>0</v>
      </c>
      <c r="G160" s="362">
        <v>0</v>
      </c>
      <c r="H160" s="364">
        <v>0</v>
      </c>
      <c r="I160" s="361">
        <v>5.4257</v>
      </c>
      <c r="J160" s="362">
        <v>5.4257</v>
      </c>
      <c r="K160" s="372" t="s">
        <v>234</v>
      </c>
    </row>
    <row r="161" spans="1:11" ht="14.4" customHeight="1" thickBot="1" x14ac:dyDescent="0.35">
      <c r="A161" s="386" t="s">
        <v>378</v>
      </c>
      <c r="B161" s="366">
        <v>61.499553692581998</v>
      </c>
      <c r="C161" s="366">
        <v>62.940429999999999</v>
      </c>
      <c r="D161" s="367">
        <v>1.4408763074169999</v>
      </c>
      <c r="E161" s="373">
        <v>1.0234290530720001</v>
      </c>
      <c r="F161" s="366">
        <v>68.350198083451005</v>
      </c>
      <c r="G161" s="367">
        <v>51.262648562587998</v>
      </c>
      <c r="H161" s="369">
        <v>64.679599999999994</v>
      </c>
      <c r="I161" s="366">
        <v>329.04005000000001</v>
      </c>
      <c r="J161" s="367">
        <v>277.77740143741198</v>
      </c>
      <c r="K161" s="374">
        <v>4.8140321348919999</v>
      </c>
    </row>
    <row r="162" spans="1:11" ht="14.4" customHeight="1" thickBot="1" x14ac:dyDescent="0.35">
      <c r="A162" s="382" t="s">
        <v>379</v>
      </c>
      <c r="B162" s="366">
        <v>0</v>
      </c>
      <c r="C162" s="366">
        <v>0.31641000000000002</v>
      </c>
      <c r="D162" s="367">
        <v>0.31641000000000002</v>
      </c>
      <c r="E162" s="368" t="s">
        <v>224</v>
      </c>
      <c r="F162" s="366">
        <v>0</v>
      </c>
      <c r="G162" s="367">
        <v>0</v>
      </c>
      <c r="H162" s="369">
        <v>4.9599999999999998E-2</v>
      </c>
      <c r="I162" s="366">
        <v>0.4592</v>
      </c>
      <c r="J162" s="367">
        <v>0.4592</v>
      </c>
      <c r="K162" s="370" t="s">
        <v>224</v>
      </c>
    </row>
    <row r="163" spans="1:11" ht="14.4" customHeight="1" thickBot="1" x14ac:dyDescent="0.35">
      <c r="A163" s="383" t="s">
        <v>380</v>
      </c>
      <c r="B163" s="361">
        <v>0</v>
      </c>
      <c r="C163" s="361">
        <v>0.31641000000000002</v>
      </c>
      <c r="D163" s="362">
        <v>0.31641000000000002</v>
      </c>
      <c r="E163" s="371" t="s">
        <v>224</v>
      </c>
      <c r="F163" s="361">
        <v>0</v>
      </c>
      <c r="G163" s="362">
        <v>0</v>
      </c>
      <c r="H163" s="364">
        <v>4.9599999999999998E-2</v>
      </c>
      <c r="I163" s="361">
        <v>0.4592</v>
      </c>
      <c r="J163" s="362">
        <v>0.4592</v>
      </c>
      <c r="K163" s="372" t="s">
        <v>224</v>
      </c>
    </row>
    <row r="164" spans="1:11" ht="14.4" customHeight="1" thickBot="1" x14ac:dyDescent="0.35">
      <c r="A164" s="382" t="s">
        <v>381</v>
      </c>
      <c r="B164" s="366">
        <v>61.499553692581998</v>
      </c>
      <c r="C164" s="366">
        <v>62.624020000000002</v>
      </c>
      <c r="D164" s="367">
        <v>1.124466307417</v>
      </c>
      <c r="E164" s="373">
        <v>1.018284137687</v>
      </c>
      <c r="F164" s="366">
        <v>68.350198083451005</v>
      </c>
      <c r="G164" s="367">
        <v>51.262648562587998</v>
      </c>
      <c r="H164" s="369">
        <v>64.63</v>
      </c>
      <c r="I164" s="366">
        <v>328.58085</v>
      </c>
      <c r="J164" s="367">
        <v>277.31820143741197</v>
      </c>
      <c r="K164" s="374">
        <v>4.8073137929870002</v>
      </c>
    </row>
    <row r="165" spans="1:11" ht="14.4" customHeight="1" thickBot="1" x14ac:dyDescent="0.35">
      <c r="A165" s="383" t="s">
        <v>382</v>
      </c>
      <c r="B165" s="361">
        <v>19</v>
      </c>
      <c r="C165" s="361">
        <v>16.649999999999999</v>
      </c>
      <c r="D165" s="362">
        <v>-2.349999999999</v>
      </c>
      <c r="E165" s="363">
        <v>0.87631578947300004</v>
      </c>
      <c r="F165" s="361">
        <v>22.305418200798002</v>
      </c>
      <c r="G165" s="362">
        <v>16.729063650598</v>
      </c>
      <c r="H165" s="364">
        <v>63.3</v>
      </c>
      <c r="I165" s="361">
        <v>297.97500000000002</v>
      </c>
      <c r="J165" s="362">
        <v>281.24593634940101</v>
      </c>
      <c r="K165" s="365">
        <v>13.358861838749</v>
      </c>
    </row>
    <row r="166" spans="1:11" ht="14.4" customHeight="1" thickBot="1" x14ac:dyDescent="0.35">
      <c r="A166" s="383" t="s">
        <v>383</v>
      </c>
      <c r="B166" s="361">
        <v>5.4995536925820003</v>
      </c>
      <c r="C166" s="361">
        <v>2.71</v>
      </c>
      <c r="D166" s="362">
        <v>-2.7895536925819999</v>
      </c>
      <c r="E166" s="363">
        <v>0.49276725921499998</v>
      </c>
      <c r="F166" s="361">
        <v>2.189576340066</v>
      </c>
      <c r="G166" s="362">
        <v>1.642182255049</v>
      </c>
      <c r="H166" s="364">
        <v>1.33</v>
      </c>
      <c r="I166" s="361">
        <v>9.1180000000000003</v>
      </c>
      <c r="J166" s="362">
        <v>7.4758177449499996</v>
      </c>
      <c r="K166" s="365">
        <v>4.1642759072390003</v>
      </c>
    </row>
    <row r="167" spans="1:11" ht="14.4" customHeight="1" thickBot="1" x14ac:dyDescent="0.35">
      <c r="A167" s="383" t="s">
        <v>384</v>
      </c>
      <c r="B167" s="361">
        <v>37</v>
      </c>
      <c r="C167" s="361">
        <v>43.264020000000002</v>
      </c>
      <c r="D167" s="362">
        <v>6.2640200000000004</v>
      </c>
      <c r="E167" s="363">
        <v>1.169297837837</v>
      </c>
      <c r="F167" s="361">
        <v>43.855203542585997</v>
      </c>
      <c r="G167" s="362">
        <v>32.891402656940002</v>
      </c>
      <c r="H167" s="364">
        <v>0</v>
      </c>
      <c r="I167" s="361">
        <v>21.487850000000002</v>
      </c>
      <c r="J167" s="362">
        <v>-11.403552656940001</v>
      </c>
      <c r="K167" s="365">
        <v>0.48997264324899997</v>
      </c>
    </row>
    <row r="168" spans="1:11" ht="14.4" customHeight="1" thickBot="1" x14ac:dyDescent="0.35">
      <c r="A168" s="380" t="s">
        <v>385</v>
      </c>
      <c r="B168" s="361">
        <v>0</v>
      </c>
      <c r="C168" s="361">
        <v>5.8799999999999998E-3</v>
      </c>
      <c r="D168" s="362">
        <v>5.8799999999999998E-3</v>
      </c>
      <c r="E168" s="371" t="s">
        <v>234</v>
      </c>
      <c r="F168" s="361">
        <v>0</v>
      </c>
      <c r="G168" s="362">
        <v>0</v>
      </c>
      <c r="H168" s="364">
        <v>5.432E-2</v>
      </c>
      <c r="I168" s="361">
        <v>0.13053999999999999</v>
      </c>
      <c r="J168" s="362">
        <v>0.13053999999999999</v>
      </c>
      <c r="K168" s="372" t="s">
        <v>224</v>
      </c>
    </row>
    <row r="169" spans="1:11" ht="14.4" customHeight="1" thickBot="1" x14ac:dyDescent="0.35">
      <c r="A169" s="386" t="s">
        <v>386</v>
      </c>
      <c r="B169" s="366">
        <v>0</v>
      </c>
      <c r="C169" s="366">
        <v>5.8799999999999998E-3</v>
      </c>
      <c r="D169" s="367">
        <v>5.8799999999999998E-3</v>
      </c>
      <c r="E169" s="368" t="s">
        <v>234</v>
      </c>
      <c r="F169" s="366">
        <v>0</v>
      </c>
      <c r="G169" s="367">
        <v>0</v>
      </c>
      <c r="H169" s="369">
        <v>5.432E-2</v>
      </c>
      <c r="I169" s="366">
        <v>0.13053999999999999</v>
      </c>
      <c r="J169" s="367">
        <v>0.13053999999999999</v>
      </c>
      <c r="K169" s="370" t="s">
        <v>224</v>
      </c>
    </row>
    <row r="170" spans="1:11" ht="14.4" customHeight="1" thickBot="1" x14ac:dyDescent="0.35">
      <c r="A170" s="382" t="s">
        <v>387</v>
      </c>
      <c r="B170" s="366">
        <v>0</v>
      </c>
      <c r="C170" s="366">
        <v>5.8799999999999998E-3</v>
      </c>
      <c r="D170" s="367">
        <v>5.8799999999999998E-3</v>
      </c>
      <c r="E170" s="368" t="s">
        <v>234</v>
      </c>
      <c r="F170" s="366">
        <v>0</v>
      </c>
      <c r="G170" s="367">
        <v>0</v>
      </c>
      <c r="H170" s="369">
        <v>5.432E-2</v>
      </c>
      <c r="I170" s="366">
        <v>0.13053999999999999</v>
      </c>
      <c r="J170" s="367">
        <v>0.13053999999999999</v>
      </c>
      <c r="K170" s="370" t="s">
        <v>224</v>
      </c>
    </row>
    <row r="171" spans="1:11" ht="14.4" customHeight="1" thickBot="1" x14ac:dyDescent="0.35">
      <c r="A171" s="383" t="s">
        <v>388</v>
      </c>
      <c r="B171" s="361">
        <v>0</v>
      </c>
      <c r="C171" s="361">
        <v>5.8799999999999998E-3</v>
      </c>
      <c r="D171" s="362">
        <v>5.8799999999999998E-3</v>
      </c>
      <c r="E171" s="371" t="s">
        <v>234</v>
      </c>
      <c r="F171" s="361">
        <v>0</v>
      </c>
      <c r="G171" s="362">
        <v>0</v>
      </c>
      <c r="H171" s="364">
        <v>5.432E-2</v>
      </c>
      <c r="I171" s="361">
        <v>0.13053999999999999</v>
      </c>
      <c r="J171" s="362">
        <v>0.13053999999999999</v>
      </c>
      <c r="K171" s="372" t="s">
        <v>224</v>
      </c>
    </row>
    <row r="172" spans="1:11" ht="14.4" customHeight="1" thickBot="1" x14ac:dyDescent="0.35">
      <c r="A172" s="379" t="s">
        <v>389</v>
      </c>
      <c r="B172" s="361">
        <v>2787.9839981546502</v>
      </c>
      <c r="C172" s="361">
        <v>2704.4173999999998</v>
      </c>
      <c r="D172" s="362">
        <v>-83.566598154643998</v>
      </c>
      <c r="E172" s="363">
        <v>0.97002615574100004</v>
      </c>
      <c r="F172" s="361">
        <v>3013.7666599491999</v>
      </c>
      <c r="G172" s="362">
        <v>2260.3249949618998</v>
      </c>
      <c r="H172" s="364">
        <v>251.29727</v>
      </c>
      <c r="I172" s="361">
        <v>2179.03881</v>
      </c>
      <c r="J172" s="362">
        <v>-81.286184961901</v>
      </c>
      <c r="K172" s="365">
        <v>0.72302837474299997</v>
      </c>
    </row>
    <row r="173" spans="1:11" ht="14.4" customHeight="1" thickBot="1" x14ac:dyDescent="0.35">
      <c r="A173" s="384" t="s">
        <v>390</v>
      </c>
      <c r="B173" s="366">
        <v>2787.9839981546502</v>
      </c>
      <c r="C173" s="366">
        <v>2704.4173999999998</v>
      </c>
      <c r="D173" s="367">
        <v>-83.566598154643998</v>
      </c>
      <c r="E173" s="373">
        <v>0.97002615574100004</v>
      </c>
      <c r="F173" s="366">
        <v>3013.7666599491999</v>
      </c>
      <c r="G173" s="367">
        <v>2260.3249949618998</v>
      </c>
      <c r="H173" s="369">
        <v>251.29727</v>
      </c>
      <c r="I173" s="366">
        <v>2179.03881</v>
      </c>
      <c r="J173" s="367">
        <v>-81.286184961901</v>
      </c>
      <c r="K173" s="374">
        <v>0.72302837474299997</v>
      </c>
    </row>
    <row r="174" spans="1:11" ht="14.4" customHeight="1" thickBot="1" x14ac:dyDescent="0.35">
      <c r="A174" s="386" t="s">
        <v>40</v>
      </c>
      <c r="B174" s="366">
        <v>2787.9839981546502</v>
      </c>
      <c r="C174" s="366">
        <v>2704.4173999999998</v>
      </c>
      <c r="D174" s="367">
        <v>-83.566598154643998</v>
      </c>
      <c r="E174" s="373">
        <v>0.97002615574100004</v>
      </c>
      <c r="F174" s="366">
        <v>3013.7666599491999</v>
      </c>
      <c r="G174" s="367">
        <v>2260.3249949618998</v>
      </c>
      <c r="H174" s="369">
        <v>251.29727</v>
      </c>
      <c r="I174" s="366">
        <v>2179.03881</v>
      </c>
      <c r="J174" s="367">
        <v>-81.286184961901</v>
      </c>
      <c r="K174" s="374">
        <v>0.72302837474299997</v>
      </c>
    </row>
    <row r="175" spans="1:11" ht="14.4" customHeight="1" thickBot="1" x14ac:dyDescent="0.35">
      <c r="A175" s="382" t="s">
        <v>391</v>
      </c>
      <c r="B175" s="366">
        <v>7.7407824041959996</v>
      </c>
      <c r="C175" s="366">
        <v>8.3824000000000005</v>
      </c>
      <c r="D175" s="367">
        <v>0.64161759580300004</v>
      </c>
      <c r="E175" s="373">
        <v>1.0828879514109999</v>
      </c>
      <c r="F175" s="366">
        <v>6.3831925316399998</v>
      </c>
      <c r="G175" s="367">
        <v>4.7873943987300001</v>
      </c>
      <c r="H175" s="369">
        <v>0.60858000000000001</v>
      </c>
      <c r="I175" s="366">
        <v>4.8611199999999997</v>
      </c>
      <c r="J175" s="367">
        <v>7.3725601269000005E-2</v>
      </c>
      <c r="K175" s="374">
        <v>0.76154995731399999</v>
      </c>
    </row>
    <row r="176" spans="1:11" ht="14.4" customHeight="1" thickBot="1" x14ac:dyDescent="0.35">
      <c r="A176" s="383" t="s">
        <v>392</v>
      </c>
      <c r="B176" s="361">
        <v>2.4363767074039999</v>
      </c>
      <c r="C176" s="361">
        <v>0.26800000000000002</v>
      </c>
      <c r="D176" s="362">
        <v>-2.1683767074040001</v>
      </c>
      <c r="E176" s="363">
        <v>0.10999940985499999</v>
      </c>
      <c r="F176" s="361">
        <v>0.39852451546500001</v>
      </c>
      <c r="G176" s="362">
        <v>0.298893386599</v>
      </c>
      <c r="H176" s="364">
        <v>0</v>
      </c>
      <c r="I176" s="361">
        <v>8.9499999999999996E-2</v>
      </c>
      <c r="J176" s="362">
        <v>-0.209393386599</v>
      </c>
      <c r="K176" s="365">
        <v>0.22457840490700001</v>
      </c>
    </row>
    <row r="177" spans="1:11" ht="14.4" customHeight="1" thickBot="1" x14ac:dyDescent="0.35">
      <c r="A177" s="383" t="s">
        <v>393</v>
      </c>
      <c r="B177" s="361">
        <v>5.3044056967920001</v>
      </c>
      <c r="C177" s="361">
        <v>8.1143999999999998</v>
      </c>
      <c r="D177" s="362">
        <v>2.8099943032070001</v>
      </c>
      <c r="E177" s="363">
        <v>1.529747244805</v>
      </c>
      <c r="F177" s="361">
        <v>5.984668016174</v>
      </c>
      <c r="G177" s="362">
        <v>4.4885010121300004</v>
      </c>
      <c r="H177" s="364">
        <v>0.60858000000000001</v>
      </c>
      <c r="I177" s="361">
        <v>4.7716200000000004</v>
      </c>
      <c r="J177" s="362">
        <v>0.28311898786900003</v>
      </c>
      <c r="K177" s="365">
        <v>0.79730738398500001</v>
      </c>
    </row>
    <row r="178" spans="1:11" ht="14.4" customHeight="1" thickBot="1" x14ac:dyDescent="0.35">
      <c r="A178" s="382" t="s">
        <v>394</v>
      </c>
      <c r="B178" s="366">
        <v>68.970436841630999</v>
      </c>
      <c r="C178" s="366">
        <v>71.625569999999996</v>
      </c>
      <c r="D178" s="367">
        <v>2.6551331583679998</v>
      </c>
      <c r="E178" s="373">
        <v>1.038496684666</v>
      </c>
      <c r="F178" s="366">
        <v>70.111577909374006</v>
      </c>
      <c r="G178" s="367">
        <v>52.583683432031002</v>
      </c>
      <c r="H178" s="369">
        <v>6.72011</v>
      </c>
      <c r="I178" s="366">
        <v>54.757959999999997</v>
      </c>
      <c r="J178" s="367">
        <v>2.1742765679680001</v>
      </c>
      <c r="K178" s="374">
        <v>0.78101166216399998</v>
      </c>
    </row>
    <row r="179" spans="1:11" ht="14.4" customHeight="1" thickBot="1" x14ac:dyDescent="0.35">
      <c r="A179" s="383" t="s">
        <v>395</v>
      </c>
      <c r="B179" s="361">
        <v>68.970436841630999</v>
      </c>
      <c r="C179" s="361">
        <v>71.625569999999996</v>
      </c>
      <c r="D179" s="362">
        <v>2.6551331583679998</v>
      </c>
      <c r="E179" s="363">
        <v>1.038496684666</v>
      </c>
      <c r="F179" s="361">
        <v>70.111577909374006</v>
      </c>
      <c r="G179" s="362">
        <v>52.583683432031002</v>
      </c>
      <c r="H179" s="364">
        <v>6.72011</v>
      </c>
      <c r="I179" s="361">
        <v>54.757959999999997</v>
      </c>
      <c r="J179" s="362">
        <v>2.1742765679680001</v>
      </c>
      <c r="K179" s="365">
        <v>0.78101166216399998</v>
      </c>
    </row>
    <row r="180" spans="1:11" ht="14.4" customHeight="1" thickBot="1" x14ac:dyDescent="0.35">
      <c r="A180" s="382" t="s">
        <v>396</v>
      </c>
      <c r="B180" s="366">
        <v>0</v>
      </c>
      <c r="C180" s="366">
        <v>2.68</v>
      </c>
      <c r="D180" s="367">
        <v>2.68</v>
      </c>
      <c r="E180" s="368" t="s">
        <v>224</v>
      </c>
      <c r="F180" s="366">
        <v>0</v>
      </c>
      <c r="G180" s="367">
        <v>0</v>
      </c>
      <c r="H180" s="369">
        <v>0</v>
      </c>
      <c r="I180" s="366">
        <v>1.1200000000000001</v>
      </c>
      <c r="J180" s="367">
        <v>1.1200000000000001</v>
      </c>
      <c r="K180" s="370" t="s">
        <v>234</v>
      </c>
    </row>
    <row r="181" spans="1:11" ht="14.4" customHeight="1" thickBot="1" x14ac:dyDescent="0.35">
      <c r="A181" s="383" t="s">
        <v>397</v>
      </c>
      <c r="B181" s="361">
        <v>0</v>
      </c>
      <c r="C181" s="361">
        <v>2.68</v>
      </c>
      <c r="D181" s="362">
        <v>2.68</v>
      </c>
      <c r="E181" s="371" t="s">
        <v>224</v>
      </c>
      <c r="F181" s="361">
        <v>0</v>
      </c>
      <c r="G181" s="362">
        <v>0</v>
      </c>
      <c r="H181" s="364">
        <v>0</v>
      </c>
      <c r="I181" s="361">
        <v>1.1200000000000001</v>
      </c>
      <c r="J181" s="362">
        <v>1.1200000000000001</v>
      </c>
      <c r="K181" s="372" t="s">
        <v>234</v>
      </c>
    </row>
    <row r="182" spans="1:11" ht="14.4" customHeight="1" thickBot="1" x14ac:dyDescent="0.35">
      <c r="A182" s="382" t="s">
        <v>398</v>
      </c>
      <c r="B182" s="366">
        <v>813</v>
      </c>
      <c r="C182" s="366">
        <v>742.936520000001</v>
      </c>
      <c r="D182" s="367">
        <v>-70.063479999999004</v>
      </c>
      <c r="E182" s="373">
        <v>0.91382105781</v>
      </c>
      <c r="F182" s="366">
        <v>1003.80602064177</v>
      </c>
      <c r="G182" s="367">
        <v>752.85451548132403</v>
      </c>
      <c r="H182" s="369">
        <v>81.392840000000007</v>
      </c>
      <c r="I182" s="366">
        <v>672.83169999999996</v>
      </c>
      <c r="J182" s="367">
        <v>-80.022815481322993</v>
      </c>
      <c r="K182" s="374">
        <v>0.67028059820700003</v>
      </c>
    </row>
    <row r="183" spans="1:11" ht="14.4" customHeight="1" thickBot="1" x14ac:dyDescent="0.35">
      <c r="A183" s="383" t="s">
        <v>399</v>
      </c>
      <c r="B183" s="361">
        <v>813</v>
      </c>
      <c r="C183" s="361">
        <v>742.936520000001</v>
      </c>
      <c r="D183" s="362">
        <v>-70.063479999999004</v>
      </c>
      <c r="E183" s="363">
        <v>0.91382105781</v>
      </c>
      <c r="F183" s="361">
        <v>1003.80602064177</v>
      </c>
      <c r="G183" s="362">
        <v>752.85451548132403</v>
      </c>
      <c r="H183" s="364">
        <v>81.392840000000007</v>
      </c>
      <c r="I183" s="361">
        <v>672.83169999999996</v>
      </c>
      <c r="J183" s="362">
        <v>-80.022815481322993</v>
      </c>
      <c r="K183" s="365">
        <v>0.67028059820700003</v>
      </c>
    </row>
    <row r="184" spans="1:11" ht="14.4" customHeight="1" thickBot="1" x14ac:dyDescent="0.35">
      <c r="A184" s="382" t="s">
        <v>400</v>
      </c>
      <c r="B184" s="366">
        <v>0</v>
      </c>
      <c r="C184" s="366">
        <v>1.548</v>
      </c>
      <c r="D184" s="367">
        <v>1.548</v>
      </c>
      <c r="E184" s="368" t="s">
        <v>234</v>
      </c>
      <c r="F184" s="366">
        <v>0</v>
      </c>
      <c r="G184" s="367">
        <v>0</v>
      </c>
      <c r="H184" s="369">
        <v>0</v>
      </c>
      <c r="I184" s="366">
        <v>0</v>
      </c>
      <c r="J184" s="367">
        <v>0</v>
      </c>
      <c r="K184" s="374">
        <v>0</v>
      </c>
    </row>
    <row r="185" spans="1:11" ht="14.4" customHeight="1" thickBot="1" x14ac:dyDescent="0.35">
      <c r="A185" s="383" t="s">
        <v>401</v>
      </c>
      <c r="B185" s="361">
        <v>0</v>
      </c>
      <c r="C185" s="361">
        <v>1.548</v>
      </c>
      <c r="D185" s="362">
        <v>1.548</v>
      </c>
      <c r="E185" s="371" t="s">
        <v>234</v>
      </c>
      <c r="F185" s="361">
        <v>0</v>
      </c>
      <c r="G185" s="362">
        <v>0</v>
      </c>
      <c r="H185" s="364">
        <v>0</v>
      </c>
      <c r="I185" s="361">
        <v>0</v>
      </c>
      <c r="J185" s="362">
        <v>0</v>
      </c>
      <c r="K185" s="365">
        <v>0</v>
      </c>
    </row>
    <row r="186" spans="1:11" ht="14.4" customHeight="1" thickBot="1" x14ac:dyDescent="0.35">
      <c r="A186" s="382" t="s">
        <v>402</v>
      </c>
      <c r="B186" s="366">
        <v>1898.2727789088201</v>
      </c>
      <c r="C186" s="366">
        <v>1877.2449099999999</v>
      </c>
      <c r="D186" s="367">
        <v>-21.027868908816998</v>
      </c>
      <c r="E186" s="373">
        <v>0.98892263053899998</v>
      </c>
      <c r="F186" s="366">
        <v>1933.4658688664199</v>
      </c>
      <c r="G186" s="367">
        <v>1450.09940164982</v>
      </c>
      <c r="H186" s="369">
        <v>162.57574</v>
      </c>
      <c r="I186" s="366">
        <v>1445.46803</v>
      </c>
      <c r="J186" s="367">
        <v>-4.6313716498159998</v>
      </c>
      <c r="K186" s="374">
        <v>0.747604627149</v>
      </c>
    </row>
    <row r="187" spans="1:11" ht="14.4" customHeight="1" thickBot="1" x14ac:dyDescent="0.35">
      <c r="A187" s="383" t="s">
        <v>403</v>
      </c>
      <c r="B187" s="361">
        <v>1898.2727789088201</v>
      </c>
      <c r="C187" s="361">
        <v>1877.2449099999999</v>
      </c>
      <c r="D187" s="362">
        <v>-21.027868908816998</v>
      </c>
      <c r="E187" s="363">
        <v>0.98892263053899998</v>
      </c>
      <c r="F187" s="361">
        <v>1933.4658688664199</v>
      </c>
      <c r="G187" s="362">
        <v>1450.09940164982</v>
      </c>
      <c r="H187" s="364">
        <v>162.57574</v>
      </c>
      <c r="I187" s="361">
        <v>1445.46803</v>
      </c>
      <c r="J187" s="362">
        <v>-4.6313716498159998</v>
      </c>
      <c r="K187" s="365">
        <v>0.747604627149</v>
      </c>
    </row>
    <row r="188" spans="1:11" ht="14.4" customHeight="1" thickBot="1" x14ac:dyDescent="0.35">
      <c r="A188" s="387" t="s">
        <v>404</v>
      </c>
      <c r="B188" s="366">
        <v>0</v>
      </c>
      <c r="C188" s="366">
        <v>0</v>
      </c>
      <c r="D188" s="367">
        <v>0</v>
      </c>
      <c r="E188" s="368" t="s">
        <v>224</v>
      </c>
      <c r="F188" s="366">
        <v>0</v>
      </c>
      <c r="G188" s="367">
        <v>0</v>
      </c>
      <c r="H188" s="369">
        <v>0</v>
      </c>
      <c r="I188" s="366">
        <v>3.6040000000000003E-2</v>
      </c>
      <c r="J188" s="367">
        <v>3.6040000000000003E-2</v>
      </c>
      <c r="K188" s="370" t="s">
        <v>234</v>
      </c>
    </row>
    <row r="189" spans="1:11" ht="14.4" customHeight="1" thickBot="1" x14ac:dyDescent="0.35">
      <c r="A189" s="384" t="s">
        <v>405</v>
      </c>
      <c r="B189" s="366">
        <v>0</v>
      </c>
      <c r="C189" s="366">
        <v>0</v>
      </c>
      <c r="D189" s="367">
        <v>0</v>
      </c>
      <c r="E189" s="368" t="s">
        <v>224</v>
      </c>
      <c r="F189" s="366">
        <v>0</v>
      </c>
      <c r="G189" s="367">
        <v>0</v>
      </c>
      <c r="H189" s="369">
        <v>0</v>
      </c>
      <c r="I189" s="366">
        <v>3.6040000000000003E-2</v>
      </c>
      <c r="J189" s="367">
        <v>3.6040000000000003E-2</v>
      </c>
      <c r="K189" s="370" t="s">
        <v>234</v>
      </c>
    </row>
    <row r="190" spans="1:11" ht="14.4" customHeight="1" thickBot="1" x14ac:dyDescent="0.35">
      <c r="A190" s="386" t="s">
        <v>406</v>
      </c>
      <c r="B190" s="366">
        <v>0</v>
      </c>
      <c r="C190" s="366">
        <v>0</v>
      </c>
      <c r="D190" s="367">
        <v>0</v>
      </c>
      <c r="E190" s="368" t="s">
        <v>224</v>
      </c>
      <c r="F190" s="366">
        <v>0</v>
      </c>
      <c r="G190" s="367">
        <v>0</v>
      </c>
      <c r="H190" s="369">
        <v>0</v>
      </c>
      <c r="I190" s="366">
        <v>3.6040000000000003E-2</v>
      </c>
      <c r="J190" s="367">
        <v>3.6040000000000003E-2</v>
      </c>
      <c r="K190" s="370" t="s">
        <v>234</v>
      </c>
    </row>
    <row r="191" spans="1:11" ht="14.4" customHeight="1" thickBot="1" x14ac:dyDescent="0.35">
      <c r="A191" s="382" t="s">
        <v>407</v>
      </c>
      <c r="B191" s="366">
        <v>0</v>
      </c>
      <c r="C191" s="366">
        <v>0</v>
      </c>
      <c r="D191" s="367">
        <v>0</v>
      </c>
      <c r="E191" s="373">
        <v>1</v>
      </c>
      <c r="F191" s="366">
        <v>0</v>
      </c>
      <c r="G191" s="367">
        <v>0</v>
      </c>
      <c r="H191" s="369">
        <v>0</v>
      </c>
      <c r="I191" s="366">
        <v>3.6040000000000003E-2</v>
      </c>
      <c r="J191" s="367">
        <v>3.6040000000000003E-2</v>
      </c>
      <c r="K191" s="370" t="s">
        <v>234</v>
      </c>
    </row>
    <row r="192" spans="1:11" ht="14.4" customHeight="1" thickBot="1" x14ac:dyDescent="0.35">
      <c r="A192" s="383" t="s">
        <v>408</v>
      </c>
      <c r="B192" s="361">
        <v>0</v>
      </c>
      <c r="C192" s="361">
        <v>0</v>
      </c>
      <c r="D192" s="362">
        <v>0</v>
      </c>
      <c r="E192" s="363">
        <v>1</v>
      </c>
      <c r="F192" s="361">
        <v>0</v>
      </c>
      <c r="G192" s="362">
        <v>0</v>
      </c>
      <c r="H192" s="364">
        <v>0</v>
      </c>
      <c r="I192" s="361">
        <v>3.6040000000000003E-2</v>
      </c>
      <c r="J192" s="362">
        <v>3.6040000000000003E-2</v>
      </c>
      <c r="K192" s="372" t="s">
        <v>234</v>
      </c>
    </row>
    <row r="193" spans="1:11" ht="14.4" customHeight="1" thickBot="1" x14ac:dyDescent="0.35">
      <c r="A193" s="388"/>
      <c r="B193" s="361">
        <v>-2435.2460828667399</v>
      </c>
      <c r="C193" s="361">
        <v>-207.92606999999799</v>
      </c>
      <c r="D193" s="362">
        <v>2227.3200128667399</v>
      </c>
      <c r="E193" s="363">
        <v>8.5381954398999996E-2</v>
      </c>
      <c r="F193" s="361">
        <v>1172.2739975944601</v>
      </c>
      <c r="G193" s="362">
        <v>879.20549819584801</v>
      </c>
      <c r="H193" s="364">
        <v>-402.63057999999899</v>
      </c>
      <c r="I193" s="361">
        <v>-164.702490000003</v>
      </c>
      <c r="J193" s="362">
        <v>-1043.9079881958501</v>
      </c>
      <c r="K193" s="365">
        <v>-0.140498288231</v>
      </c>
    </row>
    <row r="194" spans="1:11" ht="14.4" customHeight="1" thickBot="1" x14ac:dyDescent="0.35">
      <c r="A194" s="389" t="s">
        <v>52</v>
      </c>
      <c r="B194" s="375">
        <v>-2435.2460828667399</v>
      </c>
      <c r="C194" s="375">
        <v>-207.92606999999799</v>
      </c>
      <c r="D194" s="376">
        <v>2227.3200128667399</v>
      </c>
      <c r="E194" s="377" t="s">
        <v>224</v>
      </c>
      <c r="F194" s="375">
        <v>1172.2739975944601</v>
      </c>
      <c r="G194" s="376">
        <v>879.20549819585005</v>
      </c>
      <c r="H194" s="375">
        <v>-402.63057999999899</v>
      </c>
      <c r="I194" s="375">
        <v>-164.70249000000001</v>
      </c>
      <c r="J194" s="376">
        <v>-1043.9079881958501</v>
      </c>
      <c r="K194" s="378">
        <v>-0.140498288231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409</v>
      </c>
      <c r="B5" s="391" t="s">
        <v>410</v>
      </c>
      <c r="C5" s="392" t="s">
        <v>411</v>
      </c>
      <c r="D5" s="392" t="s">
        <v>411</v>
      </c>
      <c r="E5" s="392"/>
      <c r="F5" s="392" t="s">
        <v>411</v>
      </c>
      <c r="G5" s="392" t="s">
        <v>411</v>
      </c>
      <c r="H5" s="392" t="s">
        <v>411</v>
      </c>
      <c r="I5" s="393" t="s">
        <v>411</v>
      </c>
      <c r="J5" s="394" t="s">
        <v>55</v>
      </c>
    </row>
    <row r="6" spans="1:10" ht="14.4" customHeight="1" x14ac:dyDescent="0.3">
      <c r="A6" s="390" t="s">
        <v>409</v>
      </c>
      <c r="B6" s="391" t="s">
        <v>232</v>
      </c>
      <c r="C6" s="392">
        <v>12.5322</v>
      </c>
      <c r="D6" s="392">
        <v>6.3647499999999999</v>
      </c>
      <c r="E6" s="392"/>
      <c r="F6" s="392">
        <v>2.2162799999999998</v>
      </c>
      <c r="G6" s="392">
        <v>21.75000196357875</v>
      </c>
      <c r="H6" s="392">
        <v>-19.533721963578749</v>
      </c>
      <c r="I6" s="393">
        <v>0.10189792183519107</v>
      </c>
      <c r="J6" s="394" t="s">
        <v>1</v>
      </c>
    </row>
    <row r="7" spans="1:10" ht="14.4" customHeight="1" x14ac:dyDescent="0.3">
      <c r="A7" s="390" t="s">
        <v>409</v>
      </c>
      <c r="B7" s="391" t="s">
        <v>412</v>
      </c>
      <c r="C7" s="392">
        <v>0</v>
      </c>
      <c r="D7" s="392" t="s">
        <v>411</v>
      </c>
      <c r="E7" s="392"/>
      <c r="F7" s="392" t="s">
        <v>411</v>
      </c>
      <c r="G7" s="392" t="s">
        <v>411</v>
      </c>
      <c r="H7" s="392" t="s">
        <v>411</v>
      </c>
      <c r="I7" s="393" t="s">
        <v>411</v>
      </c>
      <c r="J7" s="394" t="s">
        <v>1</v>
      </c>
    </row>
    <row r="8" spans="1:10" ht="14.4" customHeight="1" x14ac:dyDescent="0.3">
      <c r="A8" s="390" t="s">
        <v>409</v>
      </c>
      <c r="B8" s="391" t="s">
        <v>413</v>
      </c>
      <c r="C8" s="392">
        <v>0</v>
      </c>
      <c r="D8" s="392" t="s">
        <v>411</v>
      </c>
      <c r="E8" s="392"/>
      <c r="F8" s="392" t="s">
        <v>411</v>
      </c>
      <c r="G8" s="392" t="s">
        <v>411</v>
      </c>
      <c r="H8" s="392" t="s">
        <v>411</v>
      </c>
      <c r="I8" s="393" t="s">
        <v>411</v>
      </c>
      <c r="J8" s="394" t="s">
        <v>1</v>
      </c>
    </row>
    <row r="9" spans="1:10" ht="14.4" customHeight="1" x14ac:dyDescent="0.3">
      <c r="A9" s="390" t="s">
        <v>409</v>
      </c>
      <c r="B9" s="391" t="s">
        <v>233</v>
      </c>
      <c r="C9" s="392">
        <v>0</v>
      </c>
      <c r="D9" s="392">
        <v>1.3552</v>
      </c>
      <c r="E9" s="392"/>
      <c r="F9" s="392" t="s">
        <v>411</v>
      </c>
      <c r="G9" s="392" t="s">
        <v>411</v>
      </c>
      <c r="H9" s="392" t="s">
        <v>411</v>
      </c>
      <c r="I9" s="393" t="s">
        <v>411</v>
      </c>
      <c r="J9" s="394" t="s">
        <v>1</v>
      </c>
    </row>
    <row r="10" spans="1:10" ht="14.4" customHeight="1" x14ac:dyDescent="0.3">
      <c r="A10" s="390" t="s">
        <v>409</v>
      </c>
      <c r="B10" s="391" t="s">
        <v>414</v>
      </c>
      <c r="C10" s="392">
        <v>12.5322</v>
      </c>
      <c r="D10" s="392">
        <v>7.7199499999999999</v>
      </c>
      <c r="E10" s="392"/>
      <c r="F10" s="392">
        <v>2.2162799999999998</v>
      </c>
      <c r="G10" s="392">
        <v>21.75000196357875</v>
      </c>
      <c r="H10" s="392">
        <v>-19.533721963578749</v>
      </c>
      <c r="I10" s="393">
        <v>0.10189792183519107</v>
      </c>
      <c r="J10" s="394" t="s">
        <v>415</v>
      </c>
    </row>
    <row r="12" spans="1:10" ht="14.4" customHeight="1" x14ac:dyDescent="0.3">
      <c r="A12" s="390" t="s">
        <v>409</v>
      </c>
      <c r="B12" s="391" t="s">
        <v>410</v>
      </c>
      <c r="C12" s="392" t="s">
        <v>411</v>
      </c>
      <c r="D12" s="392" t="s">
        <v>411</v>
      </c>
      <c r="E12" s="392"/>
      <c r="F12" s="392" t="s">
        <v>411</v>
      </c>
      <c r="G12" s="392" t="s">
        <v>411</v>
      </c>
      <c r="H12" s="392" t="s">
        <v>411</v>
      </c>
      <c r="I12" s="393" t="s">
        <v>411</v>
      </c>
      <c r="J12" s="394" t="s">
        <v>55</v>
      </c>
    </row>
    <row r="13" spans="1:10" ht="14.4" customHeight="1" x14ac:dyDescent="0.3">
      <c r="A13" s="390" t="s">
        <v>416</v>
      </c>
      <c r="B13" s="391" t="s">
        <v>417</v>
      </c>
      <c r="C13" s="392" t="s">
        <v>411</v>
      </c>
      <c r="D13" s="392" t="s">
        <v>411</v>
      </c>
      <c r="E13" s="392"/>
      <c r="F13" s="392" t="s">
        <v>411</v>
      </c>
      <c r="G13" s="392" t="s">
        <v>411</v>
      </c>
      <c r="H13" s="392" t="s">
        <v>411</v>
      </c>
      <c r="I13" s="393" t="s">
        <v>411</v>
      </c>
      <c r="J13" s="394" t="s">
        <v>0</v>
      </c>
    </row>
    <row r="14" spans="1:10" ht="14.4" customHeight="1" x14ac:dyDescent="0.3">
      <c r="A14" s="390" t="s">
        <v>416</v>
      </c>
      <c r="B14" s="391" t="s">
        <v>232</v>
      </c>
      <c r="C14" s="392">
        <v>12.5322</v>
      </c>
      <c r="D14" s="392">
        <v>6.3647499999999999</v>
      </c>
      <c r="E14" s="392"/>
      <c r="F14" s="392">
        <v>2.2162799999999998</v>
      </c>
      <c r="G14" s="392">
        <v>21.75000196357875</v>
      </c>
      <c r="H14" s="392">
        <v>-19.533721963578749</v>
      </c>
      <c r="I14" s="393">
        <v>0.10189792183519107</v>
      </c>
      <c r="J14" s="394" t="s">
        <v>1</v>
      </c>
    </row>
    <row r="15" spans="1:10" ht="14.4" customHeight="1" x14ac:dyDescent="0.3">
      <c r="A15" s="390" t="s">
        <v>416</v>
      </c>
      <c r="B15" s="391" t="s">
        <v>412</v>
      </c>
      <c r="C15" s="392">
        <v>0</v>
      </c>
      <c r="D15" s="392" t="s">
        <v>411</v>
      </c>
      <c r="E15" s="392"/>
      <c r="F15" s="392" t="s">
        <v>411</v>
      </c>
      <c r="G15" s="392" t="s">
        <v>411</v>
      </c>
      <c r="H15" s="392" t="s">
        <v>411</v>
      </c>
      <c r="I15" s="393" t="s">
        <v>411</v>
      </c>
      <c r="J15" s="394" t="s">
        <v>1</v>
      </c>
    </row>
    <row r="16" spans="1:10" ht="14.4" customHeight="1" x14ac:dyDescent="0.3">
      <c r="A16" s="390" t="s">
        <v>416</v>
      </c>
      <c r="B16" s="391" t="s">
        <v>413</v>
      </c>
      <c r="C16" s="392">
        <v>0</v>
      </c>
      <c r="D16" s="392" t="s">
        <v>411</v>
      </c>
      <c r="E16" s="392"/>
      <c r="F16" s="392" t="s">
        <v>411</v>
      </c>
      <c r="G16" s="392" t="s">
        <v>411</v>
      </c>
      <c r="H16" s="392" t="s">
        <v>411</v>
      </c>
      <c r="I16" s="393" t="s">
        <v>411</v>
      </c>
      <c r="J16" s="394" t="s">
        <v>1</v>
      </c>
    </row>
    <row r="17" spans="1:10" ht="14.4" customHeight="1" x14ac:dyDescent="0.3">
      <c r="A17" s="390" t="s">
        <v>416</v>
      </c>
      <c r="B17" s="391" t="s">
        <v>233</v>
      </c>
      <c r="C17" s="392">
        <v>0</v>
      </c>
      <c r="D17" s="392">
        <v>1.3552</v>
      </c>
      <c r="E17" s="392"/>
      <c r="F17" s="392" t="s">
        <v>411</v>
      </c>
      <c r="G17" s="392" t="s">
        <v>411</v>
      </c>
      <c r="H17" s="392" t="s">
        <v>411</v>
      </c>
      <c r="I17" s="393" t="s">
        <v>411</v>
      </c>
      <c r="J17" s="394" t="s">
        <v>1</v>
      </c>
    </row>
    <row r="18" spans="1:10" ht="14.4" customHeight="1" x14ac:dyDescent="0.3">
      <c r="A18" s="390" t="s">
        <v>416</v>
      </c>
      <c r="B18" s="391" t="s">
        <v>418</v>
      </c>
      <c r="C18" s="392">
        <v>12.5322</v>
      </c>
      <c r="D18" s="392">
        <v>7.7199499999999999</v>
      </c>
      <c r="E18" s="392"/>
      <c r="F18" s="392">
        <v>2.2162799999999998</v>
      </c>
      <c r="G18" s="392">
        <v>21.75000196357875</v>
      </c>
      <c r="H18" s="392">
        <v>-19.533721963578749</v>
      </c>
      <c r="I18" s="393">
        <v>0.10189792183519107</v>
      </c>
      <c r="J18" s="394" t="s">
        <v>419</v>
      </c>
    </row>
    <row r="19" spans="1:10" ht="14.4" customHeight="1" x14ac:dyDescent="0.3">
      <c r="A19" s="390" t="s">
        <v>411</v>
      </c>
      <c r="B19" s="391" t="s">
        <v>411</v>
      </c>
      <c r="C19" s="392" t="s">
        <v>411</v>
      </c>
      <c r="D19" s="392" t="s">
        <v>411</v>
      </c>
      <c r="E19" s="392"/>
      <c r="F19" s="392" t="s">
        <v>411</v>
      </c>
      <c r="G19" s="392" t="s">
        <v>411</v>
      </c>
      <c r="H19" s="392" t="s">
        <v>411</v>
      </c>
      <c r="I19" s="393" t="s">
        <v>411</v>
      </c>
      <c r="J19" s="394" t="s">
        <v>420</v>
      </c>
    </row>
    <row r="20" spans="1:10" ht="14.4" customHeight="1" x14ac:dyDescent="0.3">
      <c r="A20" s="390" t="s">
        <v>409</v>
      </c>
      <c r="B20" s="391" t="s">
        <v>414</v>
      </c>
      <c r="C20" s="392">
        <v>12.5322</v>
      </c>
      <c r="D20" s="392">
        <v>7.7199499999999999</v>
      </c>
      <c r="E20" s="392"/>
      <c r="F20" s="392">
        <v>2.2162799999999998</v>
      </c>
      <c r="G20" s="392">
        <v>21.75000196357875</v>
      </c>
      <c r="H20" s="392">
        <v>-19.533721963578749</v>
      </c>
      <c r="I20" s="393">
        <v>0.10189792183519107</v>
      </c>
      <c r="J20" s="394" t="s">
        <v>415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170.48292554561047</v>
      </c>
      <c r="M3" s="74">
        <f>SUBTOTAL(9,M5:M1048576)</f>
        <v>13</v>
      </c>
      <c r="N3" s="75">
        <f>SUBTOTAL(9,N5:N1048576)</f>
        <v>2216.278032092936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409</v>
      </c>
      <c r="B5" s="401" t="s">
        <v>410</v>
      </c>
      <c r="C5" s="402" t="s">
        <v>416</v>
      </c>
      <c r="D5" s="403" t="s">
        <v>444</v>
      </c>
      <c r="E5" s="402" t="s">
        <v>421</v>
      </c>
      <c r="F5" s="403" t="s">
        <v>445</v>
      </c>
      <c r="G5" s="402" t="s">
        <v>422</v>
      </c>
      <c r="H5" s="402" t="s">
        <v>423</v>
      </c>
      <c r="I5" s="402" t="s">
        <v>424</v>
      </c>
      <c r="J5" s="402" t="s">
        <v>425</v>
      </c>
      <c r="K5" s="402" t="s">
        <v>426</v>
      </c>
      <c r="L5" s="404">
        <v>74.87</v>
      </c>
      <c r="M5" s="404">
        <v>3</v>
      </c>
      <c r="N5" s="405">
        <v>224.61</v>
      </c>
    </row>
    <row r="6" spans="1:14" ht="14.4" customHeight="1" x14ac:dyDescent="0.3">
      <c r="A6" s="406" t="s">
        <v>409</v>
      </c>
      <c r="B6" s="407" t="s">
        <v>410</v>
      </c>
      <c r="C6" s="408" t="s">
        <v>416</v>
      </c>
      <c r="D6" s="409" t="s">
        <v>444</v>
      </c>
      <c r="E6" s="408" t="s">
        <v>421</v>
      </c>
      <c r="F6" s="409" t="s">
        <v>445</v>
      </c>
      <c r="G6" s="408" t="s">
        <v>422</v>
      </c>
      <c r="H6" s="408" t="s">
        <v>427</v>
      </c>
      <c r="I6" s="408" t="s">
        <v>428</v>
      </c>
      <c r="J6" s="408" t="s">
        <v>429</v>
      </c>
      <c r="K6" s="408"/>
      <c r="L6" s="410">
        <v>48.629999999999995</v>
      </c>
      <c r="M6" s="410">
        <v>1</v>
      </c>
      <c r="N6" s="411">
        <v>48.629999999999995</v>
      </c>
    </row>
    <row r="7" spans="1:14" ht="14.4" customHeight="1" x14ac:dyDescent="0.3">
      <c r="A7" s="406" t="s">
        <v>409</v>
      </c>
      <c r="B7" s="407" t="s">
        <v>410</v>
      </c>
      <c r="C7" s="408" t="s">
        <v>416</v>
      </c>
      <c r="D7" s="409" t="s">
        <v>444</v>
      </c>
      <c r="E7" s="408" t="s">
        <v>421</v>
      </c>
      <c r="F7" s="409" t="s">
        <v>445</v>
      </c>
      <c r="G7" s="408" t="s">
        <v>422</v>
      </c>
      <c r="H7" s="408" t="s">
        <v>430</v>
      </c>
      <c r="I7" s="408" t="s">
        <v>431</v>
      </c>
      <c r="J7" s="408" t="s">
        <v>432</v>
      </c>
      <c r="K7" s="408" t="s">
        <v>433</v>
      </c>
      <c r="L7" s="410">
        <v>52.390000000000029</v>
      </c>
      <c r="M7" s="410">
        <v>1</v>
      </c>
      <c r="N7" s="411">
        <v>52.390000000000029</v>
      </c>
    </row>
    <row r="8" spans="1:14" ht="14.4" customHeight="1" x14ac:dyDescent="0.3">
      <c r="A8" s="406" t="s">
        <v>409</v>
      </c>
      <c r="B8" s="407" t="s">
        <v>410</v>
      </c>
      <c r="C8" s="408" t="s">
        <v>416</v>
      </c>
      <c r="D8" s="409" t="s">
        <v>444</v>
      </c>
      <c r="E8" s="408" t="s">
        <v>421</v>
      </c>
      <c r="F8" s="409" t="s">
        <v>445</v>
      </c>
      <c r="G8" s="408" t="s">
        <v>422</v>
      </c>
      <c r="H8" s="408" t="s">
        <v>434</v>
      </c>
      <c r="I8" s="408" t="s">
        <v>435</v>
      </c>
      <c r="J8" s="408" t="s">
        <v>436</v>
      </c>
      <c r="K8" s="408" t="s">
        <v>437</v>
      </c>
      <c r="L8" s="410">
        <v>50.910000000000004</v>
      </c>
      <c r="M8" s="410">
        <v>2</v>
      </c>
      <c r="N8" s="411">
        <v>101.82000000000001</v>
      </c>
    </row>
    <row r="9" spans="1:14" ht="14.4" customHeight="1" x14ac:dyDescent="0.3">
      <c r="A9" s="406" t="s">
        <v>409</v>
      </c>
      <c r="B9" s="407" t="s">
        <v>410</v>
      </c>
      <c r="C9" s="408" t="s">
        <v>416</v>
      </c>
      <c r="D9" s="409" t="s">
        <v>444</v>
      </c>
      <c r="E9" s="408" t="s">
        <v>421</v>
      </c>
      <c r="F9" s="409" t="s">
        <v>445</v>
      </c>
      <c r="G9" s="408" t="s">
        <v>422</v>
      </c>
      <c r="H9" s="408" t="s">
        <v>438</v>
      </c>
      <c r="I9" s="408" t="s">
        <v>439</v>
      </c>
      <c r="J9" s="408" t="s">
        <v>436</v>
      </c>
      <c r="K9" s="408" t="s">
        <v>440</v>
      </c>
      <c r="L9" s="410">
        <v>64.579999999999984</v>
      </c>
      <c r="M9" s="410">
        <v>1</v>
      </c>
      <c r="N9" s="411">
        <v>64.579999999999984</v>
      </c>
    </row>
    <row r="10" spans="1:14" ht="14.4" customHeight="1" thickBot="1" x14ac:dyDescent="0.35">
      <c r="A10" s="412" t="s">
        <v>409</v>
      </c>
      <c r="B10" s="413" t="s">
        <v>410</v>
      </c>
      <c r="C10" s="414" t="s">
        <v>416</v>
      </c>
      <c r="D10" s="415" t="s">
        <v>444</v>
      </c>
      <c r="E10" s="414" t="s">
        <v>421</v>
      </c>
      <c r="F10" s="415" t="s">
        <v>445</v>
      </c>
      <c r="G10" s="414" t="s">
        <v>422</v>
      </c>
      <c r="H10" s="414" t="s">
        <v>441</v>
      </c>
      <c r="I10" s="414" t="s">
        <v>428</v>
      </c>
      <c r="J10" s="414" t="s">
        <v>442</v>
      </c>
      <c r="K10" s="414" t="s">
        <v>443</v>
      </c>
      <c r="L10" s="416">
        <v>344.8496064185872</v>
      </c>
      <c r="M10" s="416">
        <v>5</v>
      </c>
      <c r="N10" s="417">
        <v>1724.248032092936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223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23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11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446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447</v>
      </c>
      <c r="B7" s="434">
        <v>23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11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409</v>
      </c>
      <c r="B5" s="391" t="s">
        <v>410</v>
      </c>
      <c r="C5" s="392" t="s">
        <v>411</v>
      </c>
      <c r="D5" s="392" t="s">
        <v>411</v>
      </c>
      <c r="E5" s="392"/>
      <c r="F5" s="392" t="s">
        <v>411</v>
      </c>
      <c r="G5" s="392" t="s">
        <v>411</v>
      </c>
      <c r="H5" s="392" t="s">
        <v>411</v>
      </c>
      <c r="I5" s="393" t="s">
        <v>411</v>
      </c>
      <c r="J5" s="394" t="s">
        <v>55</v>
      </c>
    </row>
    <row r="6" spans="1:10" ht="14.4" customHeight="1" x14ac:dyDescent="0.3">
      <c r="A6" s="390" t="s">
        <v>409</v>
      </c>
      <c r="B6" s="391" t="s">
        <v>236</v>
      </c>
      <c r="C6" s="392">
        <v>690.99651999999992</v>
      </c>
      <c r="D6" s="392">
        <v>392.94859000000002</v>
      </c>
      <c r="E6" s="392"/>
      <c r="F6" s="392">
        <v>569.39789999999994</v>
      </c>
      <c r="G6" s="392">
        <v>675.00006093865204</v>
      </c>
      <c r="H6" s="392">
        <v>-105.6021609386521</v>
      </c>
      <c r="I6" s="393">
        <v>0.8435523682889714</v>
      </c>
      <c r="J6" s="394" t="s">
        <v>1</v>
      </c>
    </row>
    <row r="7" spans="1:10" ht="14.4" customHeight="1" x14ac:dyDescent="0.3">
      <c r="A7" s="390" t="s">
        <v>409</v>
      </c>
      <c r="B7" s="391" t="s">
        <v>237</v>
      </c>
      <c r="C7" s="392">
        <v>26.261040000000001</v>
      </c>
      <c r="D7" s="392">
        <v>73.358589999999992</v>
      </c>
      <c r="E7" s="392"/>
      <c r="F7" s="392">
        <v>112.94965999999999</v>
      </c>
      <c r="G7" s="392">
        <v>60.000005416768495</v>
      </c>
      <c r="H7" s="392">
        <v>52.949654583231499</v>
      </c>
      <c r="I7" s="393">
        <v>1.8824941633827486</v>
      </c>
      <c r="J7" s="394" t="s">
        <v>1</v>
      </c>
    </row>
    <row r="8" spans="1:10" ht="14.4" customHeight="1" x14ac:dyDescent="0.3">
      <c r="A8" s="390" t="s">
        <v>409</v>
      </c>
      <c r="B8" s="391" t="s">
        <v>238</v>
      </c>
      <c r="C8" s="392">
        <v>22.563049999999997</v>
      </c>
      <c r="D8" s="392">
        <v>24.596690000000002</v>
      </c>
      <c r="E8" s="392"/>
      <c r="F8" s="392">
        <v>22.064339999999998</v>
      </c>
      <c r="G8" s="392">
        <v>27.000002437545749</v>
      </c>
      <c r="H8" s="392">
        <v>-4.9356624375457514</v>
      </c>
      <c r="I8" s="393">
        <v>0.8171977040016003</v>
      </c>
      <c r="J8" s="394" t="s">
        <v>1</v>
      </c>
    </row>
    <row r="9" spans="1:10" ht="14.4" customHeight="1" x14ac:dyDescent="0.3">
      <c r="A9" s="390" t="s">
        <v>409</v>
      </c>
      <c r="B9" s="391" t="s">
        <v>239</v>
      </c>
      <c r="C9" s="392">
        <v>115.27503999999999</v>
      </c>
      <c r="D9" s="392">
        <v>162.79498000000001</v>
      </c>
      <c r="E9" s="392"/>
      <c r="F9" s="392">
        <v>142.16937999999999</v>
      </c>
      <c r="G9" s="392">
        <v>225.00002031288375</v>
      </c>
      <c r="H9" s="392">
        <v>-82.830640312883759</v>
      </c>
      <c r="I9" s="393">
        <v>0.63186385406676882</v>
      </c>
      <c r="J9" s="394" t="s">
        <v>1</v>
      </c>
    </row>
    <row r="10" spans="1:10" ht="14.4" customHeight="1" x14ac:dyDescent="0.3">
      <c r="A10" s="390" t="s">
        <v>409</v>
      </c>
      <c r="B10" s="391" t="s">
        <v>240</v>
      </c>
      <c r="C10" s="392">
        <v>0.41299999999999998</v>
      </c>
      <c r="D10" s="392">
        <v>0.33899999999999997</v>
      </c>
      <c r="E10" s="392"/>
      <c r="F10" s="392">
        <v>0.24</v>
      </c>
      <c r="G10" s="392">
        <v>0</v>
      </c>
      <c r="H10" s="392">
        <v>0.24</v>
      </c>
      <c r="I10" s="393" t="s">
        <v>411</v>
      </c>
      <c r="J10" s="394" t="s">
        <v>1</v>
      </c>
    </row>
    <row r="11" spans="1:10" ht="14.4" customHeight="1" x14ac:dyDescent="0.3">
      <c r="A11" s="390" t="s">
        <v>409</v>
      </c>
      <c r="B11" s="391" t="s">
        <v>241</v>
      </c>
      <c r="C11" s="392">
        <v>27.424770000000002</v>
      </c>
      <c r="D11" s="392">
        <v>31.7682</v>
      </c>
      <c r="E11" s="392"/>
      <c r="F11" s="392">
        <v>35.167059999999999</v>
      </c>
      <c r="G11" s="392">
        <v>33.750003046932001</v>
      </c>
      <c r="H11" s="392">
        <v>1.4170569530679984</v>
      </c>
      <c r="I11" s="393">
        <v>1.0419868688929441</v>
      </c>
      <c r="J11" s="394" t="s">
        <v>1</v>
      </c>
    </row>
    <row r="12" spans="1:10" ht="14.4" customHeight="1" x14ac:dyDescent="0.3">
      <c r="A12" s="390" t="s">
        <v>409</v>
      </c>
      <c r="B12" s="391" t="s">
        <v>242</v>
      </c>
      <c r="C12" s="392" t="s">
        <v>411</v>
      </c>
      <c r="D12" s="392" t="s">
        <v>411</v>
      </c>
      <c r="E12" s="392"/>
      <c r="F12" s="392">
        <v>0.55320999999999998</v>
      </c>
      <c r="G12" s="392">
        <v>0</v>
      </c>
      <c r="H12" s="392">
        <v>0.55320999999999998</v>
      </c>
      <c r="I12" s="393" t="s">
        <v>411</v>
      </c>
      <c r="J12" s="394" t="s">
        <v>1</v>
      </c>
    </row>
    <row r="13" spans="1:10" ht="14.4" customHeight="1" x14ac:dyDescent="0.3">
      <c r="A13" s="390" t="s">
        <v>409</v>
      </c>
      <c r="B13" s="391" t="s">
        <v>414</v>
      </c>
      <c r="C13" s="392">
        <v>882.93341999999984</v>
      </c>
      <c r="D13" s="392">
        <v>685.80605000000003</v>
      </c>
      <c r="E13" s="392"/>
      <c r="F13" s="392">
        <v>882.54154999999992</v>
      </c>
      <c r="G13" s="392">
        <v>1020.750092152782</v>
      </c>
      <c r="H13" s="392">
        <v>-138.20854215278212</v>
      </c>
      <c r="I13" s="393">
        <v>0.86460099958325987</v>
      </c>
      <c r="J13" s="394" t="s">
        <v>415</v>
      </c>
    </row>
    <row r="15" spans="1:10" ht="14.4" customHeight="1" x14ac:dyDescent="0.3">
      <c r="A15" s="390" t="s">
        <v>409</v>
      </c>
      <c r="B15" s="391" t="s">
        <v>410</v>
      </c>
      <c r="C15" s="392" t="s">
        <v>411</v>
      </c>
      <c r="D15" s="392" t="s">
        <v>411</v>
      </c>
      <c r="E15" s="392"/>
      <c r="F15" s="392" t="s">
        <v>411</v>
      </c>
      <c r="G15" s="392" t="s">
        <v>411</v>
      </c>
      <c r="H15" s="392" t="s">
        <v>411</v>
      </c>
      <c r="I15" s="393" t="s">
        <v>411</v>
      </c>
      <c r="J15" s="394" t="s">
        <v>55</v>
      </c>
    </row>
    <row r="16" spans="1:10" ht="14.4" customHeight="1" x14ac:dyDescent="0.3">
      <c r="A16" s="390" t="s">
        <v>416</v>
      </c>
      <c r="B16" s="391" t="s">
        <v>417</v>
      </c>
      <c r="C16" s="392" t="s">
        <v>411</v>
      </c>
      <c r="D16" s="392" t="s">
        <v>411</v>
      </c>
      <c r="E16" s="392"/>
      <c r="F16" s="392" t="s">
        <v>411</v>
      </c>
      <c r="G16" s="392" t="s">
        <v>411</v>
      </c>
      <c r="H16" s="392" t="s">
        <v>411</v>
      </c>
      <c r="I16" s="393" t="s">
        <v>411</v>
      </c>
      <c r="J16" s="394" t="s">
        <v>0</v>
      </c>
    </row>
    <row r="17" spans="1:10" ht="14.4" customHeight="1" x14ac:dyDescent="0.3">
      <c r="A17" s="390" t="s">
        <v>416</v>
      </c>
      <c r="B17" s="391" t="s">
        <v>236</v>
      </c>
      <c r="C17" s="392">
        <v>690.99651999999992</v>
      </c>
      <c r="D17" s="392">
        <v>392.94859000000002</v>
      </c>
      <c r="E17" s="392"/>
      <c r="F17" s="392">
        <v>569.39789999999994</v>
      </c>
      <c r="G17" s="392">
        <v>675.00006093865204</v>
      </c>
      <c r="H17" s="392">
        <v>-105.6021609386521</v>
      </c>
      <c r="I17" s="393">
        <v>0.8435523682889714</v>
      </c>
      <c r="J17" s="394" t="s">
        <v>1</v>
      </c>
    </row>
    <row r="18" spans="1:10" ht="14.4" customHeight="1" x14ac:dyDescent="0.3">
      <c r="A18" s="390" t="s">
        <v>416</v>
      </c>
      <c r="B18" s="391" t="s">
        <v>237</v>
      </c>
      <c r="C18" s="392">
        <v>26.261040000000001</v>
      </c>
      <c r="D18" s="392">
        <v>73.358589999999992</v>
      </c>
      <c r="E18" s="392"/>
      <c r="F18" s="392">
        <v>112.94965999999999</v>
      </c>
      <c r="G18" s="392">
        <v>60.000005416768495</v>
      </c>
      <c r="H18" s="392">
        <v>52.949654583231499</v>
      </c>
      <c r="I18" s="393">
        <v>1.8824941633827486</v>
      </c>
      <c r="J18" s="394" t="s">
        <v>1</v>
      </c>
    </row>
    <row r="19" spans="1:10" ht="14.4" customHeight="1" x14ac:dyDescent="0.3">
      <c r="A19" s="390" t="s">
        <v>416</v>
      </c>
      <c r="B19" s="391" t="s">
        <v>238</v>
      </c>
      <c r="C19" s="392">
        <v>22.563049999999997</v>
      </c>
      <c r="D19" s="392">
        <v>24.596690000000002</v>
      </c>
      <c r="E19" s="392"/>
      <c r="F19" s="392">
        <v>22.064339999999998</v>
      </c>
      <c r="G19" s="392">
        <v>27.000002437545749</v>
      </c>
      <c r="H19" s="392">
        <v>-4.9356624375457514</v>
      </c>
      <c r="I19" s="393">
        <v>0.8171977040016003</v>
      </c>
      <c r="J19" s="394" t="s">
        <v>1</v>
      </c>
    </row>
    <row r="20" spans="1:10" ht="14.4" customHeight="1" x14ac:dyDescent="0.3">
      <c r="A20" s="390" t="s">
        <v>416</v>
      </c>
      <c r="B20" s="391" t="s">
        <v>239</v>
      </c>
      <c r="C20" s="392">
        <v>115.27503999999999</v>
      </c>
      <c r="D20" s="392">
        <v>162.79498000000001</v>
      </c>
      <c r="E20" s="392"/>
      <c r="F20" s="392">
        <v>142.16937999999999</v>
      </c>
      <c r="G20" s="392">
        <v>225.00002031288375</v>
      </c>
      <c r="H20" s="392">
        <v>-82.830640312883759</v>
      </c>
      <c r="I20" s="393">
        <v>0.63186385406676882</v>
      </c>
      <c r="J20" s="394" t="s">
        <v>1</v>
      </c>
    </row>
    <row r="21" spans="1:10" ht="14.4" customHeight="1" x14ac:dyDescent="0.3">
      <c r="A21" s="390" t="s">
        <v>416</v>
      </c>
      <c r="B21" s="391" t="s">
        <v>240</v>
      </c>
      <c r="C21" s="392">
        <v>0.41299999999999998</v>
      </c>
      <c r="D21" s="392">
        <v>0.33899999999999997</v>
      </c>
      <c r="E21" s="392"/>
      <c r="F21" s="392">
        <v>0.24</v>
      </c>
      <c r="G21" s="392">
        <v>0</v>
      </c>
      <c r="H21" s="392">
        <v>0.24</v>
      </c>
      <c r="I21" s="393" t="s">
        <v>411</v>
      </c>
      <c r="J21" s="394" t="s">
        <v>1</v>
      </c>
    </row>
    <row r="22" spans="1:10" ht="14.4" customHeight="1" x14ac:dyDescent="0.3">
      <c r="A22" s="390" t="s">
        <v>416</v>
      </c>
      <c r="B22" s="391" t="s">
        <v>241</v>
      </c>
      <c r="C22" s="392">
        <v>27.424770000000002</v>
      </c>
      <c r="D22" s="392">
        <v>31.7682</v>
      </c>
      <c r="E22" s="392"/>
      <c r="F22" s="392">
        <v>35.167059999999999</v>
      </c>
      <c r="G22" s="392">
        <v>33.750003046932001</v>
      </c>
      <c r="H22" s="392">
        <v>1.4170569530679984</v>
      </c>
      <c r="I22" s="393">
        <v>1.0419868688929441</v>
      </c>
      <c r="J22" s="394" t="s">
        <v>1</v>
      </c>
    </row>
    <row r="23" spans="1:10" ht="14.4" customHeight="1" x14ac:dyDescent="0.3">
      <c r="A23" s="390" t="s">
        <v>416</v>
      </c>
      <c r="B23" s="391" t="s">
        <v>242</v>
      </c>
      <c r="C23" s="392" t="s">
        <v>411</v>
      </c>
      <c r="D23" s="392" t="s">
        <v>411</v>
      </c>
      <c r="E23" s="392"/>
      <c r="F23" s="392">
        <v>0.55320999999999998</v>
      </c>
      <c r="G23" s="392">
        <v>0</v>
      </c>
      <c r="H23" s="392">
        <v>0.55320999999999998</v>
      </c>
      <c r="I23" s="393" t="s">
        <v>411</v>
      </c>
      <c r="J23" s="394" t="s">
        <v>1</v>
      </c>
    </row>
    <row r="24" spans="1:10" ht="14.4" customHeight="1" x14ac:dyDescent="0.3">
      <c r="A24" s="390" t="s">
        <v>416</v>
      </c>
      <c r="B24" s="391" t="s">
        <v>418</v>
      </c>
      <c r="C24" s="392">
        <v>882.93341999999984</v>
      </c>
      <c r="D24" s="392">
        <v>685.80605000000003</v>
      </c>
      <c r="E24" s="392"/>
      <c r="F24" s="392">
        <v>882.54154999999992</v>
      </c>
      <c r="G24" s="392">
        <v>1020.750092152782</v>
      </c>
      <c r="H24" s="392">
        <v>-138.20854215278212</v>
      </c>
      <c r="I24" s="393">
        <v>0.86460099958325987</v>
      </c>
      <c r="J24" s="394" t="s">
        <v>419</v>
      </c>
    </row>
    <row r="25" spans="1:10" ht="14.4" customHeight="1" x14ac:dyDescent="0.3">
      <c r="A25" s="390" t="s">
        <v>411</v>
      </c>
      <c r="B25" s="391" t="s">
        <v>411</v>
      </c>
      <c r="C25" s="392" t="s">
        <v>411</v>
      </c>
      <c r="D25" s="392" t="s">
        <v>411</v>
      </c>
      <c r="E25" s="392"/>
      <c r="F25" s="392" t="s">
        <v>411</v>
      </c>
      <c r="G25" s="392" t="s">
        <v>411</v>
      </c>
      <c r="H25" s="392" t="s">
        <v>411</v>
      </c>
      <c r="I25" s="393" t="s">
        <v>411</v>
      </c>
      <c r="J25" s="394" t="s">
        <v>420</v>
      </c>
    </row>
    <row r="26" spans="1:10" ht="14.4" customHeight="1" x14ac:dyDescent="0.3">
      <c r="A26" s="390" t="s">
        <v>409</v>
      </c>
      <c r="B26" s="391" t="s">
        <v>414</v>
      </c>
      <c r="C26" s="392">
        <v>882.93341999999984</v>
      </c>
      <c r="D26" s="392">
        <v>685.80605000000003</v>
      </c>
      <c r="E26" s="392"/>
      <c r="F26" s="392">
        <v>882.54154999999992</v>
      </c>
      <c r="G26" s="392">
        <v>1020.750092152782</v>
      </c>
      <c r="H26" s="392">
        <v>-138.20854215278212</v>
      </c>
      <c r="I26" s="393">
        <v>0.86460099958325987</v>
      </c>
      <c r="J26" s="394" t="s">
        <v>415</v>
      </c>
    </row>
  </sheetData>
  <mergeCells count="3">
    <mergeCell ref="A1:I1"/>
    <mergeCell ref="F3:I3"/>
    <mergeCell ref="C4:D4"/>
  </mergeCells>
  <conditionalFormatting sqref="F14 F27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26">
    <cfRule type="expression" dxfId="15" priority="5">
      <formula>$H15&gt;0</formula>
    </cfRule>
  </conditionalFormatting>
  <conditionalFormatting sqref="A15:A26">
    <cfRule type="expression" dxfId="14" priority="2">
      <formula>AND($J15&lt;&gt;"mezeraKL",$J15&lt;&gt;"")</formula>
    </cfRule>
  </conditionalFormatting>
  <conditionalFormatting sqref="I15:I26">
    <cfRule type="expression" dxfId="13" priority="6">
      <formula>$I15&gt;1</formula>
    </cfRule>
  </conditionalFormatting>
  <conditionalFormatting sqref="B15:B26">
    <cfRule type="expression" dxfId="12" priority="1">
      <formula>OR($J15="NS",$J15="SumaNS",$J15="Účet")</formula>
    </cfRule>
  </conditionalFormatting>
  <conditionalFormatting sqref="A15:D26 F15:I26">
    <cfRule type="expression" dxfId="11" priority="8">
      <formula>AND($J15&lt;&gt;"",$J15&lt;&gt;"mezeraKL")</formula>
    </cfRule>
  </conditionalFormatting>
  <conditionalFormatting sqref="B15:D26 F15:I26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26 F15:I26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770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6.4276074628984272</v>
      </c>
      <c r="J3" s="74">
        <f>SUBTOTAL(9,J5:J1048576)</f>
        <v>137304.82999999999</v>
      </c>
      <c r="K3" s="75">
        <f>SUBTOTAL(9,K5:K1048576)</f>
        <v>882541.54999999981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409</v>
      </c>
      <c r="B5" s="401" t="s">
        <v>410</v>
      </c>
      <c r="C5" s="402" t="s">
        <v>416</v>
      </c>
      <c r="D5" s="403" t="s">
        <v>444</v>
      </c>
      <c r="E5" s="402" t="s">
        <v>756</v>
      </c>
      <c r="F5" s="403" t="s">
        <v>757</v>
      </c>
      <c r="G5" s="402" t="s">
        <v>448</v>
      </c>
      <c r="H5" s="402" t="s">
        <v>449</v>
      </c>
      <c r="I5" s="404">
        <v>260.30000000000007</v>
      </c>
      <c r="J5" s="404">
        <v>66</v>
      </c>
      <c r="K5" s="405">
        <v>17179.8</v>
      </c>
    </row>
    <row r="6" spans="1:11" ht="14.4" customHeight="1" x14ac:dyDescent="0.3">
      <c r="A6" s="406" t="s">
        <v>409</v>
      </c>
      <c r="B6" s="407" t="s">
        <v>410</v>
      </c>
      <c r="C6" s="408" t="s">
        <v>416</v>
      </c>
      <c r="D6" s="409" t="s">
        <v>444</v>
      </c>
      <c r="E6" s="408" t="s">
        <v>756</v>
      </c>
      <c r="F6" s="409" t="s">
        <v>757</v>
      </c>
      <c r="G6" s="408" t="s">
        <v>450</v>
      </c>
      <c r="H6" s="408" t="s">
        <v>451</v>
      </c>
      <c r="I6" s="410">
        <v>0.42</v>
      </c>
      <c r="J6" s="410">
        <v>200</v>
      </c>
      <c r="K6" s="411">
        <v>84</v>
      </c>
    </row>
    <row r="7" spans="1:11" ht="14.4" customHeight="1" x14ac:dyDescent="0.3">
      <c r="A7" s="406" t="s">
        <v>409</v>
      </c>
      <c r="B7" s="407" t="s">
        <v>410</v>
      </c>
      <c r="C7" s="408" t="s">
        <v>416</v>
      </c>
      <c r="D7" s="409" t="s">
        <v>444</v>
      </c>
      <c r="E7" s="408" t="s">
        <v>756</v>
      </c>
      <c r="F7" s="409" t="s">
        <v>757</v>
      </c>
      <c r="G7" s="408" t="s">
        <v>452</v>
      </c>
      <c r="H7" s="408" t="s">
        <v>453</v>
      </c>
      <c r="I7" s="410">
        <v>28.731111111111108</v>
      </c>
      <c r="J7" s="410">
        <v>132</v>
      </c>
      <c r="K7" s="411">
        <v>3792.46</v>
      </c>
    </row>
    <row r="8" spans="1:11" ht="14.4" customHeight="1" x14ac:dyDescent="0.3">
      <c r="A8" s="406" t="s">
        <v>409</v>
      </c>
      <c r="B8" s="407" t="s">
        <v>410</v>
      </c>
      <c r="C8" s="408" t="s">
        <v>416</v>
      </c>
      <c r="D8" s="409" t="s">
        <v>444</v>
      </c>
      <c r="E8" s="408" t="s">
        <v>756</v>
      </c>
      <c r="F8" s="409" t="s">
        <v>757</v>
      </c>
      <c r="G8" s="408" t="s">
        <v>454</v>
      </c>
      <c r="H8" s="408" t="s">
        <v>455</v>
      </c>
      <c r="I8" s="410">
        <v>1.38</v>
      </c>
      <c r="J8" s="410">
        <v>50</v>
      </c>
      <c r="K8" s="411">
        <v>69</v>
      </c>
    </row>
    <row r="9" spans="1:11" ht="14.4" customHeight="1" x14ac:dyDescent="0.3">
      <c r="A9" s="406" t="s">
        <v>409</v>
      </c>
      <c r="B9" s="407" t="s">
        <v>410</v>
      </c>
      <c r="C9" s="408" t="s">
        <v>416</v>
      </c>
      <c r="D9" s="409" t="s">
        <v>444</v>
      </c>
      <c r="E9" s="408" t="s">
        <v>756</v>
      </c>
      <c r="F9" s="409" t="s">
        <v>757</v>
      </c>
      <c r="G9" s="408" t="s">
        <v>456</v>
      </c>
      <c r="H9" s="408" t="s">
        <v>457</v>
      </c>
      <c r="I9" s="410">
        <v>13.02</v>
      </c>
      <c r="J9" s="410">
        <v>4</v>
      </c>
      <c r="K9" s="411">
        <v>52.08</v>
      </c>
    </row>
    <row r="10" spans="1:11" ht="14.4" customHeight="1" x14ac:dyDescent="0.3">
      <c r="A10" s="406" t="s">
        <v>409</v>
      </c>
      <c r="B10" s="407" t="s">
        <v>410</v>
      </c>
      <c r="C10" s="408" t="s">
        <v>416</v>
      </c>
      <c r="D10" s="409" t="s">
        <v>444</v>
      </c>
      <c r="E10" s="408" t="s">
        <v>756</v>
      </c>
      <c r="F10" s="409" t="s">
        <v>757</v>
      </c>
      <c r="G10" s="408" t="s">
        <v>458</v>
      </c>
      <c r="H10" s="408" t="s">
        <v>459</v>
      </c>
      <c r="I10" s="410">
        <v>0.86</v>
      </c>
      <c r="J10" s="410">
        <v>100</v>
      </c>
      <c r="K10" s="411">
        <v>86</v>
      </c>
    </row>
    <row r="11" spans="1:11" ht="14.4" customHeight="1" x14ac:dyDescent="0.3">
      <c r="A11" s="406" t="s">
        <v>409</v>
      </c>
      <c r="B11" s="407" t="s">
        <v>410</v>
      </c>
      <c r="C11" s="408" t="s">
        <v>416</v>
      </c>
      <c r="D11" s="409" t="s">
        <v>444</v>
      </c>
      <c r="E11" s="408" t="s">
        <v>756</v>
      </c>
      <c r="F11" s="409" t="s">
        <v>757</v>
      </c>
      <c r="G11" s="408" t="s">
        <v>460</v>
      </c>
      <c r="H11" s="408" t="s">
        <v>461</v>
      </c>
      <c r="I11" s="410">
        <v>2.67</v>
      </c>
      <c r="J11" s="410">
        <v>300</v>
      </c>
      <c r="K11" s="411">
        <v>801</v>
      </c>
    </row>
    <row r="12" spans="1:11" ht="14.4" customHeight="1" x14ac:dyDescent="0.3">
      <c r="A12" s="406" t="s">
        <v>409</v>
      </c>
      <c r="B12" s="407" t="s">
        <v>410</v>
      </c>
      <c r="C12" s="408" t="s">
        <v>416</v>
      </c>
      <c r="D12" s="409" t="s">
        <v>444</v>
      </c>
      <c r="E12" s="408" t="s">
        <v>758</v>
      </c>
      <c r="F12" s="409" t="s">
        <v>759</v>
      </c>
      <c r="G12" s="408" t="s">
        <v>462</v>
      </c>
      <c r="H12" s="408" t="s">
        <v>463</v>
      </c>
      <c r="I12" s="410">
        <v>86.73</v>
      </c>
      <c r="J12" s="410">
        <v>12.5</v>
      </c>
      <c r="K12" s="411">
        <v>1084.1600000000001</v>
      </c>
    </row>
    <row r="13" spans="1:11" ht="14.4" customHeight="1" x14ac:dyDescent="0.3">
      <c r="A13" s="406" t="s">
        <v>409</v>
      </c>
      <c r="B13" s="407" t="s">
        <v>410</v>
      </c>
      <c r="C13" s="408" t="s">
        <v>416</v>
      </c>
      <c r="D13" s="409" t="s">
        <v>444</v>
      </c>
      <c r="E13" s="408" t="s">
        <v>758</v>
      </c>
      <c r="F13" s="409" t="s">
        <v>759</v>
      </c>
      <c r="G13" s="408" t="s">
        <v>464</v>
      </c>
      <c r="H13" s="408" t="s">
        <v>465</v>
      </c>
      <c r="I13" s="410">
        <v>1.6724999999999999</v>
      </c>
      <c r="J13" s="410">
        <v>800</v>
      </c>
      <c r="K13" s="411">
        <v>1338</v>
      </c>
    </row>
    <row r="14" spans="1:11" ht="14.4" customHeight="1" x14ac:dyDescent="0.3">
      <c r="A14" s="406" t="s">
        <v>409</v>
      </c>
      <c r="B14" s="407" t="s">
        <v>410</v>
      </c>
      <c r="C14" s="408" t="s">
        <v>416</v>
      </c>
      <c r="D14" s="409" t="s">
        <v>444</v>
      </c>
      <c r="E14" s="408" t="s">
        <v>758</v>
      </c>
      <c r="F14" s="409" t="s">
        <v>759</v>
      </c>
      <c r="G14" s="408" t="s">
        <v>466</v>
      </c>
      <c r="H14" s="408" t="s">
        <v>467</v>
      </c>
      <c r="I14" s="410">
        <v>22.53</v>
      </c>
      <c r="J14" s="410">
        <v>4</v>
      </c>
      <c r="K14" s="411">
        <v>90.12</v>
      </c>
    </row>
    <row r="15" spans="1:11" ht="14.4" customHeight="1" x14ac:dyDescent="0.3">
      <c r="A15" s="406" t="s">
        <v>409</v>
      </c>
      <c r="B15" s="407" t="s">
        <v>410</v>
      </c>
      <c r="C15" s="408" t="s">
        <v>416</v>
      </c>
      <c r="D15" s="409" t="s">
        <v>444</v>
      </c>
      <c r="E15" s="408" t="s">
        <v>758</v>
      </c>
      <c r="F15" s="409" t="s">
        <v>759</v>
      </c>
      <c r="G15" s="408" t="s">
        <v>468</v>
      </c>
      <c r="H15" s="408" t="s">
        <v>469</v>
      </c>
      <c r="I15" s="410">
        <v>1.9654545454545458</v>
      </c>
      <c r="J15" s="410">
        <v>3700</v>
      </c>
      <c r="K15" s="411">
        <v>7275.5</v>
      </c>
    </row>
    <row r="16" spans="1:11" ht="14.4" customHeight="1" x14ac:dyDescent="0.3">
      <c r="A16" s="406" t="s">
        <v>409</v>
      </c>
      <c r="B16" s="407" t="s">
        <v>410</v>
      </c>
      <c r="C16" s="408" t="s">
        <v>416</v>
      </c>
      <c r="D16" s="409" t="s">
        <v>444</v>
      </c>
      <c r="E16" s="408" t="s">
        <v>758</v>
      </c>
      <c r="F16" s="409" t="s">
        <v>759</v>
      </c>
      <c r="G16" s="408" t="s">
        <v>470</v>
      </c>
      <c r="H16" s="408" t="s">
        <v>471</v>
      </c>
      <c r="I16" s="410">
        <v>0.61</v>
      </c>
      <c r="J16" s="410">
        <v>2000</v>
      </c>
      <c r="K16" s="411">
        <v>1222</v>
      </c>
    </row>
    <row r="17" spans="1:11" ht="14.4" customHeight="1" x14ac:dyDescent="0.3">
      <c r="A17" s="406" t="s">
        <v>409</v>
      </c>
      <c r="B17" s="407" t="s">
        <v>410</v>
      </c>
      <c r="C17" s="408" t="s">
        <v>416</v>
      </c>
      <c r="D17" s="409" t="s">
        <v>444</v>
      </c>
      <c r="E17" s="408" t="s">
        <v>758</v>
      </c>
      <c r="F17" s="409" t="s">
        <v>759</v>
      </c>
      <c r="G17" s="408" t="s">
        <v>472</v>
      </c>
      <c r="H17" s="408" t="s">
        <v>473</v>
      </c>
      <c r="I17" s="410">
        <v>1.99</v>
      </c>
      <c r="J17" s="410">
        <v>50</v>
      </c>
      <c r="K17" s="411">
        <v>99.5</v>
      </c>
    </row>
    <row r="18" spans="1:11" ht="14.4" customHeight="1" x14ac:dyDescent="0.3">
      <c r="A18" s="406" t="s">
        <v>409</v>
      </c>
      <c r="B18" s="407" t="s">
        <v>410</v>
      </c>
      <c r="C18" s="408" t="s">
        <v>416</v>
      </c>
      <c r="D18" s="409" t="s">
        <v>444</v>
      </c>
      <c r="E18" s="408" t="s">
        <v>758</v>
      </c>
      <c r="F18" s="409" t="s">
        <v>759</v>
      </c>
      <c r="G18" s="408" t="s">
        <v>474</v>
      </c>
      <c r="H18" s="408" t="s">
        <v>475</v>
      </c>
      <c r="I18" s="410">
        <v>3.9980000000000002</v>
      </c>
      <c r="J18" s="410">
        <v>500</v>
      </c>
      <c r="K18" s="411">
        <v>1999</v>
      </c>
    </row>
    <row r="19" spans="1:11" ht="14.4" customHeight="1" x14ac:dyDescent="0.3">
      <c r="A19" s="406" t="s">
        <v>409</v>
      </c>
      <c r="B19" s="407" t="s">
        <v>410</v>
      </c>
      <c r="C19" s="408" t="s">
        <v>416</v>
      </c>
      <c r="D19" s="409" t="s">
        <v>444</v>
      </c>
      <c r="E19" s="408" t="s">
        <v>758</v>
      </c>
      <c r="F19" s="409" t="s">
        <v>759</v>
      </c>
      <c r="G19" s="408" t="s">
        <v>476</v>
      </c>
      <c r="H19" s="408" t="s">
        <v>477</v>
      </c>
      <c r="I19" s="410">
        <v>36.200000000000003</v>
      </c>
      <c r="J19" s="410">
        <v>6</v>
      </c>
      <c r="K19" s="411">
        <v>217.22</v>
      </c>
    </row>
    <row r="20" spans="1:11" ht="14.4" customHeight="1" x14ac:dyDescent="0.3">
      <c r="A20" s="406" t="s">
        <v>409</v>
      </c>
      <c r="B20" s="407" t="s">
        <v>410</v>
      </c>
      <c r="C20" s="408" t="s">
        <v>416</v>
      </c>
      <c r="D20" s="409" t="s">
        <v>444</v>
      </c>
      <c r="E20" s="408" t="s">
        <v>758</v>
      </c>
      <c r="F20" s="409" t="s">
        <v>759</v>
      </c>
      <c r="G20" s="408" t="s">
        <v>478</v>
      </c>
      <c r="H20" s="408" t="s">
        <v>479</v>
      </c>
      <c r="I20" s="410">
        <v>2.9</v>
      </c>
      <c r="J20" s="410">
        <v>100</v>
      </c>
      <c r="K20" s="411">
        <v>290</v>
      </c>
    </row>
    <row r="21" spans="1:11" ht="14.4" customHeight="1" x14ac:dyDescent="0.3">
      <c r="A21" s="406" t="s">
        <v>409</v>
      </c>
      <c r="B21" s="407" t="s">
        <v>410</v>
      </c>
      <c r="C21" s="408" t="s">
        <v>416</v>
      </c>
      <c r="D21" s="409" t="s">
        <v>444</v>
      </c>
      <c r="E21" s="408" t="s">
        <v>758</v>
      </c>
      <c r="F21" s="409" t="s">
        <v>759</v>
      </c>
      <c r="G21" s="408" t="s">
        <v>480</v>
      </c>
      <c r="H21" s="408" t="s">
        <v>481</v>
      </c>
      <c r="I21" s="410">
        <v>15</v>
      </c>
      <c r="J21" s="410">
        <v>30</v>
      </c>
      <c r="K21" s="411">
        <v>450</v>
      </c>
    </row>
    <row r="22" spans="1:11" ht="14.4" customHeight="1" x14ac:dyDescent="0.3">
      <c r="A22" s="406" t="s">
        <v>409</v>
      </c>
      <c r="B22" s="407" t="s">
        <v>410</v>
      </c>
      <c r="C22" s="408" t="s">
        <v>416</v>
      </c>
      <c r="D22" s="409" t="s">
        <v>444</v>
      </c>
      <c r="E22" s="408" t="s">
        <v>758</v>
      </c>
      <c r="F22" s="409" t="s">
        <v>759</v>
      </c>
      <c r="G22" s="408" t="s">
        <v>482</v>
      </c>
      <c r="H22" s="408" t="s">
        <v>483</v>
      </c>
      <c r="I22" s="410">
        <v>12.1</v>
      </c>
      <c r="J22" s="410">
        <v>5</v>
      </c>
      <c r="K22" s="411">
        <v>60.5</v>
      </c>
    </row>
    <row r="23" spans="1:11" ht="14.4" customHeight="1" x14ac:dyDescent="0.3">
      <c r="A23" s="406" t="s">
        <v>409</v>
      </c>
      <c r="B23" s="407" t="s">
        <v>410</v>
      </c>
      <c r="C23" s="408" t="s">
        <v>416</v>
      </c>
      <c r="D23" s="409" t="s">
        <v>444</v>
      </c>
      <c r="E23" s="408" t="s">
        <v>758</v>
      </c>
      <c r="F23" s="409" t="s">
        <v>759</v>
      </c>
      <c r="G23" s="408" t="s">
        <v>484</v>
      </c>
      <c r="H23" s="408" t="s">
        <v>485</v>
      </c>
      <c r="I23" s="410">
        <v>25.531666666666666</v>
      </c>
      <c r="J23" s="410">
        <v>100</v>
      </c>
      <c r="K23" s="411">
        <v>2553.1000000000004</v>
      </c>
    </row>
    <row r="24" spans="1:11" ht="14.4" customHeight="1" x14ac:dyDescent="0.3">
      <c r="A24" s="406" t="s">
        <v>409</v>
      </c>
      <c r="B24" s="407" t="s">
        <v>410</v>
      </c>
      <c r="C24" s="408" t="s">
        <v>416</v>
      </c>
      <c r="D24" s="409" t="s">
        <v>444</v>
      </c>
      <c r="E24" s="408" t="s">
        <v>758</v>
      </c>
      <c r="F24" s="409" t="s">
        <v>759</v>
      </c>
      <c r="G24" s="408" t="s">
        <v>486</v>
      </c>
      <c r="H24" s="408" t="s">
        <v>487</v>
      </c>
      <c r="I24" s="410">
        <v>21.24</v>
      </c>
      <c r="J24" s="410">
        <v>50</v>
      </c>
      <c r="K24" s="411">
        <v>1062</v>
      </c>
    </row>
    <row r="25" spans="1:11" ht="14.4" customHeight="1" x14ac:dyDescent="0.3">
      <c r="A25" s="406" t="s">
        <v>409</v>
      </c>
      <c r="B25" s="407" t="s">
        <v>410</v>
      </c>
      <c r="C25" s="408" t="s">
        <v>416</v>
      </c>
      <c r="D25" s="409" t="s">
        <v>444</v>
      </c>
      <c r="E25" s="408" t="s">
        <v>758</v>
      </c>
      <c r="F25" s="409" t="s">
        <v>759</v>
      </c>
      <c r="G25" s="408" t="s">
        <v>488</v>
      </c>
      <c r="H25" s="408" t="s">
        <v>489</v>
      </c>
      <c r="I25" s="410">
        <v>90.75</v>
      </c>
      <c r="J25" s="410">
        <v>4</v>
      </c>
      <c r="K25" s="411">
        <v>363</v>
      </c>
    </row>
    <row r="26" spans="1:11" ht="14.4" customHeight="1" x14ac:dyDescent="0.3">
      <c r="A26" s="406" t="s">
        <v>409</v>
      </c>
      <c r="B26" s="407" t="s">
        <v>410</v>
      </c>
      <c r="C26" s="408" t="s">
        <v>416</v>
      </c>
      <c r="D26" s="409" t="s">
        <v>444</v>
      </c>
      <c r="E26" s="408" t="s">
        <v>758</v>
      </c>
      <c r="F26" s="409" t="s">
        <v>759</v>
      </c>
      <c r="G26" s="408" t="s">
        <v>490</v>
      </c>
      <c r="H26" s="408" t="s">
        <v>491</v>
      </c>
      <c r="I26" s="410">
        <v>1.3979999999999999</v>
      </c>
      <c r="J26" s="410">
        <v>7000</v>
      </c>
      <c r="K26" s="411">
        <v>9813.1</v>
      </c>
    </row>
    <row r="27" spans="1:11" ht="14.4" customHeight="1" x14ac:dyDescent="0.3">
      <c r="A27" s="406" t="s">
        <v>409</v>
      </c>
      <c r="B27" s="407" t="s">
        <v>410</v>
      </c>
      <c r="C27" s="408" t="s">
        <v>416</v>
      </c>
      <c r="D27" s="409" t="s">
        <v>444</v>
      </c>
      <c r="E27" s="408" t="s">
        <v>758</v>
      </c>
      <c r="F27" s="409" t="s">
        <v>759</v>
      </c>
      <c r="G27" s="408" t="s">
        <v>492</v>
      </c>
      <c r="H27" s="408" t="s">
        <v>493</v>
      </c>
      <c r="I27" s="410">
        <v>1.8220000000000003</v>
      </c>
      <c r="J27" s="410">
        <v>7200</v>
      </c>
      <c r="K27" s="411">
        <v>13176.9</v>
      </c>
    </row>
    <row r="28" spans="1:11" ht="14.4" customHeight="1" x14ac:dyDescent="0.3">
      <c r="A28" s="406" t="s">
        <v>409</v>
      </c>
      <c r="B28" s="407" t="s">
        <v>410</v>
      </c>
      <c r="C28" s="408" t="s">
        <v>416</v>
      </c>
      <c r="D28" s="409" t="s">
        <v>444</v>
      </c>
      <c r="E28" s="408" t="s">
        <v>758</v>
      </c>
      <c r="F28" s="409" t="s">
        <v>759</v>
      </c>
      <c r="G28" s="408" t="s">
        <v>494</v>
      </c>
      <c r="H28" s="408" t="s">
        <v>495</v>
      </c>
      <c r="I28" s="410">
        <v>277.57</v>
      </c>
      <c r="J28" s="410">
        <v>2</v>
      </c>
      <c r="K28" s="411">
        <v>555.15</v>
      </c>
    </row>
    <row r="29" spans="1:11" ht="14.4" customHeight="1" x14ac:dyDescent="0.3">
      <c r="A29" s="406" t="s">
        <v>409</v>
      </c>
      <c r="B29" s="407" t="s">
        <v>410</v>
      </c>
      <c r="C29" s="408" t="s">
        <v>416</v>
      </c>
      <c r="D29" s="409" t="s">
        <v>444</v>
      </c>
      <c r="E29" s="408" t="s">
        <v>758</v>
      </c>
      <c r="F29" s="409" t="s">
        <v>759</v>
      </c>
      <c r="G29" s="408" t="s">
        <v>496</v>
      </c>
      <c r="H29" s="408" t="s">
        <v>497</v>
      </c>
      <c r="I29" s="410">
        <v>572.92999999999995</v>
      </c>
      <c r="J29" s="410">
        <v>4</v>
      </c>
      <c r="K29" s="411">
        <v>2291.7399999999998</v>
      </c>
    </row>
    <row r="30" spans="1:11" ht="14.4" customHeight="1" x14ac:dyDescent="0.3">
      <c r="A30" s="406" t="s">
        <v>409</v>
      </c>
      <c r="B30" s="407" t="s">
        <v>410</v>
      </c>
      <c r="C30" s="408" t="s">
        <v>416</v>
      </c>
      <c r="D30" s="409" t="s">
        <v>444</v>
      </c>
      <c r="E30" s="408" t="s">
        <v>758</v>
      </c>
      <c r="F30" s="409" t="s">
        <v>759</v>
      </c>
      <c r="G30" s="408" t="s">
        <v>498</v>
      </c>
      <c r="H30" s="408" t="s">
        <v>499</v>
      </c>
      <c r="I30" s="410">
        <v>277.57</v>
      </c>
      <c r="J30" s="410">
        <v>3</v>
      </c>
      <c r="K30" s="411">
        <v>832.72</v>
      </c>
    </row>
    <row r="31" spans="1:11" ht="14.4" customHeight="1" x14ac:dyDescent="0.3">
      <c r="A31" s="406" t="s">
        <v>409</v>
      </c>
      <c r="B31" s="407" t="s">
        <v>410</v>
      </c>
      <c r="C31" s="408" t="s">
        <v>416</v>
      </c>
      <c r="D31" s="409" t="s">
        <v>444</v>
      </c>
      <c r="E31" s="408" t="s">
        <v>758</v>
      </c>
      <c r="F31" s="409" t="s">
        <v>759</v>
      </c>
      <c r="G31" s="408" t="s">
        <v>500</v>
      </c>
      <c r="H31" s="408" t="s">
        <v>501</v>
      </c>
      <c r="I31" s="410">
        <v>1104.6099999999999</v>
      </c>
      <c r="J31" s="410">
        <v>5</v>
      </c>
      <c r="K31" s="411">
        <v>5523.0499999999993</v>
      </c>
    </row>
    <row r="32" spans="1:11" ht="14.4" customHeight="1" x14ac:dyDescent="0.3">
      <c r="A32" s="406" t="s">
        <v>409</v>
      </c>
      <c r="B32" s="407" t="s">
        <v>410</v>
      </c>
      <c r="C32" s="408" t="s">
        <v>416</v>
      </c>
      <c r="D32" s="409" t="s">
        <v>444</v>
      </c>
      <c r="E32" s="408" t="s">
        <v>758</v>
      </c>
      <c r="F32" s="409" t="s">
        <v>759</v>
      </c>
      <c r="G32" s="408" t="s">
        <v>502</v>
      </c>
      <c r="H32" s="408" t="s">
        <v>503</v>
      </c>
      <c r="I32" s="410">
        <v>869.99</v>
      </c>
      <c r="J32" s="410">
        <v>4</v>
      </c>
      <c r="K32" s="411">
        <v>3479.96</v>
      </c>
    </row>
    <row r="33" spans="1:11" ht="14.4" customHeight="1" x14ac:dyDescent="0.3">
      <c r="A33" s="406" t="s">
        <v>409</v>
      </c>
      <c r="B33" s="407" t="s">
        <v>410</v>
      </c>
      <c r="C33" s="408" t="s">
        <v>416</v>
      </c>
      <c r="D33" s="409" t="s">
        <v>444</v>
      </c>
      <c r="E33" s="408" t="s">
        <v>758</v>
      </c>
      <c r="F33" s="409" t="s">
        <v>759</v>
      </c>
      <c r="G33" s="408" t="s">
        <v>502</v>
      </c>
      <c r="H33" s="408" t="s">
        <v>504</v>
      </c>
      <c r="I33" s="410">
        <v>869.99</v>
      </c>
      <c r="J33" s="410">
        <v>2</v>
      </c>
      <c r="K33" s="411">
        <v>1739.98</v>
      </c>
    </row>
    <row r="34" spans="1:11" ht="14.4" customHeight="1" x14ac:dyDescent="0.3">
      <c r="A34" s="406" t="s">
        <v>409</v>
      </c>
      <c r="B34" s="407" t="s">
        <v>410</v>
      </c>
      <c r="C34" s="408" t="s">
        <v>416</v>
      </c>
      <c r="D34" s="409" t="s">
        <v>444</v>
      </c>
      <c r="E34" s="408" t="s">
        <v>758</v>
      </c>
      <c r="F34" s="409" t="s">
        <v>759</v>
      </c>
      <c r="G34" s="408" t="s">
        <v>505</v>
      </c>
      <c r="H34" s="408" t="s">
        <v>506</v>
      </c>
      <c r="I34" s="410">
        <v>551.76</v>
      </c>
      <c r="J34" s="410">
        <v>8</v>
      </c>
      <c r="K34" s="411">
        <v>4414.08</v>
      </c>
    </row>
    <row r="35" spans="1:11" ht="14.4" customHeight="1" x14ac:dyDescent="0.3">
      <c r="A35" s="406" t="s">
        <v>409</v>
      </c>
      <c r="B35" s="407" t="s">
        <v>410</v>
      </c>
      <c r="C35" s="408" t="s">
        <v>416</v>
      </c>
      <c r="D35" s="409" t="s">
        <v>444</v>
      </c>
      <c r="E35" s="408" t="s">
        <v>758</v>
      </c>
      <c r="F35" s="409" t="s">
        <v>759</v>
      </c>
      <c r="G35" s="408" t="s">
        <v>507</v>
      </c>
      <c r="H35" s="408" t="s">
        <v>508</v>
      </c>
      <c r="I35" s="410">
        <v>8.3480000000000008</v>
      </c>
      <c r="J35" s="410">
        <v>300</v>
      </c>
      <c r="K35" s="411">
        <v>2504.7099999999996</v>
      </c>
    </row>
    <row r="36" spans="1:11" ht="14.4" customHeight="1" x14ac:dyDescent="0.3">
      <c r="A36" s="406" t="s">
        <v>409</v>
      </c>
      <c r="B36" s="407" t="s">
        <v>410</v>
      </c>
      <c r="C36" s="408" t="s">
        <v>416</v>
      </c>
      <c r="D36" s="409" t="s">
        <v>444</v>
      </c>
      <c r="E36" s="408" t="s">
        <v>758</v>
      </c>
      <c r="F36" s="409" t="s">
        <v>759</v>
      </c>
      <c r="G36" s="408" t="s">
        <v>509</v>
      </c>
      <c r="H36" s="408" t="s">
        <v>510</v>
      </c>
      <c r="I36" s="410">
        <v>1727.88</v>
      </c>
      <c r="J36" s="410">
        <v>2</v>
      </c>
      <c r="K36" s="411">
        <v>3455.76</v>
      </c>
    </row>
    <row r="37" spans="1:11" ht="14.4" customHeight="1" x14ac:dyDescent="0.3">
      <c r="A37" s="406" t="s">
        <v>409</v>
      </c>
      <c r="B37" s="407" t="s">
        <v>410</v>
      </c>
      <c r="C37" s="408" t="s">
        <v>416</v>
      </c>
      <c r="D37" s="409" t="s">
        <v>444</v>
      </c>
      <c r="E37" s="408" t="s">
        <v>758</v>
      </c>
      <c r="F37" s="409" t="s">
        <v>759</v>
      </c>
      <c r="G37" s="408" t="s">
        <v>509</v>
      </c>
      <c r="H37" s="408" t="s">
        <v>511</v>
      </c>
      <c r="I37" s="410">
        <v>1727.88</v>
      </c>
      <c r="J37" s="410">
        <v>2</v>
      </c>
      <c r="K37" s="411">
        <v>3455.76</v>
      </c>
    </row>
    <row r="38" spans="1:11" ht="14.4" customHeight="1" x14ac:dyDescent="0.3">
      <c r="A38" s="406" t="s">
        <v>409</v>
      </c>
      <c r="B38" s="407" t="s">
        <v>410</v>
      </c>
      <c r="C38" s="408" t="s">
        <v>416</v>
      </c>
      <c r="D38" s="409" t="s">
        <v>444</v>
      </c>
      <c r="E38" s="408" t="s">
        <v>758</v>
      </c>
      <c r="F38" s="409" t="s">
        <v>759</v>
      </c>
      <c r="G38" s="408" t="s">
        <v>512</v>
      </c>
      <c r="H38" s="408" t="s">
        <v>513</v>
      </c>
      <c r="I38" s="410">
        <v>99.03</v>
      </c>
      <c r="J38" s="410">
        <v>4</v>
      </c>
      <c r="K38" s="411">
        <v>396.11</v>
      </c>
    </row>
    <row r="39" spans="1:11" ht="14.4" customHeight="1" x14ac:dyDescent="0.3">
      <c r="A39" s="406" t="s">
        <v>409</v>
      </c>
      <c r="B39" s="407" t="s">
        <v>410</v>
      </c>
      <c r="C39" s="408" t="s">
        <v>416</v>
      </c>
      <c r="D39" s="409" t="s">
        <v>444</v>
      </c>
      <c r="E39" s="408" t="s">
        <v>758</v>
      </c>
      <c r="F39" s="409" t="s">
        <v>759</v>
      </c>
      <c r="G39" s="408" t="s">
        <v>514</v>
      </c>
      <c r="H39" s="408" t="s">
        <v>515</v>
      </c>
      <c r="I39" s="410">
        <v>5.77</v>
      </c>
      <c r="J39" s="410">
        <v>100</v>
      </c>
      <c r="K39" s="411">
        <v>577.16999999999996</v>
      </c>
    </row>
    <row r="40" spans="1:11" ht="14.4" customHeight="1" x14ac:dyDescent="0.3">
      <c r="A40" s="406" t="s">
        <v>409</v>
      </c>
      <c r="B40" s="407" t="s">
        <v>410</v>
      </c>
      <c r="C40" s="408" t="s">
        <v>416</v>
      </c>
      <c r="D40" s="409" t="s">
        <v>444</v>
      </c>
      <c r="E40" s="408" t="s">
        <v>758</v>
      </c>
      <c r="F40" s="409" t="s">
        <v>759</v>
      </c>
      <c r="G40" s="408" t="s">
        <v>516</v>
      </c>
      <c r="H40" s="408" t="s">
        <v>517</v>
      </c>
      <c r="I40" s="410">
        <v>1.27</v>
      </c>
      <c r="J40" s="410">
        <v>100</v>
      </c>
      <c r="K40" s="411">
        <v>127.05</v>
      </c>
    </row>
    <row r="41" spans="1:11" ht="14.4" customHeight="1" x14ac:dyDescent="0.3">
      <c r="A41" s="406" t="s">
        <v>409</v>
      </c>
      <c r="B41" s="407" t="s">
        <v>410</v>
      </c>
      <c r="C41" s="408" t="s">
        <v>416</v>
      </c>
      <c r="D41" s="409" t="s">
        <v>444</v>
      </c>
      <c r="E41" s="408" t="s">
        <v>758</v>
      </c>
      <c r="F41" s="409" t="s">
        <v>759</v>
      </c>
      <c r="G41" s="408" t="s">
        <v>518</v>
      </c>
      <c r="H41" s="408" t="s">
        <v>519</v>
      </c>
      <c r="I41" s="410">
        <v>56.11</v>
      </c>
      <c r="J41" s="410">
        <v>50</v>
      </c>
      <c r="K41" s="411">
        <v>2805.52</v>
      </c>
    </row>
    <row r="42" spans="1:11" ht="14.4" customHeight="1" x14ac:dyDescent="0.3">
      <c r="A42" s="406" t="s">
        <v>409</v>
      </c>
      <c r="B42" s="407" t="s">
        <v>410</v>
      </c>
      <c r="C42" s="408" t="s">
        <v>416</v>
      </c>
      <c r="D42" s="409" t="s">
        <v>444</v>
      </c>
      <c r="E42" s="408" t="s">
        <v>758</v>
      </c>
      <c r="F42" s="409" t="s">
        <v>759</v>
      </c>
      <c r="G42" s="408" t="s">
        <v>520</v>
      </c>
      <c r="H42" s="408" t="s">
        <v>521</v>
      </c>
      <c r="I42" s="410">
        <v>1968.37</v>
      </c>
      <c r="J42" s="410">
        <v>4</v>
      </c>
      <c r="K42" s="411">
        <v>7873.47</v>
      </c>
    </row>
    <row r="43" spans="1:11" ht="14.4" customHeight="1" x14ac:dyDescent="0.3">
      <c r="A43" s="406" t="s">
        <v>409</v>
      </c>
      <c r="B43" s="407" t="s">
        <v>410</v>
      </c>
      <c r="C43" s="408" t="s">
        <v>416</v>
      </c>
      <c r="D43" s="409" t="s">
        <v>444</v>
      </c>
      <c r="E43" s="408" t="s">
        <v>758</v>
      </c>
      <c r="F43" s="409" t="s">
        <v>759</v>
      </c>
      <c r="G43" s="408" t="s">
        <v>522</v>
      </c>
      <c r="H43" s="408" t="s">
        <v>523</v>
      </c>
      <c r="I43" s="410">
        <v>7260.4</v>
      </c>
      <c r="J43" s="410">
        <v>3</v>
      </c>
      <c r="K43" s="411">
        <v>21781.21</v>
      </c>
    </row>
    <row r="44" spans="1:11" ht="14.4" customHeight="1" x14ac:dyDescent="0.3">
      <c r="A44" s="406" t="s">
        <v>409</v>
      </c>
      <c r="B44" s="407" t="s">
        <v>410</v>
      </c>
      <c r="C44" s="408" t="s">
        <v>416</v>
      </c>
      <c r="D44" s="409" t="s">
        <v>444</v>
      </c>
      <c r="E44" s="408" t="s">
        <v>758</v>
      </c>
      <c r="F44" s="409" t="s">
        <v>759</v>
      </c>
      <c r="G44" s="408" t="s">
        <v>524</v>
      </c>
      <c r="H44" s="408" t="s">
        <v>525</v>
      </c>
      <c r="I44" s="410">
        <v>147.62</v>
      </c>
      <c r="J44" s="410">
        <v>125</v>
      </c>
      <c r="K44" s="411">
        <v>18452.5</v>
      </c>
    </row>
    <row r="45" spans="1:11" ht="14.4" customHeight="1" x14ac:dyDescent="0.3">
      <c r="A45" s="406" t="s">
        <v>409</v>
      </c>
      <c r="B45" s="407" t="s">
        <v>410</v>
      </c>
      <c r="C45" s="408" t="s">
        <v>416</v>
      </c>
      <c r="D45" s="409" t="s">
        <v>444</v>
      </c>
      <c r="E45" s="408" t="s">
        <v>758</v>
      </c>
      <c r="F45" s="409" t="s">
        <v>759</v>
      </c>
      <c r="G45" s="408" t="s">
        <v>526</v>
      </c>
      <c r="H45" s="408" t="s">
        <v>527</v>
      </c>
      <c r="I45" s="410">
        <v>212.96</v>
      </c>
      <c r="J45" s="410">
        <v>75</v>
      </c>
      <c r="K45" s="411">
        <v>15972</v>
      </c>
    </row>
    <row r="46" spans="1:11" ht="14.4" customHeight="1" x14ac:dyDescent="0.3">
      <c r="A46" s="406" t="s">
        <v>409</v>
      </c>
      <c r="B46" s="407" t="s">
        <v>410</v>
      </c>
      <c r="C46" s="408" t="s">
        <v>416</v>
      </c>
      <c r="D46" s="409" t="s">
        <v>444</v>
      </c>
      <c r="E46" s="408" t="s">
        <v>758</v>
      </c>
      <c r="F46" s="409" t="s">
        <v>759</v>
      </c>
      <c r="G46" s="408" t="s">
        <v>528</v>
      </c>
      <c r="H46" s="408" t="s">
        <v>529</v>
      </c>
      <c r="I46" s="410">
        <v>2418.67</v>
      </c>
      <c r="J46" s="410">
        <v>2</v>
      </c>
      <c r="K46" s="411">
        <v>4837.34</v>
      </c>
    </row>
    <row r="47" spans="1:11" ht="14.4" customHeight="1" x14ac:dyDescent="0.3">
      <c r="A47" s="406" t="s">
        <v>409</v>
      </c>
      <c r="B47" s="407" t="s">
        <v>410</v>
      </c>
      <c r="C47" s="408" t="s">
        <v>416</v>
      </c>
      <c r="D47" s="409" t="s">
        <v>444</v>
      </c>
      <c r="E47" s="408" t="s">
        <v>760</v>
      </c>
      <c r="F47" s="409" t="s">
        <v>761</v>
      </c>
      <c r="G47" s="408" t="s">
        <v>530</v>
      </c>
      <c r="H47" s="408" t="s">
        <v>531</v>
      </c>
      <c r="I47" s="410">
        <v>0.29500000000000004</v>
      </c>
      <c r="J47" s="410">
        <v>2500</v>
      </c>
      <c r="K47" s="411">
        <v>676.25</v>
      </c>
    </row>
    <row r="48" spans="1:11" ht="14.4" customHeight="1" x14ac:dyDescent="0.3">
      <c r="A48" s="406" t="s">
        <v>409</v>
      </c>
      <c r="B48" s="407" t="s">
        <v>410</v>
      </c>
      <c r="C48" s="408" t="s">
        <v>416</v>
      </c>
      <c r="D48" s="409" t="s">
        <v>444</v>
      </c>
      <c r="E48" s="408" t="s">
        <v>760</v>
      </c>
      <c r="F48" s="409" t="s">
        <v>761</v>
      </c>
      <c r="G48" s="408" t="s">
        <v>532</v>
      </c>
      <c r="H48" s="408" t="s">
        <v>533</v>
      </c>
      <c r="I48" s="410">
        <v>0.26500000000000001</v>
      </c>
      <c r="J48" s="410">
        <v>16000</v>
      </c>
      <c r="K48" s="411">
        <v>4213.6000000000004</v>
      </c>
    </row>
    <row r="49" spans="1:11" ht="14.4" customHeight="1" x14ac:dyDescent="0.3">
      <c r="A49" s="406" t="s">
        <v>409</v>
      </c>
      <c r="B49" s="407" t="s">
        <v>410</v>
      </c>
      <c r="C49" s="408" t="s">
        <v>416</v>
      </c>
      <c r="D49" s="409" t="s">
        <v>444</v>
      </c>
      <c r="E49" s="408" t="s">
        <v>760</v>
      </c>
      <c r="F49" s="409" t="s">
        <v>761</v>
      </c>
      <c r="G49" s="408" t="s">
        <v>534</v>
      </c>
      <c r="H49" s="408" t="s">
        <v>535</v>
      </c>
      <c r="I49" s="410">
        <v>1.4449999999999998</v>
      </c>
      <c r="J49" s="410">
        <v>3000</v>
      </c>
      <c r="K49" s="411">
        <v>4342.71</v>
      </c>
    </row>
    <row r="50" spans="1:11" ht="14.4" customHeight="1" x14ac:dyDescent="0.3">
      <c r="A50" s="406" t="s">
        <v>409</v>
      </c>
      <c r="B50" s="407" t="s">
        <v>410</v>
      </c>
      <c r="C50" s="408" t="s">
        <v>416</v>
      </c>
      <c r="D50" s="409" t="s">
        <v>444</v>
      </c>
      <c r="E50" s="408" t="s">
        <v>760</v>
      </c>
      <c r="F50" s="409" t="s">
        <v>761</v>
      </c>
      <c r="G50" s="408" t="s">
        <v>536</v>
      </c>
      <c r="H50" s="408" t="s">
        <v>537</v>
      </c>
      <c r="I50" s="410">
        <v>2.41</v>
      </c>
      <c r="J50" s="410">
        <v>2000</v>
      </c>
      <c r="K50" s="411">
        <v>4820.6400000000003</v>
      </c>
    </row>
    <row r="51" spans="1:11" ht="14.4" customHeight="1" x14ac:dyDescent="0.3">
      <c r="A51" s="406" t="s">
        <v>409</v>
      </c>
      <c r="B51" s="407" t="s">
        <v>410</v>
      </c>
      <c r="C51" s="408" t="s">
        <v>416</v>
      </c>
      <c r="D51" s="409" t="s">
        <v>444</v>
      </c>
      <c r="E51" s="408" t="s">
        <v>760</v>
      </c>
      <c r="F51" s="409" t="s">
        <v>761</v>
      </c>
      <c r="G51" s="408" t="s">
        <v>538</v>
      </c>
      <c r="H51" s="408" t="s">
        <v>539</v>
      </c>
      <c r="I51" s="410">
        <v>7.375</v>
      </c>
      <c r="J51" s="410">
        <v>288</v>
      </c>
      <c r="K51" s="411">
        <v>2125.15</v>
      </c>
    </row>
    <row r="52" spans="1:11" ht="14.4" customHeight="1" x14ac:dyDescent="0.3">
      <c r="A52" s="406" t="s">
        <v>409</v>
      </c>
      <c r="B52" s="407" t="s">
        <v>410</v>
      </c>
      <c r="C52" s="408" t="s">
        <v>416</v>
      </c>
      <c r="D52" s="409" t="s">
        <v>444</v>
      </c>
      <c r="E52" s="408" t="s">
        <v>760</v>
      </c>
      <c r="F52" s="409" t="s">
        <v>761</v>
      </c>
      <c r="G52" s="408" t="s">
        <v>538</v>
      </c>
      <c r="H52" s="408" t="s">
        <v>540</v>
      </c>
      <c r="I52" s="410">
        <v>7.33</v>
      </c>
      <c r="J52" s="410">
        <v>216</v>
      </c>
      <c r="K52" s="411">
        <v>1582.27</v>
      </c>
    </row>
    <row r="53" spans="1:11" ht="14.4" customHeight="1" x14ac:dyDescent="0.3">
      <c r="A53" s="406" t="s">
        <v>409</v>
      </c>
      <c r="B53" s="407" t="s">
        <v>410</v>
      </c>
      <c r="C53" s="408" t="s">
        <v>416</v>
      </c>
      <c r="D53" s="409" t="s">
        <v>444</v>
      </c>
      <c r="E53" s="408" t="s">
        <v>760</v>
      </c>
      <c r="F53" s="409" t="s">
        <v>761</v>
      </c>
      <c r="G53" s="408" t="s">
        <v>541</v>
      </c>
      <c r="H53" s="408" t="s">
        <v>542</v>
      </c>
      <c r="I53" s="410">
        <v>0.27800000000000002</v>
      </c>
      <c r="J53" s="410">
        <v>7000</v>
      </c>
      <c r="K53" s="411">
        <v>1939.8000000000002</v>
      </c>
    </row>
    <row r="54" spans="1:11" ht="14.4" customHeight="1" x14ac:dyDescent="0.3">
      <c r="A54" s="406" t="s">
        <v>409</v>
      </c>
      <c r="B54" s="407" t="s">
        <v>410</v>
      </c>
      <c r="C54" s="408" t="s">
        <v>416</v>
      </c>
      <c r="D54" s="409" t="s">
        <v>444</v>
      </c>
      <c r="E54" s="408" t="s">
        <v>760</v>
      </c>
      <c r="F54" s="409" t="s">
        <v>761</v>
      </c>
      <c r="G54" s="408" t="s">
        <v>543</v>
      </c>
      <c r="H54" s="408" t="s">
        <v>544</v>
      </c>
      <c r="I54" s="410">
        <v>5.6471428571428577</v>
      </c>
      <c r="J54" s="410">
        <v>3500</v>
      </c>
      <c r="K54" s="411">
        <v>19722.739999999998</v>
      </c>
    </row>
    <row r="55" spans="1:11" ht="14.4" customHeight="1" x14ac:dyDescent="0.3">
      <c r="A55" s="406" t="s">
        <v>409</v>
      </c>
      <c r="B55" s="407" t="s">
        <v>410</v>
      </c>
      <c r="C55" s="408" t="s">
        <v>416</v>
      </c>
      <c r="D55" s="409" t="s">
        <v>444</v>
      </c>
      <c r="E55" s="408" t="s">
        <v>760</v>
      </c>
      <c r="F55" s="409" t="s">
        <v>761</v>
      </c>
      <c r="G55" s="408" t="s">
        <v>545</v>
      </c>
      <c r="H55" s="408" t="s">
        <v>546</v>
      </c>
      <c r="I55" s="410">
        <v>12.95</v>
      </c>
      <c r="J55" s="410">
        <v>800</v>
      </c>
      <c r="K55" s="411">
        <v>10357.6</v>
      </c>
    </row>
    <row r="56" spans="1:11" ht="14.4" customHeight="1" x14ac:dyDescent="0.3">
      <c r="A56" s="406" t="s">
        <v>409</v>
      </c>
      <c r="B56" s="407" t="s">
        <v>410</v>
      </c>
      <c r="C56" s="408" t="s">
        <v>416</v>
      </c>
      <c r="D56" s="409" t="s">
        <v>444</v>
      </c>
      <c r="E56" s="408" t="s">
        <v>760</v>
      </c>
      <c r="F56" s="409" t="s">
        <v>761</v>
      </c>
      <c r="G56" s="408" t="s">
        <v>547</v>
      </c>
      <c r="H56" s="408" t="s">
        <v>548</v>
      </c>
      <c r="I56" s="410">
        <v>5.6379999999999999</v>
      </c>
      <c r="J56" s="410">
        <v>3000</v>
      </c>
      <c r="K56" s="411">
        <v>16891.859999999997</v>
      </c>
    </row>
    <row r="57" spans="1:11" ht="14.4" customHeight="1" x14ac:dyDescent="0.3">
      <c r="A57" s="406" t="s">
        <v>409</v>
      </c>
      <c r="B57" s="407" t="s">
        <v>410</v>
      </c>
      <c r="C57" s="408" t="s">
        <v>416</v>
      </c>
      <c r="D57" s="409" t="s">
        <v>444</v>
      </c>
      <c r="E57" s="408" t="s">
        <v>760</v>
      </c>
      <c r="F57" s="409" t="s">
        <v>761</v>
      </c>
      <c r="G57" s="408" t="s">
        <v>549</v>
      </c>
      <c r="H57" s="408" t="s">
        <v>550</v>
      </c>
      <c r="I57" s="410">
        <v>117.37</v>
      </c>
      <c r="J57" s="410">
        <v>43</v>
      </c>
      <c r="K57" s="411">
        <v>5046.91</v>
      </c>
    </row>
    <row r="58" spans="1:11" ht="14.4" customHeight="1" x14ac:dyDescent="0.3">
      <c r="A58" s="406" t="s">
        <v>409</v>
      </c>
      <c r="B58" s="407" t="s">
        <v>410</v>
      </c>
      <c r="C58" s="408" t="s">
        <v>416</v>
      </c>
      <c r="D58" s="409" t="s">
        <v>444</v>
      </c>
      <c r="E58" s="408" t="s">
        <v>760</v>
      </c>
      <c r="F58" s="409" t="s">
        <v>761</v>
      </c>
      <c r="G58" s="408" t="s">
        <v>551</v>
      </c>
      <c r="H58" s="408" t="s">
        <v>552</v>
      </c>
      <c r="I58" s="410">
        <v>254.1</v>
      </c>
      <c r="J58" s="410">
        <v>50</v>
      </c>
      <c r="K58" s="411">
        <v>12705</v>
      </c>
    </row>
    <row r="59" spans="1:11" ht="14.4" customHeight="1" x14ac:dyDescent="0.3">
      <c r="A59" s="406" t="s">
        <v>409</v>
      </c>
      <c r="B59" s="407" t="s">
        <v>410</v>
      </c>
      <c r="C59" s="408" t="s">
        <v>416</v>
      </c>
      <c r="D59" s="409" t="s">
        <v>444</v>
      </c>
      <c r="E59" s="408" t="s">
        <v>760</v>
      </c>
      <c r="F59" s="409" t="s">
        <v>761</v>
      </c>
      <c r="G59" s="408" t="s">
        <v>553</v>
      </c>
      <c r="H59" s="408" t="s">
        <v>554</v>
      </c>
      <c r="I59" s="410">
        <v>2156.2199999999998</v>
      </c>
      <c r="J59" s="410">
        <v>1</v>
      </c>
      <c r="K59" s="411">
        <v>2156.2199999999998</v>
      </c>
    </row>
    <row r="60" spans="1:11" ht="14.4" customHeight="1" x14ac:dyDescent="0.3">
      <c r="A60" s="406" t="s">
        <v>409</v>
      </c>
      <c r="B60" s="407" t="s">
        <v>410</v>
      </c>
      <c r="C60" s="408" t="s">
        <v>416</v>
      </c>
      <c r="D60" s="409" t="s">
        <v>444</v>
      </c>
      <c r="E60" s="408" t="s">
        <v>760</v>
      </c>
      <c r="F60" s="409" t="s">
        <v>761</v>
      </c>
      <c r="G60" s="408" t="s">
        <v>555</v>
      </c>
      <c r="H60" s="408" t="s">
        <v>556</v>
      </c>
      <c r="I60" s="410">
        <v>2781.03</v>
      </c>
      <c r="J60" s="410">
        <v>1</v>
      </c>
      <c r="K60" s="411">
        <v>2781.03</v>
      </c>
    </row>
    <row r="61" spans="1:11" ht="14.4" customHeight="1" x14ac:dyDescent="0.3">
      <c r="A61" s="406" t="s">
        <v>409</v>
      </c>
      <c r="B61" s="407" t="s">
        <v>410</v>
      </c>
      <c r="C61" s="408" t="s">
        <v>416</v>
      </c>
      <c r="D61" s="409" t="s">
        <v>444</v>
      </c>
      <c r="E61" s="408" t="s">
        <v>760</v>
      </c>
      <c r="F61" s="409" t="s">
        <v>761</v>
      </c>
      <c r="G61" s="408" t="s">
        <v>557</v>
      </c>
      <c r="H61" s="408" t="s">
        <v>558</v>
      </c>
      <c r="I61" s="410">
        <v>2072.9299999999998</v>
      </c>
      <c r="J61" s="410">
        <v>2</v>
      </c>
      <c r="K61" s="411">
        <v>4145.8500000000004</v>
      </c>
    </row>
    <row r="62" spans="1:11" ht="14.4" customHeight="1" x14ac:dyDescent="0.3">
      <c r="A62" s="406" t="s">
        <v>409</v>
      </c>
      <c r="B62" s="407" t="s">
        <v>410</v>
      </c>
      <c r="C62" s="408" t="s">
        <v>416</v>
      </c>
      <c r="D62" s="409" t="s">
        <v>444</v>
      </c>
      <c r="E62" s="408" t="s">
        <v>760</v>
      </c>
      <c r="F62" s="409" t="s">
        <v>761</v>
      </c>
      <c r="G62" s="408" t="s">
        <v>559</v>
      </c>
      <c r="H62" s="408" t="s">
        <v>560</v>
      </c>
      <c r="I62" s="410">
        <v>240.31</v>
      </c>
      <c r="J62" s="410">
        <v>50</v>
      </c>
      <c r="K62" s="411">
        <v>12015.3</v>
      </c>
    </row>
    <row r="63" spans="1:11" ht="14.4" customHeight="1" x14ac:dyDescent="0.3">
      <c r="A63" s="406" t="s">
        <v>409</v>
      </c>
      <c r="B63" s="407" t="s">
        <v>410</v>
      </c>
      <c r="C63" s="408" t="s">
        <v>416</v>
      </c>
      <c r="D63" s="409" t="s">
        <v>444</v>
      </c>
      <c r="E63" s="408" t="s">
        <v>760</v>
      </c>
      <c r="F63" s="409" t="s">
        <v>761</v>
      </c>
      <c r="G63" s="408" t="s">
        <v>561</v>
      </c>
      <c r="H63" s="408" t="s">
        <v>562</v>
      </c>
      <c r="I63" s="410">
        <v>11.49</v>
      </c>
      <c r="J63" s="410">
        <v>100</v>
      </c>
      <c r="K63" s="411">
        <v>1149.5</v>
      </c>
    </row>
    <row r="64" spans="1:11" ht="14.4" customHeight="1" x14ac:dyDescent="0.3">
      <c r="A64" s="406" t="s">
        <v>409</v>
      </c>
      <c r="B64" s="407" t="s">
        <v>410</v>
      </c>
      <c r="C64" s="408" t="s">
        <v>416</v>
      </c>
      <c r="D64" s="409" t="s">
        <v>444</v>
      </c>
      <c r="E64" s="408" t="s">
        <v>760</v>
      </c>
      <c r="F64" s="409" t="s">
        <v>761</v>
      </c>
      <c r="G64" s="408" t="s">
        <v>563</v>
      </c>
      <c r="H64" s="408" t="s">
        <v>564</v>
      </c>
      <c r="I64" s="410">
        <v>1.49</v>
      </c>
      <c r="J64" s="410">
        <v>2000</v>
      </c>
      <c r="K64" s="411">
        <v>2972.72</v>
      </c>
    </row>
    <row r="65" spans="1:11" ht="14.4" customHeight="1" x14ac:dyDescent="0.3">
      <c r="A65" s="406" t="s">
        <v>409</v>
      </c>
      <c r="B65" s="407" t="s">
        <v>410</v>
      </c>
      <c r="C65" s="408" t="s">
        <v>416</v>
      </c>
      <c r="D65" s="409" t="s">
        <v>444</v>
      </c>
      <c r="E65" s="408" t="s">
        <v>760</v>
      </c>
      <c r="F65" s="409" t="s">
        <v>761</v>
      </c>
      <c r="G65" s="408" t="s">
        <v>565</v>
      </c>
      <c r="H65" s="408" t="s">
        <v>566</v>
      </c>
      <c r="I65" s="410">
        <v>165.77</v>
      </c>
      <c r="J65" s="410">
        <v>10</v>
      </c>
      <c r="K65" s="411">
        <v>1657.7</v>
      </c>
    </row>
    <row r="66" spans="1:11" ht="14.4" customHeight="1" x14ac:dyDescent="0.3">
      <c r="A66" s="406" t="s">
        <v>409</v>
      </c>
      <c r="B66" s="407" t="s">
        <v>410</v>
      </c>
      <c r="C66" s="408" t="s">
        <v>416</v>
      </c>
      <c r="D66" s="409" t="s">
        <v>444</v>
      </c>
      <c r="E66" s="408" t="s">
        <v>760</v>
      </c>
      <c r="F66" s="409" t="s">
        <v>761</v>
      </c>
      <c r="G66" s="408" t="s">
        <v>567</v>
      </c>
      <c r="H66" s="408" t="s">
        <v>568</v>
      </c>
      <c r="I66" s="410">
        <v>333.35500000000002</v>
      </c>
      <c r="J66" s="410">
        <v>5</v>
      </c>
      <c r="K66" s="411">
        <v>1646.81</v>
      </c>
    </row>
    <row r="67" spans="1:11" ht="14.4" customHeight="1" x14ac:dyDescent="0.3">
      <c r="A67" s="406" t="s">
        <v>409</v>
      </c>
      <c r="B67" s="407" t="s">
        <v>410</v>
      </c>
      <c r="C67" s="408" t="s">
        <v>416</v>
      </c>
      <c r="D67" s="409" t="s">
        <v>444</v>
      </c>
      <c r="E67" s="408" t="s">
        <v>762</v>
      </c>
      <c r="F67" s="409" t="s">
        <v>763</v>
      </c>
      <c r="G67" s="408" t="s">
        <v>569</v>
      </c>
      <c r="H67" s="408" t="s">
        <v>570</v>
      </c>
      <c r="I67" s="410">
        <v>138.30000000000001</v>
      </c>
      <c r="J67" s="410">
        <v>4</v>
      </c>
      <c r="K67" s="411">
        <v>553.21</v>
      </c>
    </row>
    <row r="68" spans="1:11" ht="14.4" customHeight="1" x14ac:dyDescent="0.3">
      <c r="A68" s="406" t="s">
        <v>409</v>
      </c>
      <c r="B68" s="407" t="s">
        <v>410</v>
      </c>
      <c r="C68" s="408" t="s">
        <v>416</v>
      </c>
      <c r="D68" s="409" t="s">
        <v>444</v>
      </c>
      <c r="E68" s="408" t="s">
        <v>764</v>
      </c>
      <c r="F68" s="409" t="s">
        <v>765</v>
      </c>
      <c r="G68" s="408" t="s">
        <v>571</v>
      </c>
      <c r="H68" s="408" t="s">
        <v>572</v>
      </c>
      <c r="I68" s="410">
        <v>0.48</v>
      </c>
      <c r="J68" s="410">
        <v>500</v>
      </c>
      <c r="K68" s="411">
        <v>240</v>
      </c>
    </row>
    <row r="69" spans="1:11" ht="14.4" customHeight="1" x14ac:dyDescent="0.3">
      <c r="A69" s="406" t="s">
        <v>409</v>
      </c>
      <c r="B69" s="407" t="s">
        <v>410</v>
      </c>
      <c r="C69" s="408" t="s">
        <v>416</v>
      </c>
      <c r="D69" s="409" t="s">
        <v>444</v>
      </c>
      <c r="E69" s="408" t="s">
        <v>766</v>
      </c>
      <c r="F69" s="409" t="s">
        <v>767</v>
      </c>
      <c r="G69" s="408" t="s">
        <v>573</v>
      </c>
      <c r="H69" s="408" t="s">
        <v>574</v>
      </c>
      <c r="I69" s="410">
        <v>0.64</v>
      </c>
      <c r="J69" s="410">
        <v>100</v>
      </c>
      <c r="K69" s="411">
        <v>64.13</v>
      </c>
    </row>
    <row r="70" spans="1:11" ht="14.4" customHeight="1" x14ac:dyDescent="0.3">
      <c r="A70" s="406" t="s">
        <v>409</v>
      </c>
      <c r="B70" s="407" t="s">
        <v>410</v>
      </c>
      <c r="C70" s="408" t="s">
        <v>416</v>
      </c>
      <c r="D70" s="409" t="s">
        <v>444</v>
      </c>
      <c r="E70" s="408" t="s">
        <v>766</v>
      </c>
      <c r="F70" s="409" t="s">
        <v>767</v>
      </c>
      <c r="G70" s="408" t="s">
        <v>575</v>
      </c>
      <c r="H70" s="408" t="s">
        <v>576</v>
      </c>
      <c r="I70" s="410">
        <v>0.71</v>
      </c>
      <c r="J70" s="410">
        <v>200</v>
      </c>
      <c r="K70" s="411">
        <v>141.19999999999999</v>
      </c>
    </row>
    <row r="71" spans="1:11" ht="14.4" customHeight="1" x14ac:dyDescent="0.3">
      <c r="A71" s="406" t="s">
        <v>409</v>
      </c>
      <c r="B71" s="407" t="s">
        <v>410</v>
      </c>
      <c r="C71" s="408" t="s">
        <v>416</v>
      </c>
      <c r="D71" s="409" t="s">
        <v>444</v>
      </c>
      <c r="E71" s="408" t="s">
        <v>766</v>
      </c>
      <c r="F71" s="409" t="s">
        <v>767</v>
      </c>
      <c r="G71" s="408" t="s">
        <v>577</v>
      </c>
      <c r="H71" s="408" t="s">
        <v>578</v>
      </c>
      <c r="I71" s="410">
        <v>0.72499999999999998</v>
      </c>
      <c r="J71" s="410">
        <v>400</v>
      </c>
      <c r="K71" s="411">
        <v>288.39999999999998</v>
      </c>
    </row>
    <row r="72" spans="1:11" ht="14.4" customHeight="1" x14ac:dyDescent="0.3">
      <c r="A72" s="406" t="s">
        <v>409</v>
      </c>
      <c r="B72" s="407" t="s">
        <v>410</v>
      </c>
      <c r="C72" s="408" t="s">
        <v>416</v>
      </c>
      <c r="D72" s="409" t="s">
        <v>444</v>
      </c>
      <c r="E72" s="408" t="s">
        <v>766</v>
      </c>
      <c r="F72" s="409" t="s">
        <v>767</v>
      </c>
      <c r="G72" s="408" t="s">
        <v>579</v>
      </c>
      <c r="H72" s="408" t="s">
        <v>580</v>
      </c>
      <c r="I72" s="410">
        <v>7.503333333333333</v>
      </c>
      <c r="J72" s="410">
        <v>300</v>
      </c>
      <c r="K72" s="411">
        <v>2251</v>
      </c>
    </row>
    <row r="73" spans="1:11" ht="14.4" customHeight="1" x14ac:dyDescent="0.3">
      <c r="A73" s="406" t="s">
        <v>409</v>
      </c>
      <c r="B73" s="407" t="s">
        <v>410</v>
      </c>
      <c r="C73" s="408" t="s">
        <v>416</v>
      </c>
      <c r="D73" s="409" t="s">
        <v>444</v>
      </c>
      <c r="E73" s="408" t="s">
        <v>766</v>
      </c>
      <c r="F73" s="409" t="s">
        <v>767</v>
      </c>
      <c r="G73" s="408" t="s">
        <v>581</v>
      </c>
      <c r="H73" s="408" t="s">
        <v>582</v>
      </c>
      <c r="I73" s="410">
        <v>7.5</v>
      </c>
      <c r="J73" s="410">
        <v>350</v>
      </c>
      <c r="K73" s="411">
        <v>2625</v>
      </c>
    </row>
    <row r="74" spans="1:11" ht="14.4" customHeight="1" x14ac:dyDescent="0.3">
      <c r="A74" s="406" t="s">
        <v>409</v>
      </c>
      <c r="B74" s="407" t="s">
        <v>410</v>
      </c>
      <c r="C74" s="408" t="s">
        <v>416</v>
      </c>
      <c r="D74" s="409" t="s">
        <v>444</v>
      </c>
      <c r="E74" s="408" t="s">
        <v>766</v>
      </c>
      <c r="F74" s="409" t="s">
        <v>767</v>
      </c>
      <c r="G74" s="408" t="s">
        <v>581</v>
      </c>
      <c r="H74" s="408" t="s">
        <v>583</v>
      </c>
      <c r="I74" s="410">
        <v>7.5</v>
      </c>
      <c r="J74" s="410">
        <v>100</v>
      </c>
      <c r="K74" s="411">
        <v>750</v>
      </c>
    </row>
    <row r="75" spans="1:11" ht="14.4" customHeight="1" x14ac:dyDescent="0.3">
      <c r="A75" s="406" t="s">
        <v>409</v>
      </c>
      <c r="B75" s="407" t="s">
        <v>410</v>
      </c>
      <c r="C75" s="408" t="s">
        <v>416</v>
      </c>
      <c r="D75" s="409" t="s">
        <v>444</v>
      </c>
      <c r="E75" s="408" t="s">
        <v>766</v>
      </c>
      <c r="F75" s="409" t="s">
        <v>767</v>
      </c>
      <c r="G75" s="408" t="s">
        <v>584</v>
      </c>
      <c r="H75" s="408" t="s">
        <v>585</v>
      </c>
      <c r="I75" s="410">
        <v>2.94</v>
      </c>
      <c r="J75" s="410">
        <v>50</v>
      </c>
      <c r="K75" s="411">
        <v>146.96</v>
      </c>
    </row>
    <row r="76" spans="1:11" ht="14.4" customHeight="1" x14ac:dyDescent="0.3">
      <c r="A76" s="406" t="s">
        <v>409</v>
      </c>
      <c r="B76" s="407" t="s">
        <v>410</v>
      </c>
      <c r="C76" s="408" t="s">
        <v>416</v>
      </c>
      <c r="D76" s="409" t="s">
        <v>444</v>
      </c>
      <c r="E76" s="408" t="s">
        <v>766</v>
      </c>
      <c r="F76" s="409" t="s">
        <v>767</v>
      </c>
      <c r="G76" s="408" t="s">
        <v>586</v>
      </c>
      <c r="H76" s="408" t="s">
        <v>587</v>
      </c>
      <c r="I76" s="410">
        <v>7.5</v>
      </c>
      <c r="J76" s="410">
        <v>300</v>
      </c>
      <c r="K76" s="411">
        <v>2250.6000000000004</v>
      </c>
    </row>
    <row r="77" spans="1:11" ht="14.4" customHeight="1" x14ac:dyDescent="0.3">
      <c r="A77" s="406" t="s">
        <v>409</v>
      </c>
      <c r="B77" s="407" t="s">
        <v>410</v>
      </c>
      <c r="C77" s="408" t="s">
        <v>416</v>
      </c>
      <c r="D77" s="409" t="s">
        <v>444</v>
      </c>
      <c r="E77" s="408" t="s">
        <v>766</v>
      </c>
      <c r="F77" s="409" t="s">
        <v>767</v>
      </c>
      <c r="G77" s="408" t="s">
        <v>588</v>
      </c>
      <c r="H77" s="408" t="s">
        <v>589</v>
      </c>
      <c r="I77" s="410">
        <v>0.71</v>
      </c>
      <c r="J77" s="410">
        <v>6200</v>
      </c>
      <c r="K77" s="411">
        <v>4402</v>
      </c>
    </row>
    <row r="78" spans="1:11" ht="14.4" customHeight="1" x14ac:dyDescent="0.3">
      <c r="A78" s="406" t="s">
        <v>409</v>
      </c>
      <c r="B78" s="407" t="s">
        <v>410</v>
      </c>
      <c r="C78" s="408" t="s">
        <v>416</v>
      </c>
      <c r="D78" s="409" t="s">
        <v>444</v>
      </c>
      <c r="E78" s="408" t="s">
        <v>766</v>
      </c>
      <c r="F78" s="409" t="s">
        <v>767</v>
      </c>
      <c r="G78" s="408" t="s">
        <v>590</v>
      </c>
      <c r="H78" s="408" t="s">
        <v>591</v>
      </c>
      <c r="I78" s="410">
        <v>0.71</v>
      </c>
      <c r="J78" s="410">
        <v>4600</v>
      </c>
      <c r="K78" s="411">
        <v>3266</v>
      </c>
    </row>
    <row r="79" spans="1:11" ht="14.4" customHeight="1" x14ac:dyDescent="0.3">
      <c r="A79" s="406" t="s">
        <v>409</v>
      </c>
      <c r="B79" s="407" t="s">
        <v>410</v>
      </c>
      <c r="C79" s="408" t="s">
        <v>416</v>
      </c>
      <c r="D79" s="409" t="s">
        <v>444</v>
      </c>
      <c r="E79" s="408" t="s">
        <v>766</v>
      </c>
      <c r="F79" s="409" t="s">
        <v>767</v>
      </c>
      <c r="G79" s="408" t="s">
        <v>592</v>
      </c>
      <c r="H79" s="408" t="s">
        <v>593</v>
      </c>
      <c r="I79" s="410">
        <v>0.71</v>
      </c>
      <c r="J79" s="410">
        <v>18400</v>
      </c>
      <c r="K79" s="411">
        <v>13064</v>
      </c>
    </row>
    <row r="80" spans="1:11" ht="14.4" customHeight="1" x14ac:dyDescent="0.3">
      <c r="A80" s="406" t="s">
        <v>409</v>
      </c>
      <c r="B80" s="407" t="s">
        <v>410</v>
      </c>
      <c r="C80" s="408" t="s">
        <v>416</v>
      </c>
      <c r="D80" s="409" t="s">
        <v>444</v>
      </c>
      <c r="E80" s="408" t="s">
        <v>766</v>
      </c>
      <c r="F80" s="409" t="s">
        <v>767</v>
      </c>
      <c r="G80" s="408" t="s">
        <v>594</v>
      </c>
      <c r="H80" s="408" t="s">
        <v>595</v>
      </c>
      <c r="I80" s="410">
        <v>12.585000000000001</v>
      </c>
      <c r="J80" s="410">
        <v>420</v>
      </c>
      <c r="K80" s="411">
        <v>5286.8</v>
      </c>
    </row>
    <row r="81" spans="1:11" ht="14.4" customHeight="1" x14ac:dyDescent="0.3">
      <c r="A81" s="406" t="s">
        <v>409</v>
      </c>
      <c r="B81" s="407" t="s">
        <v>410</v>
      </c>
      <c r="C81" s="408" t="s">
        <v>416</v>
      </c>
      <c r="D81" s="409" t="s">
        <v>444</v>
      </c>
      <c r="E81" s="408" t="s">
        <v>766</v>
      </c>
      <c r="F81" s="409" t="s">
        <v>767</v>
      </c>
      <c r="G81" s="408" t="s">
        <v>596</v>
      </c>
      <c r="H81" s="408" t="s">
        <v>597</v>
      </c>
      <c r="I81" s="410">
        <v>2.94</v>
      </c>
      <c r="J81" s="410">
        <v>50</v>
      </c>
      <c r="K81" s="411">
        <v>146.97</v>
      </c>
    </row>
    <row r="82" spans="1:11" ht="14.4" customHeight="1" x14ac:dyDescent="0.3">
      <c r="A82" s="406" t="s">
        <v>409</v>
      </c>
      <c r="B82" s="407" t="s">
        <v>410</v>
      </c>
      <c r="C82" s="408" t="s">
        <v>416</v>
      </c>
      <c r="D82" s="409" t="s">
        <v>444</v>
      </c>
      <c r="E82" s="408" t="s">
        <v>766</v>
      </c>
      <c r="F82" s="409" t="s">
        <v>767</v>
      </c>
      <c r="G82" s="408" t="s">
        <v>598</v>
      </c>
      <c r="H82" s="408" t="s">
        <v>599</v>
      </c>
      <c r="I82" s="410">
        <v>9.68</v>
      </c>
      <c r="J82" s="410">
        <v>50</v>
      </c>
      <c r="K82" s="411">
        <v>484</v>
      </c>
    </row>
    <row r="83" spans="1:11" ht="14.4" customHeight="1" x14ac:dyDescent="0.3">
      <c r="A83" s="406" t="s">
        <v>409</v>
      </c>
      <c r="B83" s="407" t="s">
        <v>410</v>
      </c>
      <c r="C83" s="408" t="s">
        <v>416</v>
      </c>
      <c r="D83" s="409" t="s">
        <v>444</v>
      </c>
      <c r="E83" s="408" t="s">
        <v>768</v>
      </c>
      <c r="F83" s="409" t="s">
        <v>769</v>
      </c>
      <c r="G83" s="408" t="s">
        <v>600</v>
      </c>
      <c r="H83" s="408" t="s">
        <v>601</v>
      </c>
      <c r="I83" s="410">
        <v>139.44</v>
      </c>
      <c r="J83" s="410">
        <v>3</v>
      </c>
      <c r="K83" s="411">
        <v>418.32</v>
      </c>
    </row>
    <row r="84" spans="1:11" ht="14.4" customHeight="1" x14ac:dyDescent="0.3">
      <c r="A84" s="406" t="s">
        <v>409</v>
      </c>
      <c r="B84" s="407" t="s">
        <v>410</v>
      </c>
      <c r="C84" s="408" t="s">
        <v>416</v>
      </c>
      <c r="D84" s="409" t="s">
        <v>444</v>
      </c>
      <c r="E84" s="408" t="s">
        <v>768</v>
      </c>
      <c r="F84" s="409" t="s">
        <v>769</v>
      </c>
      <c r="G84" s="408" t="s">
        <v>602</v>
      </c>
      <c r="H84" s="408" t="s">
        <v>603</v>
      </c>
      <c r="I84" s="410">
        <v>461.005</v>
      </c>
      <c r="J84" s="410">
        <v>30</v>
      </c>
      <c r="K84" s="411">
        <v>13830.119999999999</v>
      </c>
    </row>
    <row r="85" spans="1:11" ht="14.4" customHeight="1" x14ac:dyDescent="0.3">
      <c r="A85" s="406" t="s">
        <v>409</v>
      </c>
      <c r="B85" s="407" t="s">
        <v>410</v>
      </c>
      <c r="C85" s="408" t="s">
        <v>416</v>
      </c>
      <c r="D85" s="409" t="s">
        <v>444</v>
      </c>
      <c r="E85" s="408" t="s">
        <v>768</v>
      </c>
      <c r="F85" s="409" t="s">
        <v>769</v>
      </c>
      <c r="G85" s="408" t="s">
        <v>604</v>
      </c>
      <c r="H85" s="408" t="s">
        <v>605</v>
      </c>
      <c r="I85" s="410">
        <v>6.3333333333333339E-2</v>
      </c>
      <c r="J85" s="410">
        <v>35000</v>
      </c>
      <c r="K85" s="411">
        <v>2144.6900000000005</v>
      </c>
    </row>
    <row r="86" spans="1:11" ht="14.4" customHeight="1" x14ac:dyDescent="0.3">
      <c r="A86" s="406" t="s">
        <v>409</v>
      </c>
      <c r="B86" s="407" t="s">
        <v>410</v>
      </c>
      <c r="C86" s="408" t="s">
        <v>416</v>
      </c>
      <c r="D86" s="409" t="s">
        <v>444</v>
      </c>
      <c r="E86" s="408" t="s">
        <v>768</v>
      </c>
      <c r="F86" s="409" t="s">
        <v>769</v>
      </c>
      <c r="G86" s="408" t="s">
        <v>606</v>
      </c>
      <c r="H86" s="408" t="s">
        <v>607</v>
      </c>
      <c r="I86" s="410">
        <v>642.63</v>
      </c>
      <c r="J86" s="410">
        <v>4</v>
      </c>
      <c r="K86" s="411">
        <v>2570.5299999999997</v>
      </c>
    </row>
    <row r="87" spans="1:11" ht="14.4" customHeight="1" x14ac:dyDescent="0.3">
      <c r="A87" s="406" t="s">
        <v>409</v>
      </c>
      <c r="B87" s="407" t="s">
        <v>410</v>
      </c>
      <c r="C87" s="408" t="s">
        <v>416</v>
      </c>
      <c r="D87" s="409" t="s">
        <v>444</v>
      </c>
      <c r="E87" s="408" t="s">
        <v>768</v>
      </c>
      <c r="F87" s="409" t="s">
        <v>769</v>
      </c>
      <c r="G87" s="408" t="s">
        <v>608</v>
      </c>
      <c r="H87" s="408" t="s">
        <v>609</v>
      </c>
      <c r="I87" s="410">
        <v>344.92250000000001</v>
      </c>
      <c r="J87" s="410">
        <v>14</v>
      </c>
      <c r="K87" s="411">
        <v>4828.63</v>
      </c>
    </row>
    <row r="88" spans="1:11" ht="14.4" customHeight="1" x14ac:dyDescent="0.3">
      <c r="A88" s="406" t="s">
        <v>409</v>
      </c>
      <c r="B88" s="407" t="s">
        <v>410</v>
      </c>
      <c r="C88" s="408" t="s">
        <v>416</v>
      </c>
      <c r="D88" s="409" t="s">
        <v>444</v>
      </c>
      <c r="E88" s="408" t="s">
        <v>768</v>
      </c>
      <c r="F88" s="409" t="s">
        <v>769</v>
      </c>
      <c r="G88" s="408" t="s">
        <v>610</v>
      </c>
      <c r="H88" s="408" t="s">
        <v>611</v>
      </c>
      <c r="I88" s="410">
        <v>269.5272727272727</v>
      </c>
      <c r="J88" s="410">
        <v>228</v>
      </c>
      <c r="K88" s="411">
        <v>61328.14</v>
      </c>
    </row>
    <row r="89" spans="1:11" ht="14.4" customHeight="1" x14ac:dyDescent="0.3">
      <c r="A89" s="406" t="s">
        <v>409</v>
      </c>
      <c r="B89" s="407" t="s">
        <v>410</v>
      </c>
      <c r="C89" s="408" t="s">
        <v>416</v>
      </c>
      <c r="D89" s="409" t="s">
        <v>444</v>
      </c>
      <c r="E89" s="408" t="s">
        <v>768</v>
      </c>
      <c r="F89" s="409" t="s">
        <v>769</v>
      </c>
      <c r="G89" s="408" t="s">
        <v>612</v>
      </c>
      <c r="H89" s="408" t="s">
        <v>613</v>
      </c>
      <c r="I89" s="410">
        <v>71.88</v>
      </c>
      <c r="J89" s="410">
        <v>6</v>
      </c>
      <c r="K89" s="411">
        <v>431.26</v>
      </c>
    </row>
    <row r="90" spans="1:11" ht="14.4" customHeight="1" x14ac:dyDescent="0.3">
      <c r="A90" s="406" t="s">
        <v>409</v>
      </c>
      <c r="B90" s="407" t="s">
        <v>410</v>
      </c>
      <c r="C90" s="408" t="s">
        <v>416</v>
      </c>
      <c r="D90" s="409" t="s">
        <v>444</v>
      </c>
      <c r="E90" s="408" t="s">
        <v>768</v>
      </c>
      <c r="F90" s="409" t="s">
        <v>769</v>
      </c>
      <c r="G90" s="408" t="s">
        <v>614</v>
      </c>
      <c r="H90" s="408" t="s">
        <v>615</v>
      </c>
      <c r="I90" s="410">
        <v>216.5</v>
      </c>
      <c r="J90" s="410">
        <v>3</v>
      </c>
      <c r="K90" s="411">
        <v>649.5</v>
      </c>
    </row>
    <row r="91" spans="1:11" ht="14.4" customHeight="1" x14ac:dyDescent="0.3">
      <c r="A91" s="406" t="s">
        <v>409</v>
      </c>
      <c r="B91" s="407" t="s">
        <v>410</v>
      </c>
      <c r="C91" s="408" t="s">
        <v>416</v>
      </c>
      <c r="D91" s="409" t="s">
        <v>444</v>
      </c>
      <c r="E91" s="408" t="s">
        <v>768</v>
      </c>
      <c r="F91" s="409" t="s">
        <v>769</v>
      </c>
      <c r="G91" s="408" t="s">
        <v>616</v>
      </c>
      <c r="H91" s="408" t="s">
        <v>617</v>
      </c>
      <c r="I91" s="410">
        <v>80.466666666666669</v>
      </c>
      <c r="J91" s="410">
        <v>12</v>
      </c>
      <c r="K91" s="411">
        <v>959.76</v>
      </c>
    </row>
    <row r="92" spans="1:11" ht="14.4" customHeight="1" x14ac:dyDescent="0.3">
      <c r="A92" s="406" t="s">
        <v>409</v>
      </c>
      <c r="B92" s="407" t="s">
        <v>410</v>
      </c>
      <c r="C92" s="408" t="s">
        <v>416</v>
      </c>
      <c r="D92" s="409" t="s">
        <v>444</v>
      </c>
      <c r="E92" s="408" t="s">
        <v>768</v>
      </c>
      <c r="F92" s="409" t="s">
        <v>769</v>
      </c>
      <c r="G92" s="408" t="s">
        <v>618</v>
      </c>
      <c r="H92" s="408" t="s">
        <v>619</v>
      </c>
      <c r="I92" s="410">
        <v>90.27</v>
      </c>
      <c r="J92" s="410">
        <v>3</v>
      </c>
      <c r="K92" s="411">
        <v>270.8</v>
      </c>
    </row>
    <row r="93" spans="1:11" ht="14.4" customHeight="1" x14ac:dyDescent="0.3">
      <c r="A93" s="406" t="s">
        <v>409</v>
      </c>
      <c r="B93" s="407" t="s">
        <v>410</v>
      </c>
      <c r="C93" s="408" t="s">
        <v>416</v>
      </c>
      <c r="D93" s="409" t="s">
        <v>444</v>
      </c>
      <c r="E93" s="408" t="s">
        <v>768</v>
      </c>
      <c r="F93" s="409" t="s">
        <v>769</v>
      </c>
      <c r="G93" s="408" t="s">
        <v>620</v>
      </c>
      <c r="H93" s="408" t="s">
        <v>621</v>
      </c>
      <c r="I93" s="410">
        <v>117.21166666666666</v>
      </c>
      <c r="J93" s="410">
        <v>10</v>
      </c>
      <c r="K93" s="411">
        <v>1166.4499999999998</v>
      </c>
    </row>
    <row r="94" spans="1:11" ht="14.4" customHeight="1" x14ac:dyDescent="0.3">
      <c r="A94" s="406" t="s">
        <v>409</v>
      </c>
      <c r="B94" s="407" t="s">
        <v>410</v>
      </c>
      <c r="C94" s="408" t="s">
        <v>416</v>
      </c>
      <c r="D94" s="409" t="s">
        <v>444</v>
      </c>
      <c r="E94" s="408" t="s">
        <v>768</v>
      </c>
      <c r="F94" s="409" t="s">
        <v>769</v>
      </c>
      <c r="G94" s="408" t="s">
        <v>622</v>
      </c>
      <c r="H94" s="408" t="s">
        <v>623</v>
      </c>
      <c r="I94" s="410">
        <v>780.45</v>
      </c>
      <c r="J94" s="410">
        <v>40</v>
      </c>
      <c r="K94" s="411">
        <v>31218</v>
      </c>
    </row>
    <row r="95" spans="1:11" ht="14.4" customHeight="1" x14ac:dyDescent="0.3">
      <c r="A95" s="406" t="s">
        <v>409</v>
      </c>
      <c r="B95" s="407" t="s">
        <v>410</v>
      </c>
      <c r="C95" s="408" t="s">
        <v>416</v>
      </c>
      <c r="D95" s="409" t="s">
        <v>444</v>
      </c>
      <c r="E95" s="408" t="s">
        <v>768</v>
      </c>
      <c r="F95" s="409" t="s">
        <v>769</v>
      </c>
      <c r="G95" s="408" t="s">
        <v>624</v>
      </c>
      <c r="H95" s="408" t="s">
        <v>625</v>
      </c>
      <c r="I95" s="410">
        <v>73.563333333333333</v>
      </c>
      <c r="J95" s="410">
        <v>3</v>
      </c>
      <c r="K95" s="411">
        <v>220.69</v>
      </c>
    </row>
    <row r="96" spans="1:11" ht="14.4" customHeight="1" x14ac:dyDescent="0.3">
      <c r="A96" s="406" t="s">
        <v>409</v>
      </c>
      <c r="B96" s="407" t="s">
        <v>410</v>
      </c>
      <c r="C96" s="408" t="s">
        <v>416</v>
      </c>
      <c r="D96" s="409" t="s">
        <v>444</v>
      </c>
      <c r="E96" s="408" t="s">
        <v>768</v>
      </c>
      <c r="F96" s="409" t="s">
        <v>769</v>
      </c>
      <c r="G96" s="408" t="s">
        <v>626</v>
      </c>
      <c r="H96" s="408" t="s">
        <v>627</v>
      </c>
      <c r="I96" s="410">
        <v>74.53</v>
      </c>
      <c r="J96" s="410">
        <v>2</v>
      </c>
      <c r="K96" s="411">
        <v>149.07</v>
      </c>
    </row>
    <row r="97" spans="1:11" ht="14.4" customHeight="1" x14ac:dyDescent="0.3">
      <c r="A97" s="406" t="s">
        <v>409</v>
      </c>
      <c r="B97" s="407" t="s">
        <v>410</v>
      </c>
      <c r="C97" s="408" t="s">
        <v>416</v>
      </c>
      <c r="D97" s="409" t="s">
        <v>444</v>
      </c>
      <c r="E97" s="408" t="s">
        <v>768</v>
      </c>
      <c r="F97" s="409" t="s">
        <v>769</v>
      </c>
      <c r="G97" s="408" t="s">
        <v>628</v>
      </c>
      <c r="H97" s="408" t="s">
        <v>629</v>
      </c>
      <c r="I97" s="410">
        <v>2792.7</v>
      </c>
      <c r="J97" s="410">
        <v>1</v>
      </c>
      <c r="K97" s="411">
        <v>2792.7</v>
      </c>
    </row>
    <row r="98" spans="1:11" ht="14.4" customHeight="1" x14ac:dyDescent="0.3">
      <c r="A98" s="406" t="s">
        <v>409</v>
      </c>
      <c r="B98" s="407" t="s">
        <v>410</v>
      </c>
      <c r="C98" s="408" t="s">
        <v>416</v>
      </c>
      <c r="D98" s="409" t="s">
        <v>444</v>
      </c>
      <c r="E98" s="408" t="s">
        <v>768</v>
      </c>
      <c r="F98" s="409" t="s">
        <v>769</v>
      </c>
      <c r="G98" s="408" t="s">
        <v>630</v>
      </c>
      <c r="H98" s="408" t="s">
        <v>631</v>
      </c>
      <c r="I98" s="410">
        <v>3345.7</v>
      </c>
      <c r="J98" s="410">
        <v>1</v>
      </c>
      <c r="K98" s="411">
        <v>3345.7</v>
      </c>
    </row>
    <row r="99" spans="1:11" ht="14.4" customHeight="1" x14ac:dyDescent="0.3">
      <c r="A99" s="406" t="s">
        <v>409</v>
      </c>
      <c r="B99" s="407" t="s">
        <v>410</v>
      </c>
      <c r="C99" s="408" t="s">
        <v>416</v>
      </c>
      <c r="D99" s="409" t="s">
        <v>444</v>
      </c>
      <c r="E99" s="408" t="s">
        <v>768</v>
      </c>
      <c r="F99" s="409" t="s">
        <v>769</v>
      </c>
      <c r="G99" s="408" t="s">
        <v>632</v>
      </c>
      <c r="H99" s="408" t="s">
        <v>633</v>
      </c>
      <c r="I99" s="410">
        <v>15469.845000000001</v>
      </c>
      <c r="J99" s="410">
        <v>2</v>
      </c>
      <c r="K99" s="411">
        <v>30939.690000000002</v>
      </c>
    </row>
    <row r="100" spans="1:11" ht="14.4" customHeight="1" x14ac:dyDescent="0.3">
      <c r="A100" s="406" t="s">
        <v>409</v>
      </c>
      <c r="B100" s="407" t="s">
        <v>410</v>
      </c>
      <c r="C100" s="408" t="s">
        <v>416</v>
      </c>
      <c r="D100" s="409" t="s">
        <v>444</v>
      </c>
      <c r="E100" s="408" t="s">
        <v>768</v>
      </c>
      <c r="F100" s="409" t="s">
        <v>769</v>
      </c>
      <c r="G100" s="408" t="s">
        <v>634</v>
      </c>
      <c r="H100" s="408" t="s">
        <v>635</v>
      </c>
      <c r="I100" s="410">
        <v>15602.96</v>
      </c>
      <c r="J100" s="410">
        <v>2</v>
      </c>
      <c r="K100" s="411">
        <v>31205.919999999998</v>
      </c>
    </row>
    <row r="101" spans="1:11" ht="14.4" customHeight="1" x14ac:dyDescent="0.3">
      <c r="A101" s="406" t="s">
        <v>409</v>
      </c>
      <c r="B101" s="407" t="s">
        <v>410</v>
      </c>
      <c r="C101" s="408" t="s">
        <v>416</v>
      </c>
      <c r="D101" s="409" t="s">
        <v>444</v>
      </c>
      <c r="E101" s="408" t="s">
        <v>768</v>
      </c>
      <c r="F101" s="409" t="s">
        <v>769</v>
      </c>
      <c r="G101" s="408" t="s">
        <v>636</v>
      </c>
      <c r="H101" s="408" t="s">
        <v>637</v>
      </c>
      <c r="I101" s="410">
        <v>15277.46</v>
      </c>
      <c r="J101" s="410">
        <v>1</v>
      </c>
      <c r="K101" s="411">
        <v>15277.46</v>
      </c>
    </row>
    <row r="102" spans="1:11" ht="14.4" customHeight="1" x14ac:dyDescent="0.3">
      <c r="A102" s="406" t="s">
        <v>409</v>
      </c>
      <c r="B102" s="407" t="s">
        <v>410</v>
      </c>
      <c r="C102" s="408" t="s">
        <v>416</v>
      </c>
      <c r="D102" s="409" t="s">
        <v>444</v>
      </c>
      <c r="E102" s="408" t="s">
        <v>768</v>
      </c>
      <c r="F102" s="409" t="s">
        <v>769</v>
      </c>
      <c r="G102" s="408" t="s">
        <v>638</v>
      </c>
      <c r="H102" s="408" t="s">
        <v>639</v>
      </c>
      <c r="I102" s="410">
        <v>98.015000000000001</v>
      </c>
      <c r="J102" s="410">
        <v>3</v>
      </c>
      <c r="K102" s="411">
        <v>293.19</v>
      </c>
    </row>
    <row r="103" spans="1:11" ht="14.4" customHeight="1" x14ac:dyDescent="0.3">
      <c r="A103" s="406" t="s">
        <v>409</v>
      </c>
      <c r="B103" s="407" t="s">
        <v>410</v>
      </c>
      <c r="C103" s="408" t="s">
        <v>416</v>
      </c>
      <c r="D103" s="409" t="s">
        <v>444</v>
      </c>
      <c r="E103" s="408" t="s">
        <v>768</v>
      </c>
      <c r="F103" s="409" t="s">
        <v>769</v>
      </c>
      <c r="G103" s="408" t="s">
        <v>640</v>
      </c>
      <c r="H103" s="408" t="s">
        <v>641</v>
      </c>
      <c r="I103" s="410">
        <v>2662.01</v>
      </c>
      <c r="J103" s="410">
        <v>2</v>
      </c>
      <c r="K103" s="411">
        <v>5324.02</v>
      </c>
    </row>
    <row r="104" spans="1:11" ht="14.4" customHeight="1" x14ac:dyDescent="0.3">
      <c r="A104" s="406" t="s">
        <v>409</v>
      </c>
      <c r="B104" s="407" t="s">
        <v>410</v>
      </c>
      <c r="C104" s="408" t="s">
        <v>416</v>
      </c>
      <c r="D104" s="409" t="s">
        <v>444</v>
      </c>
      <c r="E104" s="408" t="s">
        <v>768</v>
      </c>
      <c r="F104" s="409" t="s">
        <v>769</v>
      </c>
      <c r="G104" s="408" t="s">
        <v>642</v>
      </c>
      <c r="H104" s="408" t="s">
        <v>643</v>
      </c>
      <c r="I104" s="410">
        <v>4361.6500000000005</v>
      </c>
      <c r="J104" s="410">
        <v>2</v>
      </c>
      <c r="K104" s="411">
        <v>8723.3000000000011</v>
      </c>
    </row>
    <row r="105" spans="1:11" ht="14.4" customHeight="1" x14ac:dyDescent="0.3">
      <c r="A105" s="406" t="s">
        <v>409</v>
      </c>
      <c r="B105" s="407" t="s">
        <v>410</v>
      </c>
      <c r="C105" s="408" t="s">
        <v>416</v>
      </c>
      <c r="D105" s="409" t="s">
        <v>444</v>
      </c>
      <c r="E105" s="408" t="s">
        <v>768</v>
      </c>
      <c r="F105" s="409" t="s">
        <v>769</v>
      </c>
      <c r="G105" s="408" t="s">
        <v>644</v>
      </c>
      <c r="H105" s="408" t="s">
        <v>645</v>
      </c>
      <c r="I105" s="410">
        <v>11948.74</v>
      </c>
      <c r="J105" s="410">
        <v>1</v>
      </c>
      <c r="K105" s="411">
        <v>11948.74</v>
      </c>
    </row>
    <row r="106" spans="1:11" ht="14.4" customHeight="1" x14ac:dyDescent="0.3">
      <c r="A106" s="406" t="s">
        <v>409</v>
      </c>
      <c r="B106" s="407" t="s">
        <v>410</v>
      </c>
      <c r="C106" s="408" t="s">
        <v>416</v>
      </c>
      <c r="D106" s="409" t="s">
        <v>444</v>
      </c>
      <c r="E106" s="408" t="s">
        <v>768</v>
      </c>
      <c r="F106" s="409" t="s">
        <v>769</v>
      </c>
      <c r="G106" s="408" t="s">
        <v>646</v>
      </c>
      <c r="H106" s="408" t="s">
        <v>647</v>
      </c>
      <c r="I106" s="410">
        <v>101224.66500000001</v>
      </c>
      <c r="J106" s="410">
        <v>1.33</v>
      </c>
      <c r="K106" s="411">
        <v>134630.70000000001</v>
      </c>
    </row>
    <row r="107" spans="1:11" ht="14.4" customHeight="1" x14ac:dyDescent="0.3">
      <c r="A107" s="406" t="s">
        <v>409</v>
      </c>
      <c r="B107" s="407" t="s">
        <v>410</v>
      </c>
      <c r="C107" s="408" t="s">
        <v>416</v>
      </c>
      <c r="D107" s="409" t="s">
        <v>444</v>
      </c>
      <c r="E107" s="408" t="s">
        <v>768</v>
      </c>
      <c r="F107" s="409" t="s">
        <v>769</v>
      </c>
      <c r="G107" s="408" t="s">
        <v>648</v>
      </c>
      <c r="H107" s="408" t="s">
        <v>649</v>
      </c>
      <c r="I107" s="410">
        <v>1263.52</v>
      </c>
      <c r="J107" s="410">
        <v>1</v>
      </c>
      <c r="K107" s="411">
        <v>1263.52</v>
      </c>
    </row>
    <row r="108" spans="1:11" ht="14.4" customHeight="1" x14ac:dyDescent="0.3">
      <c r="A108" s="406" t="s">
        <v>409</v>
      </c>
      <c r="B108" s="407" t="s">
        <v>410</v>
      </c>
      <c r="C108" s="408" t="s">
        <v>416</v>
      </c>
      <c r="D108" s="409" t="s">
        <v>444</v>
      </c>
      <c r="E108" s="408" t="s">
        <v>768</v>
      </c>
      <c r="F108" s="409" t="s">
        <v>769</v>
      </c>
      <c r="G108" s="408" t="s">
        <v>650</v>
      </c>
      <c r="H108" s="408" t="s">
        <v>651</v>
      </c>
      <c r="I108" s="410">
        <v>1661.33</v>
      </c>
      <c r="J108" s="410">
        <v>2</v>
      </c>
      <c r="K108" s="411">
        <v>3322.66</v>
      </c>
    </row>
    <row r="109" spans="1:11" ht="14.4" customHeight="1" x14ac:dyDescent="0.3">
      <c r="A109" s="406" t="s">
        <v>409</v>
      </c>
      <c r="B109" s="407" t="s">
        <v>410</v>
      </c>
      <c r="C109" s="408" t="s">
        <v>416</v>
      </c>
      <c r="D109" s="409" t="s">
        <v>444</v>
      </c>
      <c r="E109" s="408" t="s">
        <v>768</v>
      </c>
      <c r="F109" s="409" t="s">
        <v>769</v>
      </c>
      <c r="G109" s="408" t="s">
        <v>652</v>
      </c>
      <c r="H109" s="408" t="s">
        <v>653</v>
      </c>
      <c r="I109" s="410">
        <v>137.94</v>
      </c>
      <c r="J109" s="410">
        <v>6</v>
      </c>
      <c r="K109" s="411">
        <v>827.64</v>
      </c>
    </row>
    <row r="110" spans="1:11" ht="14.4" customHeight="1" x14ac:dyDescent="0.3">
      <c r="A110" s="406" t="s">
        <v>409</v>
      </c>
      <c r="B110" s="407" t="s">
        <v>410</v>
      </c>
      <c r="C110" s="408" t="s">
        <v>416</v>
      </c>
      <c r="D110" s="409" t="s">
        <v>444</v>
      </c>
      <c r="E110" s="408" t="s">
        <v>768</v>
      </c>
      <c r="F110" s="409" t="s">
        <v>769</v>
      </c>
      <c r="G110" s="408" t="s">
        <v>654</v>
      </c>
      <c r="H110" s="408" t="s">
        <v>655</v>
      </c>
      <c r="I110" s="410">
        <v>826.6</v>
      </c>
      <c r="J110" s="410">
        <v>1</v>
      </c>
      <c r="K110" s="411">
        <v>826.6</v>
      </c>
    </row>
    <row r="111" spans="1:11" ht="14.4" customHeight="1" x14ac:dyDescent="0.3">
      <c r="A111" s="406" t="s">
        <v>409</v>
      </c>
      <c r="B111" s="407" t="s">
        <v>410</v>
      </c>
      <c r="C111" s="408" t="s">
        <v>416</v>
      </c>
      <c r="D111" s="409" t="s">
        <v>444</v>
      </c>
      <c r="E111" s="408" t="s">
        <v>768</v>
      </c>
      <c r="F111" s="409" t="s">
        <v>769</v>
      </c>
      <c r="G111" s="408" t="s">
        <v>656</v>
      </c>
      <c r="H111" s="408" t="s">
        <v>657</v>
      </c>
      <c r="I111" s="410">
        <v>926.7</v>
      </c>
      <c r="J111" s="410">
        <v>1</v>
      </c>
      <c r="K111" s="411">
        <v>926.7</v>
      </c>
    </row>
    <row r="112" spans="1:11" ht="14.4" customHeight="1" x14ac:dyDescent="0.3">
      <c r="A112" s="406" t="s">
        <v>409</v>
      </c>
      <c r="B112" s="407" t="s">
        <v>410</v>
      </c>
      <c r="C112" s="408" t="s">
        <v>416</v>
      </c>
      <c r="D112" s="409" t="s">
        <v>444</v>
      </c>
      <c r="E112" s="408" t="s">
        <v>768</v>
      </c>
      <c r="F112" s="409" t="s">
        <v>769</v>
      </c>
      <c r="G112" s="408" t="s">
        <v>658</v>
      </c>
      <c r="H112" s="408" t="s">
        <v>659</v>
      </c>
      <c r="I112" s="410">
        <v>972.56</v>
      </c>
      <c r="J112" s="410">
        <v>1</v>
      </c>
      <c r="K112" s="411">
        <v>972.56</v>
      </c>
    </row>
    <row r="113" spans="1:11" ht="14.4" customHeight="1" x14ac:dyDescent="0.3">
      <c r="A113" s="406" t="s">
        <v>409</v>
      </c>
      <c r="B113" s="407" t="s">
        <v>410</v>
      </c>
      <c r="C113" s="408" t="s">
        <v>416</v>
      </c>
      <c r="D113" s="409" t="s">
        <v>444</v>
      </c>
      <c r="E113" s="408" t="s">
        <v>768</v>
      </c>
      <c r="F113" s="409" t="s">
        <v>769</v>
      </c>
      <c r="G113" s="408" t="s">
        <v>660</v>
      </c>
      <c r="H113" s="408" t="s">
        <v>661</v>
      </c>
      <c r="I113" s="410">
        <v>677.84</v>
      </c>
      <c r="J113" s="410">
        <v>1</v>
      </c>
      <c r="K113" s="411">
        <v>677.84</v>
      </c>
    </row>
    <row r="114" spans="1:11" ht="14.4" customHeight="1" x14ac:dyDescent="0.3">
      <c r="A114" s="406" t="s">
        <v>409</v>
      </c>
      <c r="B114" s="407" t="s">
        <v>410</v>
      </c>
      <c r="C114" s="408" t="s">
        <v>416</v>
      </c>
      <c r="D114" s="409" t="s">
        <v>444</v>
      </c>
      <c r="E114" s="408" t="s">
        <v>768</v>
      </c>
      <c r="F114" s="409" t="s">
        <v>769</v>
      </c>
      <c r="G114" s="408" t="s">
        <v>662</v>
      </c>
      <c r="H114" s="408" t="s">
        <v>663</v>
      </c>
      <c r="I114" s="410">
        <v>2439.6</v>
      </c>
      <c r="J114" s="410">
        <v>1</v>
      </c>
      <c r="K114" s="411">
        <v>2439.6</v>
      </c>
    </row>
    <row r="115" spans="1:11" ht="14.4" customHeight="1" x14ac:dyDescent="0.3">
      <c r="A115" s="406" t="s">
        <v>409</v>
      </c>
      <c r="B115" s="407" t="s">
        <v>410</v>
      </c>
      <c r="C115" s="408" t="s">
        <v>416</v>
      </c>
      <c r="D115" s="409" t="s">
        <v>444</v>
      </c>
      <c r="E115" s="408" t="s">
        <v>768</v>
      </c>
      <c r="F115" s="409" t="s">
        <v>769</v>
      </c>
      <c r="G115" s="408" t="s">
        <v>664</v>
      </c>
      <c r="H115" s="408" t="s">
        <v>665</v>
      </c>
      <c r="I115" s="410">
        <v>903.87</v>
      </c>
      <c r="J115" s="410">
        <v>1</v>
      </c>
      <c r="K115" s="411">
        <v>903.87</v>
      </c>
    </row>
    <row r="116" spans="1:11" ht="14.4" customHeight="1" x14ac:dyDescent="0.3">
      <c r="A116" s="406" t="s">
        <v>409</v>
      </c>
      <c r="B116" s="407" t="s">
        <v>410</v>
      </c>
      <c r="C116" s="408" t="s">
        <v>416</v>
      </c>
      <c r="D116" s="409" t="s">
        <v>444</v>
      </c>
      <c r="E116" s="408" t="s">
        <v>768</v>
      </c>
      <c r="F116" s="409" t="s">
        <v>769</v>
      </c>
      <c r="G116" s="408" t="s">
        <v>666</v>
      </c>
      <c r="H116" s="408" t="s">
        <v>667</v>
      </c>
      <c r="I116" s="410">
        <v>357</v>
      </c>
      <c r="J116" s="410">
        <v>1</v>
      </c>
      <c r="K116" s="411">
        <v>357</v>
      </c>
    </row>
    <row r="117" spans="1:11" ht="14.4" customHeight="1" x14ac:dyDescent="0.3">
      <c r="A117" s="406" t="s">
        <v>409</v>
      </c>
      <c r="B117" s="407" t="s">
        <v>410</v>
      </c>
      <c r="C117" s="408" t="s">
        <v>416</v>
      </c>
      <c r="D117" s="409" t="s">
        <v>444</v>
      </c>
      <c r="E117" s="408" t="s">
        <v>768</v>
      </c>
      <c r="F117" s="409" t="s">
        <v>769</v>
      </c>
      <c r="G117" s="408" t="s">
        <v>668</v>
      </c>
      <c r="H117" s="408" t="s">
        <v>669</v>
      </c>
      <c r="I117" s="410">
        <v>1234.23</v>
      </c>
      <c r="J117" s="410">
        <v>2</v>
      </c>
      <c r="K117" s="411">
        <v>2468.46</v>
      </c>
    </row>
    <row r="118" spans="1:11" ht="14.4" customHeight="1" x14ac:dyDescent="0.3">
      <c r="A118" s="406" t="s">
        <v>409</v>
      </c>
      <c r="B118" s="407" t="s">
        <v>410</v>
      </c>
      <c r="C118" s="408" t="s">
        <v>416</v>
      </c>
      <c r="D118" s="409" t="s">
        <v>444</v>
      </c>
      <c r="E118" s="408" t="s">
        <v>768</v>
      </c>
      <c r="F118" s="409" t="s">
        <v>769</v>
      </c>
      <c r="G118" s="408" t="s">
        <v>670</v>
      </c>
      <c r="H118" s="408" t="s">
        <v>671</v>
      </c>
      <c r="I118" s="410">
        <v>1222.0999999999999</v>
      </c>
      <c r="J118" s="410">
        <v>1</v>
      </c>
      <c r="K118" s="411">
        <v>1222.0999999999999</v>
      </c>
    </row>
    <row r="119" spans="1:11" ht="14.4" customHeight="1" x14ac:dyDescent="0.3">
      <c r="A119" s="406" t="s">
        <v>409</v>
      </c>
      <c r="B119" s="407" t="s">
        <v>410</v>
      </c>
      <c r="C119" s="408" t="s">
        <v>416</v>
      </c>
      <c r="D119" s="409" t="s">
        <v>444</v>
      </c>
      <c r="E119" s="408" t="s">
        <v>768</v>
      </c>
      <c r="F119" s="409" t="s">
        <v>769</v>
      </c>
      <c r="G119" s="408" t="s">
        <v>672</v>
      </c>
      <c r="H119" s="408" t="s">
        <v>673</v>
      </c>
      <c r="I119" s="410">
        <v>0.39</v>
      </c>
      <c r="J119" s="410">
        <v>998</v>
      </c>
      <c r="K119" s="411">
        <v>386.03</v>
      </c>
    </row>
    <row r="120" spans="1:11" ht="14.4" customHeight="1" x14ac:dyDescent="0.3">
      <c r="A120" s="406" t="s">
        <v>409</v>
      </c>
      <c r="B120" s="407" t="s">
        <v>410</v>
      </c>
      <c r="C120" s="408" t="s">
        <v>416</v>
      </c>
      <c r="D120" s="409" t="s">
        <v>444</v>
      </c>
      <c r="E120" s="408" t="s">
        <v>768</v>
      </c>
      <c r="F120" s="409" t="s">
        <v>769</v>
      </c>
      <c r="G120" s="408" t="s">
        <v>674</v>
      </c>
      <c r="H120" s="408" t="s">
        <v>675</v>
      </c>
      <c r="I120" s="410">
        <v>15589.6</v>
      </c>
      <c r="J120" s="410">
        <v>1</v>
      </c>
      <c r="K120" s="411">
        <v>15589.6</v>
      </c>
    </row>
    <row r="121" spans="1:11" ht="14.4" customHeight="1" x14ac:dyDescent="0.3">
      <c r="A121" s="406" t="s">
        <v>409</v>
      </c>
      <c r="B121" s="407" t="s">
        <v>410</v>
      </c>
      <c r="C121" s="408" t="s">
        <v>416</v>
      </c>
      <c r="D121" s="409" t="s">
        <v>444</v>
      </c>
      <c r="E121" s="408" t="s">
        <v>768</v>
      </c>
      <c r="F121" s="409" t="s">
        <v>769</v>
      </c>
      <c r="G121" s="408" t="s">
        <v>676</v>
      </c>
      <c r="H121" s="408" t="s">
        <v>677</v>
      </c>
      <c r="I121" s="410">
        <v>2538.1799999999998</v>
      </c>
      <c r="J121" s="410">
        <v>1</v>
      </c>
      <c r="K121" s="411">
        <v>2538.1799999999998</v>
      </c>
    </row>
    <row r="122" spans="1:11" ht="14.4" customHeight="1" x14ac:dyDescent="0.3">
      <c r="A122" s="406" t="s">
        <v>409</v>
      </c>
      <c r="B122" s="407" t="s">
        <v>410</v>
      </c>
      <c r="C122" s="408" t="s">
        <v>416</v>
      </c>
      <c r="D122" s="409" t="s">
        <v>444</v>
      </c>
      <c r="E122" s="408" t="s">
        <v>768</v>
      </c>
      <c r="F122" s="409" t="s">
        <v>769</v>
      </c>
      <c r="G122" s="408" t="s">
        <v>678</v>
      </c>
      <c r="H122" s="408" t="s">
        <v>679</v>
      </c>
      <c r="I122" s="410">
        <v>10599.61</v>
      </c>
      <c r="J122" s="410">
        <v>1</v>
      </c>
      <c r="K122" s="411">
        <v>10599.61</v>
      </c>
    </row>
    <row r="123" spans="1:11" ht="14.4" customHeight="1" x14ac:dyDescent="0.3">
      <c r="A123" s="406" t="s">
        <v>409</v>
      </c>
      <c r="B123" s="407" t="s">
        <v>410</v>
      </c>
      <c r="C123" s="408" t="s">
        <v>416</v>
      </c>
      <c r="D123" s="409" t="s">
        <v>444</v>
      </c>
      <c r="E123" s="408" t="s">
        <v>768</v>
      </c>
      <c r="F123" s="409" t="s">
        <v>769</v>
      </c>
      <c r="G123" s="408" t="s">
        <v>680</v>
      </c>
      <c r="H123" s="408" t="s">
        <v>681</v>
      </c>
      <c r="I123" s="410">
        <v>1269.2933333333333</v>
      </c>
      <c r="J123" s="410">
        <v>3</v>
      </c>
      <c r="K123" s="411">
        <v>3807.88</v>
      </c>
    </row>
    <row r="124" spans="1:11" ht="14.4" customHeight="1" x14ac:dyDescent="0.3">
      <c r="A124" s="406" t="s">
        <v>409</v>
      </c>
      <c r="B124" s="407" t="s">
        <v>410</v>
      </c>
      <c r="C124" s="408" t="s">
        <v>416</v>
      </c>
      <c r="D124" s="409" t="s">
        <v>444</v>
      </c>
      <c r="E124" s="408" t="s">
        <v>768</v>
      </c>
      <c r="F124" s="409" t="s">
        <v>769</v>
      </c>
      <c r="G124" s="408" t="s">
        <v>682</v>
      </c>
      <c r="H124" s="408" t="s">
        <v>683</v>
      </c>
      <c r="I124" s="410">
        <v>4524.8</v>
      </c>
      <c r="J124" s="410">
        <v>1</v>
      </c>
      <c r="K124" s="411">
        <v>4524.8</v>
      </c>
    </row>
    <row r="125" spans="1:11" ht="14.4" customHeight="1" x14ac:dyDescent="0.3">
      <c r="A125" s="406" t="s">
        <v>409</v>
      </c>
      <c r="B125" s="407" t="s">
        <v>410</v>
      </c>
      <c r="C125" s="408" t="s">
        <v>416</v>
      </c>
      <c r="D125" s="409" t="s">
        <v>444</v>
      </c>
      <c r="E125" s="408" t="s">
        <v>768</v>
      </c>
      <c r="F125" s="409" t="s">
        <v>769</v>
      </c>
      <c r="G125" s="408" t="s">
        <v>684</v>
      </c>
      <c r="H125" s="408" t="s">
        <v>685</v>
      </c>
      <c r="I125" s="410">
        <v>30.25</v>
      </c>
      <c r="J125" s="410">
        <v>50</v>
      </c>
      <c r="K125" s="411">
        <v>1512.5</v>
      </c>
    </row>
    <row r="126" spans="1:11" ht="14.4" customHeight="1" x14ac:dyDescent="0.3">
      <c r="A126" s="406" t="s">
        <v>409</v>
      </c>
      <c r="B126" s="407" t="s">
        <v>410</v>
      </c>
      <c r="C126" s="408" t="s">
        <v>416</v>
      </c>
      <c r="D126" s="409" t="s">
        <v>444</v>
      </c>
      <c r="E126" s="408" t="s">
        <v>768</v>
      </c>
      <c r="F126" s="409" t="s">
        <v>769</v>
      </c>
      <c r="G126" s="408" t="s">
        <v>686</v>
      </c>
      <c r="H126" s="408" t="s">
        <v>687</v>
      </c>
      <c r="I126" s="410">
        <v>5672.61</v>
      </c>
      <c r="J126" s="410">
        <v>1</v>
      </c>
      <c r="K126" s="411">
        <v>5672.61</v>
      </c>
    </row>
    <row r="127" spans="1:11" ht="14.4" customHeight="1" x14ac:dyDescent="0.3">
      <c r="A127" s="406" t="s">
        <v>409</v>
      </c>
      <c r="B127" s="407" t="s">
        <v>410</v>
      </c>
      <c r="C127" s="408" t="s">
        <v>416</v>
      </c>
      <c r="D127" s="409" t="s">
        <v>444</v>
      </c>
      <c r="E127" s="408" t="s">
        <v>768</v>
      </c>
      <c r="F127" s="409" t="s">
        <v>769</v>
      </c>
      <c r="G127" s="408" t="s">
        <v>688</v>
      </c>
      <c r="H127" s="408" t="s">
        <v>689</v>
      </c>
      <c r="I127" s="410">
        <v>5269.79</v>
      </c>
      <c r="J127" s="410">
        <v>1</v>
      </c>
      <c r="K127" s="411">
        <v>5269.79</v>
      </c>
    </row>
    <row r="128" spans="1:11" ht="14.4" customHeight="1" x14ac:dyDescent="0.3">
      <c r="A128" s="406" t="s">
        <v>409</v>
      </c>
      <c r="B128" s="407" t="s">
        <v>410</v>
      </c>
      <c r="C128" s="408" t="s">
        <v>416</v>
      </c>
      <c r="D128" s="409" t="s">
        <v>444</v>
      </c>
      <c r="E128" s="408" t="s">
        <v>768</v>
      </c>
      <c r="F128" s="409" t="s">
        <v>769</v>
      </c>
      <c r="G128" s="408" t="s">
        <v>690</v>
      </c>
      <c r="H128" s="408" t="s">
        <v>691</v>
      </c>
      <c r="I128" s="410">
        <v>2964.5</v>
      </c>
      <c r="J128" s="410">
        <v>1</v>
      </c>
      <c r="K128" s="411">
        <v>2964.5</v>
      </c>
    </row>
    <row r="129" spans="1:11" ht="14.4" customHeight="1" x14ac:dyDescent="0.3">
      <c r="A129" s="406" t="s">
        <v>409</v>
      </c>
      <c r="B129" s="407" t="s">
        <v>410</v>
      </c>
      <c r="C129" s="408" t="s">
        <v>416</v>
      </c>
      <c r="D129" s="409" t="s">
        <v>444</v>
      </c>
      <c r="E129" s="408" t="s">
        <v>768</v>
      </c>
      <c r="F129" s="409" t="s">
        <v>769</v>
      </c>
      <c r="G129" s="408" t="s">
        <v>692</v>
      </c>
      <c r="H129" s="408" t="s">
        <v>693</v>
      </c>
      <c r="I129" s="410">
        <v>1444.1</v>
      </c>
      <c r="J129" s="410">
        <v>1</v>
      </c>
      <c r="K129" s="411">
        <v>1444.1</v>
      </c>
    </row>
    <row r="130" spans="1:11" ht="14.4" customHeight="1" x14ac:dyDescent="0.3">
      <c r="A130" s="406" t="s">
        <v>409</v>
      </c>
      <c r="B130" s="407" t="s">
        <v>410</v>
      </c>
      <c r="C130" s="408" t="s">
        <v>416</v>
      </c>
      <c r="D130" s="409" t="s">
        <v>444</v>
      </c>
      <c r="E130" s="408" t="s">
        <v>768</v>
      </c>
      <c r="F130" s="409" t="s">
        <v>769</v>
      </c>
      <c r="G130" s="408" t="s">
        <v>694</v>
      </c>
      <c r="H130" s="408" t="s">
        <v>695</v>
      </c>
      <c r="I130" s="410">
        <v>75</v>
      </c>
      <c r="J130" s="410">
        <v>1</v>
      </c>
      <c r="K130" s="411">
        <v>75</v>
      </c>
    </row>
    <row r="131" spans="1:11" ht="14.4" customHeight="1" x14ac:dyDescent="0.3">
      <c r="A131" s="406" t="s">
        <v>409</v>
      </c>
      <c r="B131" s="407" t="s">
        <v>410</v>
      </c>
      <c r="C131" s="408" t="s">
        <v>416</v>
      </c>
      <c r="D131" s="409" t="s">
        <v>444</v>
      </c>
      <c r="E131" s="408" t="s">
        <v>768</v>
      </c>
      <c r="F131" s="409" t="s">
        <v>769</v>
      </c>
      <c r="G131" s="408" t="s">
        <v>696</v>
      </c>
      <c r="H131" s="408" t="s">
        <v>697</v>
      </c>
      <c r="I131" s="410">
        <v>5261.08</v>
      </c>
      <c r="J131" s="410">
        <v>1</v>
      </c>
      <c r="K131" s="411">
        <v>5261.08</v>
      </c>
    </row>
    <row r="132" spans="1:11" ht="14.4" customHeight="1" x14ac:dyDescent="0.3">
      <c r="A132" s="406" t="s">
        <v>409</v>
      </c>
      <c r="B132" s="407" t="s">
        <v>410</v>
      </c>
      <c r="C132" s="408" t="s">
        <v>416</v>
      </c>
      <c r="D132" s="409" t="s">
        <v>444</v>
      </c>
      <c r="E132" s="408" t="s">
        <v>768</v>
      </c>
      <c r="F132" s="409" t="s">
        <v>769</v>
      </c>
      <c r="G132" s="408" t="s">
        <v>698</v>
      </c>
      <c r="H132" s="408" t="s">
        <v>699</v>
      </c>
      <c r="I132" s="410">
        <v>4210.8</v>
      </c>
      <c r="J132" s="410">
        <v>1</v>
      </c>
      <c r="K132" s="411">
        <v>4210.8</v>
      </c>
    </row>
    <row r="133" spans="1:11" ht="14.4" customHeight="1" x14ac:dyDescent="0.3">
      <c r="A133" s="406" t="s">
        <v>409</v>
      </c>
      <c r="B133" s="407" t="s">
        <v>410</v>
      </c>
      <c r="C133" s="408" t="s">
        <v>416</v>
      </c>
      <c r="D133" s="409" t="s">
        <v>444</v>
      </c>
      <c r="E133" s="408" t="s">
        <v>768</v>
      </c>
      <c r="F133" s="409" t="s">
        <v>769</v>
      </c>
      <c r="G133" s="408" t="s">
        <v>700</v>
      </c>
      <c r="H133" s="408" t="s">
        <v>701</v>
      </c>
      <c r="I133" s="410">
        <v>6577.56</v>
      </c>
      <c r="J133" s="410">
        <v>1</v>
      </c>
      <c r="K133" s="411">
        <v>6577.56</v>
      </c>
    </row>
    <row r="134" spans="1:11" ht="14.4" customHeight="1" x14ac:dyDescent="0.3">
      <c r="A134" s="406" t="s">
        <v>409</v>
      </c>
      <c r="B134" s="407" t="s">
        <v>410</v>
      </c>
      <c r="C134" s="408" t="s">
        <v>416</v>
      </c>
      <c r="D134" s="409" t="s">
        <v>444</v>
      </c>
      <c r="E134" s="408" t="s">
        <v>768</v>
      </c>
      <c r="F134" s="409" t="s">
        <v>769</v>
      </c>
      <c r="G134" s="408" t="s">
        <v>702</v>
      </c>
      <c r="H134" s="408" t="s">
        <v>703</v>
      </c>
      <c r="I134" s="410">
        <v>185.74</v>
      </c>
      <c r="J134" s="410">
        <v>2</v>
      </c>
      <c r="K134" s="411">
        <v>371.47</v>
      </c>
    </row>
    <row r="135" spans="1:11" ht="14.4" customHeight="1" x14ac:dyDescent="0.3">
      <c r="A135" s="406" t="s">
        <v>409</v>
      </c>
      <c r="B135" s="407" t="s">
        <v>410</v>
      </c>
      <c r="C135" s="408" t="s">
        <v>416</v>
      </c>
      <c r="D135" s="409" t="s">
        <v>444</v>
      </c>
      <c r="E135" s="408" t="s">
        <v>768</v>
      </c>
      <c r="F135" s="409" t="s">
        <v>769</v>
      </c>
      <c r="G135" s="408" t="s">
        <v>704</v>
      </c>
      <c r="H135" s="408" t="s">
        <v>705</v>
      </c>
      <c r="I135" s="410">
        <v>1331.01</v>
      </c>
      <c r="J135" s="410">
        <v>1</v>
      </c>
      <c r="K135" s="411">
        <v>1331.01</v>
      </c>
    </row>
    <row r="136" spans="1:11" ht="14.4" customHeight="1" x14ac:dyDescent="0.3">
      <c r="A136" s="406" t="s">
        <v>409</v>
      </c>
      <c r="B136" s="407" t="s">
        <v>410</v>
      </c>
      <c r="C136" s="408" t="s">
        <v>416</v>
      </c>
      <c r="D136" s="409" t="s">
        <v>444</v>
      </c>
      <c r="E136" s="408" t="s">
        <v>768</v>
      </c>
      <c r="F136" s="409" t="s">
        <v>769</v>
      </c>
      <c r="G136" s="408" t="s">
        <v>706</v>
      </c>
      <c r="H136" s="408" t="s">
        <v>707</v>
      </c>
      <c r="I136" s="410">
        <v>1331.01</v>
      </c>
      <c r="J136" s="410">
        <v>1</v>
      </c>
      <c r="K136" s="411">
        <v>1331.01</v>
      </c>
    </row>
    <row r="137" spans="1:11" ht="14.4" customHeight="1" x14ac:dyDescent="0.3">
      <c r="A137" s="406" t="s">
        <v>409</v>
      </c>
      <c r="B137" s="407" t="s">
        <v>410</v>
      </c>
      <c r="C137" s="408" t="s">
        <v>416</v>
      </c>
      <c r="D137" s="409" t="s">
        <v>444</v>
      </c>
      <c r="E137" s="408" t="s">
        <v>768</v>
      </c>
      <c r="F137" s="409" t="s">
        <v>769</v>
      </c>
      <c r="G137" s="408" t="s">
        <v>708</v>
      </c>
      <c r="H137" s="408" t="s">
        <v>709</v>
      </c>
      <c r="I137" s="410">
        <v>0.15</v>
      </c>
      <c r="J137" s="410">
        <v>5000</v>
      </c>
      <c r="K137" s="411">
        <v>768.5</v>
      </c>
    </row>
    <row r="138" spans="1:11" ht="14.4" customHeight="1" x14ac:dyDescent="0.3">
      <c r="A138" s="406" t="s">
        <v>409</v>
      </c>
      <c r="B138" s="407" t="s">
        <v>410</v>
      </c>
      <c r="C138" s="408" t="s">
        <v>416</v>
      </c>
      <c r="D138" s="409" t="s">
        <v>444</v>
      </c>
      <c r="E138" s="408" t="s">
        <v>768</v>
      </c>
      <c r="F138" s="409" t="s">
        <v>769</v>
      </c>
      <c r="G138" s="408" t="s">
        <v>710</v>
      </c>
      <c r="H138" s="408" t="s">
        <v>711</v>
      </c>
      <c r="I138" s="410">
        <v>151.74</v>
      </c>
      <c r="J138" s="410">
        <v>1</v>
      </c>
      <c r="K138" s="411">
        <v>151.74</v>
      </c>
    </row>
    <row r="139" spans="1:11" ht="14.4" customHeight="1" x14ac:dyDescent="0.3">
      <c r="A139" s="406" t="s">
        <v>409</v>
      </c>
      <c r="B139" s="407" t="s">
        <v>410</v>
      </c>
      <c r="C139" s="408" t="s">
        <v>416</v>
      </c>
      <c r="D139" s="409" t="s">
        <v>444</v>
      </c>
      <c r="E139" s="408" t="s">
        <v>768</v>
      </c>
      <c r="F139" s="409" t="s">
        <v>769</v>
      </c>
      <c r="G139" s="408" t="s">
        <v>712</v>
      </c>
      <c r="H139" s="408" t="s">
        <v>713</v>
      </c>
      <c r="I139" s="410">
        <v>3804.5</v>
      </c>
      <c r="J139" s="410">
        <v>1</v>
      </c>
      <c r="K139" s="411">
        <v>3804.5</v>
      </c>
    </row>
    <row r="140" spans="1:11" ht="14.4" customHeight="1" x14ac:dyDescent="0.3">
      <c r="A140" s="406" t="s">
        <v>409</v>
      </c>
      <c r="B140" s="407" t="s">
        <v>410</v>
      </c>
      <c r="C140" s="408" t="s">
        <v>416</v>
      </c>
      <c r="D140" s="409" t="s">
        <v>444</v>
      </c>
      <c r="E140" s="408" t="s">
        <v>768</v>
      </c>
      <c r="F140" s="409" t="s">
        <v>769</v>
      </c>
      <c r="G140" s="408" t="s">
        <v>714</v>
      </c>
      <c r="H140" s="408" t="s">
        <v>715</v>
      </c>
      <c r="I140" s="410">
        <v>30.25</v>
      </c>
      <c r="J140" s="410">
        <v>10</v>
      </c>
      <c r="K140" s="411">
        <v>302.5</v>
      </c>
    </row>
    <row r="141" spans="1:11" ht="14.4" customHeight="1" x14ac:dyDescent="0.3">
      <c r="A141" s="406" t="s">
        <v>409</v>
      </c>
      <c r="B141" s="407" t="s">
        <v>410</v>
      </c>
      <c r="C141" s="408" t="s">
        <v>416</v>
      </c>
      <c r="D141" s="409" t="s">
        <v>444</v>
      </c>
      <c r="E141" s="408" t="s">
        <v>768</v>
      </c>
      <c r="F141" s="409" t="s">
        <v>769</v>
      </c>
      <c r="G141" s="408" t="s">
        <v>716</v>
      </c>
      <c r="H141" s="408" t="s">
        <v>717</v>
      </c>
      <c r="I141" s="410">
        <v>17654.599999999999</v>
      </c>
      <c r="J141" s="410">
        <v>1</v>
      </c>
      <c r="K141" s="411">
        <v>17654.599999999999</v>
      </c>
    </row>
    <row r="142" spans="1:11" ht="14.4" customHeight="1" x14ac:dyDescent="0.3">
      <c r="A142" s="406" t="s">
        <v>409</v>
      </c>
      <c r="B142" s="407" t="s">
        <v>410</v>
      </c>
      <c r="C142" s="408" t="s">
        <v>416</v>
      </c>
      <c r="D142" s="409" t="s">
        <v>444</v>
      </c>
      <c r="E142" s="408" t="s">
        <v>768</v>
      </c>
      <c r="F142" s="409" t="s">
        <v>769</v>
      </c>
      <c r="G142" s="408" t="s">
        <v>718</v>
      </c>
      <c r="H142" s="408" t="s">
        <v>719</v>
      </c>
      <c r="I142" s="410">
        <v>30.25</v>
      </c>
      <c r="J142" s="410">
        <v>10</v>
      </c>
      <c r="K142" s="411">
        <v>302.5</v>
      </c>
    </row>
    <row r="143" spans="1:11" ht="14.4" customHeight="1" x14ac:dyDescent="0.3">
      <c r="A143" s="406" t="s">
        <v>409</v>
      </c>
      <c r="B143" s="407" t="s">
        <v>410</v>
      </c>
      <c r="C143" s="408" t="s">
        <v>416</v>
      </c>
      <c r="D143" s="409" t="s">
        <v>444</v>
      </c>
      <c r="E143" s="408" t="s">
        <v>768</v>
      </c>
      <c r="F143" s="409" t="s">
        <v>769</v>
      </c>
      <c r="G143" s="408" t="s">
        <v>720</v>
      </c>
      <c r="H143" s="408" t="s">
        <v>721</v>
      </c>
      <c r="I143" s="410">
        <v>2661.99</v>
      </c>
      <c r="J143" s="410">
        <v>1</v>
      </c>
      <c r="K143" s="411">
        <v>2661.99</v>
      </c>
    </row>
    <row r="144" spans="1:11" ht="14.4" customHeight="1" x14ac:dyDescent="0.3">
      <c r="A144" s="406" t="s">
        <v>409</v>
      </c>
      <c r="B144" s="407" t="s">
        <v>410</v>
      </c>
      <c r="C144" s="408" t="s">
        <v>416</v>
      </c>
      <c r="D144" s="409" t="s">
        <v>444</v>
      </c>
      <c r="E144" s="408" t="s">
        <v>768</v>
      </c>
      <c r="F144" s="409" t="s">
        <v>769</v>
      </c>
      <c r="G144" s="408" t="s">
        <v>722</v>
      </c>
      <c r="H144" s="408" t="s">
        <v>723</v>
      </c>
      <c r="I144" s="410">
        <v>3804.45</v>
      </c>
      <c r="J144" s="410">
        <v>1</v>
      </c>
      <c r="K144" s="411">
        <v>3804.45</v>
      </c>
    </row>
    <row r="145" spans="1:11" ht="14.4" customHeight="1" x14ac:dyDescent="0.3">
      <c r="A145" s="406" t="s">
        <v>409</v>
      </c>
      <c r="B145" s="407" t="s">
        <v>410</v>
      </c>
      <c r="C145" s="408" t="s">
        <v>416</v>
      </c>
      <c r="D145" s="409" t="s">
        <v>444</v>
      </c>
      <c r="E145" s="408" t="s">
        <v>768</v>
      </c>
      <c r="F145" s="409" t="s">
        <v>769</v>
      </c>
      <c r="G145" s="408" t="s">
        <v>724</v>
      </c>
      <c r="H145" s="408" t="s">
        <v>725</v>
      </c>
      <c r="I145" s="410">
        <v>4179.33</v>
      </c>
      <c r="J145" s="410">
        <v>1</v>
      </c>
      <c r="K145" s="411">
        <v>4179.33</v>
      </c>
    </row>
    <row r="146" spans="1:11" ht="14.4" customHeight="1" x14ac:dyDescent="0.3">
      <c r="A146" s="406" t="s">
        <v>409</v>
      </c>
      <c r="B146" s="407" t="s">
        <v>410</v>
      </c>
      <c r="C146" s="408" t="s">
        <v>416</v>
      </c>
      <c r="D146" s="409" t="s">
        <v>444</v>
      </c>
      <c r="E146" s="408" t="s">
        <v>768</v>
      </c>
      <c r="F146" s="409" t="s">
        <v>769</v>
      </c>
      <c r="G146" s="408" t="s">
        <v>726</v>
      </c>
      <c r="H146" s="408" t="s">
        <v>727</v>
      </c>
      <c r="I146" s="410">
        <v>91.534999999999997</v>
      </c>
      <c r="J146" s="410">
        <v>2</v>
      </c>
      <c r="K146" s="411">
        <v>183.07</v>
      </c>
    </row>
    <row r="147" spans="1:11" ht="14.4" customHeight="1" x14ac:dyDescent="0.3">
      <c r="A147" s="406" t="s">
        <v>409</v>
      </c>
      <c r="B147" s="407" t="s">
        <v>410</v>
      </c>
      <c r="C147" s="408" t="s">
        <v>416</v>
      </c>
      <c r="D147" s="409" t="s">
        <v>444</v>
      </c>
      <c r="E147" s="408" t="s">
        <v>768</v>
      </c>
      <c r="F147" s="409" t="s">
        <v>769</v>
      </c>
      <c r="G147" s="408" t="s">
        <v>728</v>
      </c>
      <c r="H147" s="408" t="s">
        <v>729</v>
      </c>
      <c r="I147" s="410">
        <v>11885.33</v>
      </c>
      <c r="J147" s="410">
        <v>1</v>
      </c>
      <c r="K147" s="411">
        <v>11885.33</v>
      </c>
    </row>
    <row r="148" spans="1:11" ht="14.4" customHeight="1" x14ac:dyDescent="0.3">
      <c r="A148" s="406" t="s">
        <v>409</v>
      </c>
      <c r="B148" s="407" t="s">
        <v>410</v>
      </c>
      <c r="C148" s="408" t="s">
        <v>416</v>
      </c>
      <c r="D148" s="409" t="s">
        <v>444</v>
      </c>
      <c r="E148" s="408" t="s">
        <v>768</v>
      </c>
      <c r="F148" s="409" t="s">
        <v>769</v>
      </c>
      <c r="G148" s="408" t="s">
        <v>730</v>
      </c>
      <c r="H148" s="408" t="s">
        <v>731</v>
      </c>
      <c r="I148" s="410">
        <v>15276.25</v>
      </c>
      <c r="J148" s="410">
        <v>1</v>
      </c>
      <c r="K148" s="411">
        <v>15276.25</v>
      </c>
    </row>
    <row r="149" spans="1:11" ht="14.4" customHeight="1" x14ac:dyDescent="0.3">
      <c r="A149" s="406" t="s">
        <v>409</v>
      </c>
      <c r="B149" s="407" t="s">
        <v>410</v>
      </c>
      <c r="C149" s="408" t="s">
        <v>416</v>
      </c>
      <c r="D149" s="409" t="s">
        <v>444</v>
      </c>
      <c r="E149" s="408" t="s">
        <v>768</v>
      </c>
      <c r="F149" s="409" t="s">
        <v>769</v>
      </c>
      <c r="G149" s="408" t="s">
        <v>732</v>
      </c>
      <c r="H149" s="408" t="s">
        <v>733</v>
      </c>
      <c r="I149" s="410">
        <v>1046.9000000000001</v>
      </c>
      <c r="J149" s="410">
        <v>1</v>
      </c>
      <c r="K149" s="411">
        <v>1046.9000000000001</v>
      </c>
    </row>
    <row r="150" spans="1:11" ht="14.4" customHeight="1" x14ac:dyDescent="0.3">
      <c r="A150" s="406" t="s">
        <v>409</v>
      </c>
      <c r="B150" s="407" t="s">
        <v>410</v>
      </c>
      <c r="C150" s="408" t="s">
        <v>416</v>
      </c>
      <c r="D150" s="409" t="s">
        <v>444</v>
      </c>
      <c r="E150" s="408" t="s">
        <v>768</v>
      </c>
      <c r="F150" s="409" t="s">
        <v>769</v>
      </c>
      <c r="G150" s="408" t="s">
        <v>734</v>
      </c>
      <c r="H150" s="408" t="s">
        <v>735</v>
      </c>
      <c r="I150" s="410">
        <v>4915.21</v>
      </c>
      <c r="J150" s="410">
        <v>1</v>
      </c>
      <c r="K150" s="411">
        <v>4915.21</v>
      </c>
    </row>
    <row r="151" spans="1:11" ht="14.4" customHeight="1" x14ac:dyDescent="0.3">
      <c r="A151" s="406" t="s">
        <v>409</v>
      </c>
      <c r="B151" s="407" t="s">
        <v>410</v>
      </c>
      <c r="C151" s="408" t="s">
        <v>416</v>
      </c>
      <c r="D151" s="409" t="s">
        <v>444</v>
      </c>
      <c r="E151" s="408" t="s">
        <v>768</v>
      </c>
      <c r="F151" s="409" t="s">
        <v>769</v>
      </c>
      <c r="G151" s="408" t="s">
        <v>736</v>
      </c>
      <c r="H151" s="408" t="s">
        <v>737</v>
      </c>
      <c r="I151" s="410">
        <v>10285</v>
      </c>
      <c r="J151" s="410">
        <v>1</v>
      </c>
      <c r="K151" s="411">
        <v>10285</v>
      </c>
    </row>
    <row r="152" spans="1:11" ht="14.4" customHeight="1" x14ac:dyDescent="0.3">
      <c r="A152" s="406" t="s">
        <v>409</v>
      </c>
      <c r="B152" s="407" t="s">
        <v>410</v>
      </c>
      <c r="C152" s="408" t="s">
        <v>416</v>
      </c>
      <c r="D152" s="409" t="s">
        <v>444</v>
      </c>
      <c r="E152" s="408" t="s">
        <v>768</v>
      </c>
      <c r="F152" s="409" t="s">
        <v>769</v>
      </c>
      <c r="G152" s="408" t="s">
        <v>738</v>
      </c>
      <c r="H152" s="408" t="s">
        <v>739</v>
      </c>
      <c r="I152" s="410">
        <v>134.4</v>
      </c>
      <c r="J152" s="410">
        <v>5</v>
      </c>
      <c r="K152" s="411">
        <v>672</v>
      </c>
    </row>
    <row r="153" spans="1:11" ht="14.4" customHeight="1" x14ac:dyDescent="0.3">
      <c r="A153" s="406" t="s">
        <v>409</v>
      </c>
      <c r="B153" s="407" t="s">
        <v>410</v>
      </c>
      <c r="C153" s="408" t="s">
        <v>416</v>
      </c>
      <c r="D153" s="409" t="s">
        <v>444</v>
      </c>
      <c r="E153" s="408" t="s">
        <v>768</v>
      </c>
      <c r="F153" s="409" t="s">
        <v>769</v>
      </c>
      <c r="G153" s="408" t="s">
        <v>740</v>
      </c>
      <c r="H153" s="408" t="s">
        <v>741</v>
      </c>
      <c r="I153" s="410">
        <v>701.8</v>
      </c>
      <c r="J153" s="410">
        <v>1</v>
      </c>
      <c r="K153" s="411">
        <v>701.8</v>
      </c>
    </row>
    <row r="154" spans="1:11" ht="14.4" customHeight="1" x14ac:dyDescent="0.3">
      <c r="A154" s="406" t="s">
        <v>409</v>
      </c>
      <c r="B154" s="407" t="s">
        <v>410</v>
      </c>
      <c r="C154" s="408" t="s">
        <v>416</v>
      </c>
      <c r="D154" s="409" t="s">
        <v>444</v>
      </c>
      <c r="E154" s="408" t="s">
        <v>768</v>
      </c>
      <c r="F154" s="409" t="s">
        <v>769</v>
      </c>
      <c r="G154" s="408" t="s">
        <v>742</v>
      </c>
      <c r="H154" s="408" t="s">
        <v>743</v>
      </c>
      <c r="I154" s="410">
        <v>3929.37</v>
      </c>
      <c r="J154" s="410">
        <v>1</v>
      </c>
      <c r="K154" s="411">
        <v>3929.37</v>
      </c>
    </row>
    <row r="155" spans="1:11" ht="14.4" customHeight="1" x14ac:dyDescent="0.3">
      <c r="A155" s="406" t="s">
        <v>409</v>
      </c>
      <c r="B155" s="407" t="s">
        <v>410</v>
      </c>
      <c r="C155" s="408" t="s">
        <v>416</v>
      </c>
      <c r="D155" s="409" t="s">
        <v>444</v>
      </c>
      <c r="E155" s="408" t="s">
        <v>768</v>
      </c>
      <c r="F155" s="409" t="s">
        <v>769</v>
      </c>
      <c r="G155" s="408" t="s">
        <v>744</v>
      </c>
      <c r="H155" s="408" t="s">
        <v>745</v>
      </c>
      <c r="I155" s="410">
        <v>6997.93</v>
      </c>
      <c r="J155" s="410">
        <v>1</v>
      </c>
      <c r="K155" s="411">
        <v>6997.93</v>
      </c>
    </row>
    <row r="156" spans="1:11" ht="14.4" customHeight="1" x14ac:dyDescent="0.3">
      <c r="A156" s="406" t="s">
        <v>409</v>
      </c>
      <c r="B156" s="407" t="s">
        <v>410</v>
      </c>
      <c r="C156" s="408" t="s">
        <v>416</v>
      </c>
      <c r="D156" s="409" t="s">
        <v>444</v>
      </c>
      <c r="E156" s="408" t="s">
        <v>768</v>
      </c>
      <c r="F156" s="409" t="s">
        <v>769</v>
      </c>
      <c r="G156" s="408" t="s">
        <v>746</v>
      </c>
      <c r="H156" s="408" t="s">
        <v>747</v>
      </c>
      <c r="I156" s="410">
        <v>11802.07</v>
      </c>
      <c r="J156" s="410">
        <v>1</v>
      </c>
      <c r="K156" s="411">
        <v>11802.07</v>
      </c>
    </row>
    <row r="157" spans="1:11" ht="14.4" customHeight="1" x14ac:dyDescent="0.3">
      <c r="A157" s="406" t="s">
        <v>409</v>
      </c>
      <c r="B157" s="407" t="s">
        <v>410</v>
      </c>
      <c r="C157" s="408" t="s">
        <v>416</v>
      </c>
      <c r="D157" s="409" t="s">
        <v>444</v>
      </c>
      <c r="E157" s="408" t="s">
        <v>768</v>
      </c>
      <c r="F157" s="409" t="s">
        <v>769</v>
      </c>
      <c r="G157" s="408" t="s">
        <v>748</v>
      </c>
      <c r="H157" s="408" t="s">
        <v>749</v>
      </c>
      <c r="I157" s="410">
        <v>5081.88</v>
      </c>
      <c r="J157" s="410">
        <v>1</v>
      </c>
      <c r="K157" s="411">
        <v>5081.88</v>
      </c>
    </row>
    <row r="158" spans="1:11" ht="14.4" customHeight="1" x14ac:dyDescent="0.3">
      <c r="A158" s="406" t="s">
        <v>409</v>
      </c>
      <c r="B158" s="407" t="s">
        <v>410</v>
      </c>
      <c r="C158" s="408" t="s">
        <v>416</v>
      </c>
      <c r="D158" s="409" t="s">
        <v>444</v>
      </c>
      <c r="E158" s="408" t="s">
        <v>768</v>
      </c>
      <c r="F158" s="409" t="s">
        <v>769</v>
      </c>
      <c r="G158" s="408" t="s">
        <v>750</v>
      </c>
      <c r="H158" s="408" t="s">
        <v>751</v>
      </c>
      <c r="I158" s="410">
        <v>3804.46</v>
      </c>
      <c r="J158" s="410">
        <v>1</v>
      </c>
      <c r="K158" s="411">
        <v>3804.46</v>
      </c>
    </row>
    <row r="159" spans="1:11" ht="14.4" customHeight="1" x14ac:dyDescent="0.3">
      <c r="A159" s="406" t="s">
        <v>409</v>
      </c>
      <c r="B159" s="407" t="s">
        <v>410</v>
      </c>
      <c r="C159" s="408" t="s">
        <v>416</v>
      </c>
      <c r="D159" s="409" t="s">
        <v>444</v>
      </c>
      <c r="E159" s="408" t="s">
        <v>768</v>
      </c>
      <c r="F159" s="409" t="s">
        <v>769</v>
      </c>
      <c r="G159" s="408" t="s">
        <v>752</v>
      </c>
      <c r="H159" s="408" t="s">
        <v>753</v>
      </c>
      <c r="I159" s="410">
        <v>3804.46</v>
      </c>
      <c r="J159" s="410">
        <v>1</v>
      </c>
      <c r="K159" s="411">
        <v>3804.46</v>
      </c>
    </row>
    <row r="160" spans="1:11" ht="14.4" customHeight="1" thickBot="1" x14ac:dyDescent="0.35">
      <c r="A160" s="412" t="s">
        <v>409</v>
      </c>
      <c r="B160" s="413" t="s">
        <v>410</v>
      </c>
      <c r="C160" s="414" t="s">
        <v>416</v>
      </c>
      <c r="D160" s="415" t="s">
        <v>444</v>
      </c>
      <c r="E160" s="414" t="s">
        <v>768</v>
      </c>
      <c r="F160" s="415" t="s">
        <v>769</v>
      </c>
      <c r="G160" s="414" t="s">
        <v>754</v>
      </c>
      <c r="H160" s="414" t="s">
        <v>755</v>
      </c>
      <c r="I160" s="416">
        <v>1038.5999999999999</v>
      </c>
      <c r="J160" s="416">
        <v>1</v>
      </c>
      <c r="K160" s="417">
        <v>1038.5999999999999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4" width="13.109375" customWidth="1"/>
  </cols>
  <sheetData>
    <row r="1" spans="1:15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5" ht="15" thickBot="1" x14ac:dyDescent="0.35">
      <c r="A2" s="202" t="s">
        <v>223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5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522</v>
      </c>
      <c r="K3" s="224">
        <v>526</v>
      </c>
      <c r="L3" s="205">
        <v>640</v>
      </c>
      <c r="M3" s="205">
        <v>642</v>
      </c>
      <c r="N3" s="451">
        <v>930</v>
      </c>
      <c r="O3" s="466"/>
    </row>
    <row r="4" spans="1:15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198</v>
      </c>
      <c r="K4" s="225" t="s">
        <v>175</v>
      </c>
      <c r="L4" s="207" t="s">
        <v>176</v>
      </c>
      <c r="M4" s="207" t="s">
        <v>177</v>
      </c>
      <c r="N4" s="452" t="s">
        <v>167</v>
      </c>
      <c r="O4" s="466"/>
    </row>
    <row r="5" spans="1:15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453"/>
      <c r="O5" s="466"/>
    </row>
    <row r="6" spans="1:1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0.6</v>
      </c>
      <c r="G6" s="249">
        <f xml:space="preserve">
TRUNC(IF($A$4&lt;=12,SUMIFS('ON Data'!K:K,'ON Data'!$D:$D,$A$4,'ON Data'!$E:$E,1),SUMIFS('ON Data'!K:K,'ON Data'!$E:$E,1)/'ON Data'!$D$3),1)</f>
        <v>5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9.1</v>
      </c>
      <c r="J6" s="249">
        <f xml:space="preserve">
TRUNC(IF($A$4&lt;=12,SUMIFS('ON Data'!AF:AF,'ON Data'!$D:$D,$A$4,'ON Data'!$E:$E,1),SUMIFS('ON Data'!AF:AF,'ON Data'!$E:$E,1)/'ON Data'!$D$3),1)</f>
        <v>0</v>
      </c>
      <c r="K6" s="249">
        <f xml:space="preserve">
TRUNC(IF($A$4&lt;=12,SUMIFS('ON Data'!AJ:AJ,'ON Data'!$D:$D,$A$4,'ON Data'!$E:$E,1),SUMIFS('ON Data'!AJ:AJ,'ON Data'!$E:$E,1)/'ON Data'!$D$3),1)</f>
        <v>4</v>
      </c>
      <c r="L6" s="249">
        <f xml:space="preserve">
TRUNC(IF($A$4&lt;=12,SUMIFS('ON Data'!AQ:AQ,'ON Data'!$D:$D,$A$4,'ON Data'!$E:$E,1),SUMIFS('ON Data'!AQ:AQ,'ON Data'!$E:$E,1)/'ON Data'!$D$3),1)</f>
        <v>0</v>
      </c>
      <c r="M6" s="249">
        <f xml:space="preserve">
TRUNC(IF($A$4&lt;=12,SUMIFS('ON Data'!AR:AR,'ON Data'!$D:$D,$A$4,'ON Data'!$E:$E,1),SUMIFS('ON Data'!AR:AR,'ON Data'!$E:$E,1)/'ON Data'!$D$3),1)</f>
        <v>5</v>
      </c>
      <c r="N6" s="454">
        <f xml:space="preserve">
TRUNC(IF($A$4&lt;=12,SUMIFS('ON Data'!AW:AW,'ON Data'!$D:$D,$A$4,'ON Data'!$E:$E,1),SUMIFS('ON Data'!AW:AW,'ON Data'!$E:$E,1)/'ON Data'!$D$3),1)</f>
        <v>2.5</v>
      </c>
      <c r="O6" s="466"/>
    </row>
    <row r="7" spans="1:1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454"/>
      <c r="O7" s="466"/>
    </row>
    <row r="8" spans="1:1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454"/>
      <c r="O8" s="466"/>
    </row>
    <row r="9" spans="1:1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455"/>
      <c r="O9" s="466"/>
    </row>
    <row r="10" spans="1:15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56"/>
      <c r="O10" s="466"/>
    </row>
    <row r="11" spans="1:15" x14ac:dyDescent="0.3">
      <c r="A11" s="212" t="s">
        <v>152</v>
      </c>
      <c r="B11" s="229">
        <f xml:space="preserve">
IF($A$4&lt;=12,SUMIFS('ON Data'!F:F,'ON Data'!$D:$D,$A$4,'ON Data'!$E:$E,2),SUMIFS('ON Data'!F:F,'ON Data'!$E:$E,2))</f>
        <v>36250.800000000003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564</v>
      </c>
      <c r="E11" s="231">
        <f xml:space="preserve">
IF($A$4&lt;=12,SUMIFS('ON Data'!I:I,'ON Data'!$D:$D,$A$4,'ON Data'!$E:$E,2),SUMIFS('ON Data'!I:I,'ON Data'!$E:$E,2))</f>
        <v>1158.4000000000001</v>
      </c>
      <c r="F11" s="231">
        <f xml:space="preserve">
IF($A$4&lt;=12,SUMIFS('ON Data'!J:J,'ON Data'!$D:$D,$A$4,'ON Data'!$E:$E,2),SUMIFS('ON Data'!J:J,'ON Data'!$E:$E,2))</f>
        <v>556.79999999999995</v>
      </c>
      <c r="G11" s="231">
        <f xml:space="preserve">
IF($A$4&lt;=12,SUMIFS('ON Data'!K:K,'ON Data'!$D:$D,$A$4,'ON Data'!$E:$E,2),SUMIFS('ON Data'!K:K,'ON Data'!$E:$E,2))</f>
        <v>6274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11948</v>
      </c>
      <c r="J11" s="231">
        <f xml:space="preserve">
IF($A$4&lt;=12,SUMIFS('ON Data'!AF:AF,'ON Data'!$D:$D,$A$4,'ON Data'!$E:$E,2),SUMIFS('ON Data'!AF:AF,'ON Data'!$E:$E,2))</f>
        <v>0</v>
      </c>
      <c r="K11" s="231">
        <f xml:space="preserve">
IF($A$4&lt;=12,SUMIFS('ON Data'!AJ:AJ,'ON Data'!$D:$D,$A$4,'ON Data'!$E:$E,2),SUMIFS('ON Data'!AJ:AJ,'ON Data'!$E:$E,2))</f>
        <v>5597.6</v>
      </c>
      <c r="L11" s="231">
        <f xml:space="preserve">
IF($A$4&lt;=12,SUMIFS('ON Data'!AQ:AQ,'ON Data'!$D:$D,$A$4,'ON Data'!$E:$E,2),SUMIFS('ON Data'!AQ:AQ,'ON Data'!$E:$E,2))</f>
        <v>0</v>
      </c>
      <c r="M11" s="231">
        <f xml:space="preserve">
IF($A$4&lt;=12,SUMIFS('ON Data'!AR:AR,'ON Data'!$D:$D,$A$4,'ON Data'!$E:$E,2),SUMIFS('ON Data'!AR:AR,'ON Data'!$E:$E,2))</f>
        <v>6720</v>
      </c>
      <c r="N11" s="457">
        <f xml:space="preserve">
IF($A$4&lt;=12,SUMIFS('ON Data'!AW:AW,'ON Data'!$D:$D,$A$4,'ON Data'!$E:$E,2),SUMIFS('ON Data'!AW:AW,'ON Data'!$E:$E,2))</f>
        <v>3432</v>
      </c>
      <c r="O11" s="466"/>
    </row>
    <row r="12" spans="1:15" x14ac:dyDescent="0.3">
      <c r="A12" s="212" t="s">
        <v>153</v>
      </c>
      <c r="B12" s="229">
        <f xml:space="preserve">
IF($A$4&lt;=12,SUMIFS('ON Data'!F:F,'ON Data'!$D:$D,$A$4,'ON Data'!$E:$E,3),SUMIFS('ON Data'!F:F,'ON Data'!$E:$E,3))</f>
        <v>732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Data'!AF:AF,'ON Data'!$D:$D,$A$4,'ON Data'!$E:$E,3),SUMIFS('ON Data'!AF:AF,'ON Data'!$E:$E,3))</f>
        <v>0</v>
      </c>
      <c r="K12" s="231">
        <f xml:space="preserve">
IF($A$4&lt;=12,SUMIFS('ON Data'!AJ:AJ,'ON Data'!$D:$D,$A$4,'ON Data'!$E:$E,3),SUMIFS('ON Data'!AJ:AJ,'ON Data'!$E:$E,3))</f>
        <v>732</v>
      </c>
      <c r="L12" s="231">
        <f xml:space="preserve">
IF($A$4&lt;=12,SUMIFS('ON Data'!AQ:AQ,'ON Data'!$D:$D,$A$4,'ON Data'!$E:$E,3),SUMIFS('ON Data'!AQ:AQ,'ON Data'!$E:$E,3))</f>
        <v>0</v>
      </c>
      <c r="M12" s="231">
        <f xml:space="preserve">
IF($A$4&lt;=12,SUMIFS('ON Data'!AR:AR,'ON Data'!$D:$D,$A$4,'ON Data'!$E:$E,3),SUMIFS('ON Data'!AR:AR,'ON Data'!$E:$E,3))</f>
        <v>0</v>
      </c>
      <c r="N12" s="457">
        <f xml:space="preserve">
IF($A$4&lt;=12,SUMIFS('ON Data'!AW:AW,'ON Data'!$D:$D,$A$4,'ON Data'!$E:$E,3),SUMIFS('ON Data'!AW:AW,'ON Data'!$E:$E,3))</f>
        <v>0</v>
      </c>
      <c r="O12" s="466"/>
    </row>
    <row r="13" spans="1:15" x14ac:dyDescent="0.3">
      <c r="A13" s="212" t="s">
        <v>160</v>
      </c>
      <c r="B13" s="229">
        <f xml:space="preserve">
IF($A$4&lt;=12,SUMIFS('ON Data'!F:F,'ON Data'!$D:$D,$A$4,'ON Data'!$E:$E,4),SUMIFS('ON Data'!F:F,'ON Data'!$E:$E,4))</f>
        <v>923.5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Data'!AF:AF,'ON Data'!$D:$D,$A$4,'ON Data'!$E:$E,4),SUMIFS('ON Data'!AF:AF,'ON Data'!$E:$E,4))</f>
        <v>0</v>
      </c>
      <c r="K13" s="231">
        <f xml:space="preserve">
IF($A$4&lt;=12,SUMIFS('ON Data'!AJ:AJ,'ON Data'!$D:$D,$A$4,'ON Data'!$E:$E,4),SUMIFS('ON Data'!AJ:AJ,'ON Data'!$E:$E,4))</f>
        <v>787</v>
      </c>
      <c r="L13" s="231">
        <f xml:space="preserve">
IF($A$4&lt;=12,SUMIFS('ON Data'!AQ:AQ,'ON Data'!$D:$D,$A$4,'ON Data'!$E:$E,4),SUMIFS('ON Data'!AQ:AQ,'ON Data'!$E:$E,4))</f>
        <v>11</v>
      </c>
      <c r="M13" s="231">
        <f xml:space="preserve">
IF($A$4&lt;=12,SUMIFS('ON Data'!AR:AR,'ON Data'!$D:$D,$A$4,'ON Data'!$E:$E,4),SUMIFS('ON Data'!AR:AR,'ON Data'!$E:$E,4))</f>
        <v>125.5</v>
      </c>
      <c r="N13" s="457">
        <f xml:space="preserve">
IF($A$4&lt;=12,SUMIFS('ON Data'!AW:AW,'ON Data'!$D:$D,$A$4,'ON Data'!$E:$E,4),SUMIFS('ON Data'!AW:AW,'ON Data'!$E:$E,4))</f>
        <v>0</v>
      </c>
      <c r="O13" s="466"/>
    </row>
    <row r="14" spans="1:15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6992</v>
      </c>
      <c r="C14" s="233">
        <f xml:space="preserve">
IF($A$4&lt;=12,SUMIFS('ON Data'!G:G,'ON Data'!$D:$D,$A$4,'ON Data'!$E:$E,5),SUMIFS('ON Data'!G:G,'ON Data'!$E:$E,5))</f>
        <v>6992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Data'!AF:AF,'ON Data'!$D:$D,$A$4,'ON Data'!$E:$E,5),SUMIFS('ON Data'!AF:AF,'ON Data'!$E:$E,5))</f>
        <v>0</v>
      </c>
      <c r="K14" s="234">
        <f xml:space="preserve">
IF($A$4&lt;=12,SUMIFS('ON Data'!AJ:AJ,'ON Data'!$D:$D,$A$4,'ON Data'!$E:$E,5),SUMIFS('ON Data'!AJ:AJ,'ON Data'!$E:$E,5))</f>
        <v>0</v>
      </c>
      <c r="L14" s="234">
        <f xml:space="preserve">
IF($A$4&lt;=12,SUMIFS('ON Data'!AQ:AQ,'ON Data'!$D:$D,$A$4,'ON Data'!$E:$E,5),SUMIFS('ON Data'!AQ:AQ,'ON Data'!$E:$E,5))</f>
        <v>0</v>
      </c>
      <c r="M14" s="234">
        <f xml:space="preserve">
IF($A$4&lt;=12,SUMIFS('ON Data'!AR:AR,'ON Data'!$D:$D,$A$4,'ON Data'!$E:$E,5),SUMIFS('ON Data'!AR:AR,'ON Data'!$E:$E,5))</f>
        <v>0</v>
      </c>
      <c r="N14" s="458">
        <f xml:space="preserve">
IF($A$4&lt;=12,SUMIFS('ON Data'!AW:AW,'ON Data'!$D:$D,$A$4,'ON Data'!$E:$E,5),SUMIFS('ON Data'!AW:AW,'ON Data'!$E:$E,5))</f>
        <v>0</v>
      </c>
      <c r="O14" s="466"/>
    </row>
    <row r="15" spans="1:15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459"/>
      <c r="O15" s="466"/>
    </row>
    <row r="16" spans="1:15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Data'!AF:AF,'ON Data'!$D:$D,$A$4,'ON Data'!$E:$E,7),SUMIFS('ON Data'!AF:AF,'ON Data'!$E:$E,7))</f>
        <v>0</v>
      </c>
      <c r="K16" s="231">
        <f xml:space="preserve">
IF($A$4&lt;=12,SUMIFS('ON Data'!AJ:AJ,'ON Data'!$D:$D,$A$4,'ON Data'!$E:$E,7),SUMIFS('ON Data'!AJ:AJ,'ON Data'!$E:$E,7))</f>
        <v>0</v>
      </c>
      <c r="L16" s="231">
        <f xml:space="preserve">
IF($A$4&lt;=12,SUMIFS('ON Data'!AQ:AQ,'ON Data'!$D:$D,$A$4,'ON Data'!$E:$E,7),SUMIFS('ON Data'!AQ:AQ,'ON Data'!$E:$E,7))</f>
        <v>0</v>
      </c>
      <c r="M16" s="231">
        <f xml:space="preserve">
IF($A$4&lt;=12,SUMIFS('ON Data'!AR:AR,'ON Data'!$D:$D,$A$4,'ON Data'!$E:$E,7),SUMIFS('ON Data'!AR:AR,'ON Data'!$E:$E,7))</f>
        <v>0</v>
      </c>
      <c r="N16" s="457">
        <f xml:space="preserve">
IF($A$4&lt;=12,SUMIFS('ON Data'!AW:AW,'ON Data'!$D:$D,$A$4,'ON Data'!$E:$E,7),SUMIFS('ON Data'!AW:AW,'ON Data'!$E:$E,7))</f>
        <v>0</v>
      </c>
      <c r="O16" s="466"/>
    </row>
    <row r="17" spans="1:15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Data'!AF:AF,'ON Data'!$D:$D,$A$4,'ON Data'!$E:$E,8),SUMIFS('ON Data'!AF:AF,'ON Data'!$E:$E,8))</f>
        <v>0</v>
      </c>
      <c r="K17" s="231">
        <f xml:space="preserve">
IF($A$4&lt;=12,SUMIFS('ON Data'!AJ:AJ,'ON Data'!$D:$D,$A$4,'ON Data'!$E:$E,8),SUMIFS('ON Data'!AJ:AJ,'ON Data'!$E:$E,8))</f>
        <v>0</v>
      </c>
      <c r="L17" s="231">
        <f xml:space="preserve">
IF($A$4&lt;=12,SUMIFS('ON Data'!AQ:AQ,'ON Data'!$D:$D,$A$4,'ON Data'!$E:$E,8),SUMIFS('ON Data'!AQ:AQ,'ON Data'!$E:$E,8))</f>
        <v>0</v>
      </c>
      <c r="M17" s="231">
        <f xml:space="preserve">
IF($A$4&lt;=12,SUMIFS('ON Data'!AR:AR,'ON Data'!$D:$D,$A$4,'ON Data'!$E:$E,8),SUMIFS('ON Data'!AR:AR,'ON Data'!$E:$E,8))</f>
        <v>0</v>
      </c>
      <c r="N17" s="457">
        <f xml:space="preserve">
IF($A$4&lt;=12,SUMIFS('ON Data'!AW:AW,'ON Data'!$D:$D,$A$4,'ON Data'!$E:$E,8),SUMIFS('ON Data'!AW:AW,'ON Data'!$E:$E,8))</f>
        <v>0</v>
      </c>
      <c r="O17" s="466"/>
    </row>
    <row r="18" spans="1:15" x14ac:dyDescent="0.3">
      <c r="A18" s="214" t="s">
        <v>157</v>
      </c>
      <c r="B18" s="229">
        <f xml:space="preserve">
B19-B16-B17</f>
        <v>652580</v>
      </c>
      <c r="C18" s="230">
        <f t="shared" ref="C18:G18" si="0" xml:space="preserve">
C19-C16-C17</f>
        <v>0</v>
      </c>
      <c r="D18" s="231">
        <f t="shared" si="0"/>
        <v>2936</v>
      </c>
      <c r="E18" s="231">
        <f t="shared" si="0"/>
        <v>21043</v>
      </c>
      <c r="F18" s="231">
        <f t="shared" si="0"/>
        <v>4990</v>
      </c>
      <c r="G18" s="231">
        <f t="shared" si="0"/>
        <v>248147</v>
      </c>
      <c r="H18" s="231">
        <f t="shared" ref="H18:K18" si="1" xml:space="preserve">
H19-H16-H17</f>
        <v>0</v>
      </c>
      <c r="I18" s="231">
        <f t="shared" si="1"/>
        <v>100389</v>
      </c>
      <c r="J18" s="231">
        <f t="shared" si="1"/>
        <v>3952</v>
      </c>
      <c r="K18" s="231">
        <f t="shared" si="1"/>
        <v>173178</v>
      </c>
      <c r="L18" s="231">
        <f t="shared" ref="L18:N18" si="2" xml:space="preserve">
L19-L16-L17</f>
        <v>4053</v>
      </c>
      <c r="M18" s="231">
        <f t="shared" si="2"/>
        <v>68668</v>
      </c>
      <c r="N18" s="457">
        <f t="shared" si="2"/>
        <v>25224</v>
      </c>
      <c r="O18" s="466"/>
    </row>
    <row r="19" spans="1:15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652580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2936</v>
      </c>
      <c r="E19" s="240">
        <f xml:space="preserve">
IF($A$4&lt;=12,SUMIFS('ON Data'!I:I,'ON Data'!$D:$D,$A$4,'ON Data'!$E:$E,9),SUMIFS('ON Data'!I:I,'ON Data'!$E:$E,9))</f>
        <v>21043</v>
      </c>
      <c r="F19" s="240">
        <f xml:space="preserve">
IF($A$4&lt;=12,SUMIFS('ON Data'!J:J,'ON Data'!$D:$D,$A$4,'ON Data'!$E:$E,9),SUMIFS('ON Data'!J:J,'ON Data'!$E:$E,9))</f>
        <v>4990</v>
      </c>
      <c r="G19" s="240">
        <f xml:space="preserve">
IF($A$4&lt;=12,SUMIFS('ON Data'!K:K,'ON Data'!$D:$D,$A$4,'ON Data'!$E:$E,9),SUMIFS('ON Data'!K:K,'ON Data'!$E:$E,9))</f>
        <v>248147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100389</v>
      </c>
      <c r="J19" s="240">
        <f xml:space="preserve">
IF($A$4&lt;=12,SUMIFS('ON Data'!AF:AF,'ON Data'!$D:$D,$A$4,'ON Data'!$E:$E,9),SUMIFS('ON Data'!AF:AF,'ON Data'!$E:$E,9))</f>
        <v>3952</v>
      </c>
      <c r="K19" s="240">
        <f xml:space="preserve">
IF($A$4&lt;=12,SUMIFS('ON Data'!AJ:AJ,'ON Data'!$D:$D,$A$4,'ON Data'!$E:$E,9),SUMIFS('ON Data'!AJ:AJ,'ON Data'!$E:$E,9))</f>
        <v>173178</v>
      </c>
      <c r="L19" s="240">
        <f xml:space="preserve">
IF($A$4&lt;=12,SUMIFS('ON Data'!AQ:AQ,'ON Data'!$D:$D,$A$4,'ON Data'!$E:$E,9),SUMIFS('ON Data'!AQ:AQ,'ON Data'!$E:$E,9))</f>
        <v>4053</v>
      </c>
      <c r="M19" s="240">
        <f xml:space="preserve">
IF($A$4&lt;=12,SUMIFS('ON Data'!AR:AR,'ON Data'!$D:$D,$A$4,'ON Data'!$E:$E,9),SUMIFS('ON Data'!AR:AR,'ON Data'!$E:$E,9))</f>
        <v>68668</v>
      </c>
      <c r="N19" s="460">
        <f xml:space="preserve">
IF($A$4&lt;=12,SUMIFS('ON Data'!AW:AW,'ON Data'!$D:$D,$A$4,'ON Data'!$E:$E,9),SUMIFS('ON Data'!AW:AW,'ON Data'!$E:$E,9))</f>
        <v>25224</v>
      </c>
      <c r="O19" s="466"/>
    </row>
    <row r="20" spans="1:1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10314156</v>
      </c>
      <c r="C20" s="242">
        <f xml:space="preserve">
IF($A$4&lt;=12,SUMIFS('ON Data'!G:G,'ON Data'!$D:$D,$A$4,'ON Data'!$E:$E,6),SUMIFS('ON Data'!G:G,'ON Data'!$E:$E,6))</f>
        <v>862060</v>
      </c>
      <c r="D20" s="243">
        <f xml:space="preserve">
IF($A$4&lt;=12,SUMIFS('ON Data'!H:H,'ON Data'!$D:$D,$A$4,'ON Data'!$E:$E,6),SUMIFS('ON Data'!H:H,'ON Data'!$E:$E,6))</f>
        <v>81978</v>
      </c>
      <c r="E20" s="243">
        <f xml:space="preserve">
IF($A$4&lt;=12,SUMIFS('ON Data'!I:I,'ON Data'!$D:$D,$A$4,'ON Data'!$E:$E,6),SUMIFS('ON Data'!I:I,'ON Data'!$E:$E,6))</f>
        <v>254148</v>
      </c>
      <c r="F20" s="243">
        <f xml:space="preserve">
IF($A$4&lt;=12,SUMIFS('ON Data'!J:J,'ON Data'!$D:$D,$A$4,'ON Data'!$E:$E,6),SUMIFS('ON Data'!J:J,'ON Data'!$E:$E,6))</f>
        <v>179237</v>
      </c>
      <c r="G20" s="243">
        <f xml:space="preserve">
IF($A$4&lt;=12,SUMIFS('ON Data'!K:K,'ON Data'!$D:$D,$A$4,'ON Data'!$E:$E,6),SUMIFS('ON Data'!K:K,'ON Data'!$E:$E,6))</f>
        <v>2595667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2331911</v>
      </c>
      <c r="J20" s="243">
        <f xml:space="preserve">
IF($A$4&lt;=12,SUMIFS('ON Data'!AF:AF,'ON Data'!$D:$D,$A$4,'ON Data'!$E:$E,6),SUMIFS('ON Data'!AF:AF,'ON Data'!$E:$E,6))</f>
        <v>3952</v>
      </c>
      <c r="K20" s="243">
        <f xml:space="preserve">
IF($A$4&lt;=12,SUMIFS('ON Data'!AJ:AJ,'ON Data'!$D:$D,$A$4,'ON Data'!$E:$E,6),SUMIFS('ON Data'!AJ:AJ,'ON Data'!$E:$E,6))</f>
        <v>2433309</v>
      </c>
      <c r="L20" s="243">
        <f xml:space="preserve">
IF($A$4&lt;=12,SUMIFS('ON Data'!AQ:AQ,'ON Data'!$D:$D,$A$4,'ON Data'!$E:$E,6),SUMIFS('ON Data'!AQ:AQ,'ON Data'!$E:$E,6))</f>
        <v>10996</v>
      </c>
      <c r="M20" s="243">
        <f xml:space="preserve">
IF($A$4&lt;=12,SUMIFS('ON Data'!AR:AR,'ON Data'!$D:$D,$A$4,'ON Data'!$E:$E,6),SUMIFS('ON Data'!AR:AR,'ON Data'!$E:$E,6))</f>
        <v>990683</v>
      </c>
      <c r="N20" s="461">
        <f xml:space="preserve">
IF($A$4&lt;=12,SUMIFS('ON Data'!AW:AW,'ON Data'!$D:$D,$A$4,'ON Data'!$E:$E,6),SUMIFS('ON Data'!AW:AW,'ON Data'!$E:$E,6))</f>
        <v>570215</v>
      </c>
      <c r="O20" s="466"/>
    </row>
    <row r="21" spans="1:1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Data'!AF:AF,'ON Data'!$D:$D,$A$4,'ON Data'!$E:$E,12),SUMIFS('ON Data'!AF:AF,'ON Data'!$E:$E,12))</f>
        <v>0</v>
      </c>
      <c r="K21" s="231">
        <f xml:space="preserve">
IF($A$4&lt;=12,SUMIFS('ON Data'!AJ:AJ,'ON Data'!$D:$D,$A$4,'ON Data'!$E:$E,12),SUMIFS('ON Data'!AJ:AJ,'ON Data'!$E:$E,12))</f>
        <v>0</v>
      </c>
      <c r="O21" s="466"/>
    </row>
    <row r="22" spans="1:1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K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K22" s="287" t="str">
        <f t="shared" si="4"/>
        <v/>
      </c>
      <c r="O22" s="466"/>
    </row>
    <row r="23" spans="1:15" ht="15" hidden="1" outlineLevel="1" thickBot="1" x14ac:dyDescent="0.35">
      <c r="A23" s="217" t="s">
        <v>54</v>
      </c>
      <c r="B23" s="232">
        <f xml:space="preserve">
IF(B21="","",B20-B21)</f>
        <v>10314156</v>
      </c>
      <c r="C23" s="233">
        <f t="shared" ref="C23:G23" si="5" xml:space="preserve">
IF(C21="","",C20-C21)</f>
        <v>862060</v>
      </c>
      <c r="D23" s="234">
        <f t="shared" si="5"/>
        <v>81978</v>
      </c>
      <c r="E23" s="234">
        <f t="shared" si="5"/>
        <v>254148</v>
      </c>
      <c r="F23" s="234">
        <f t="shared" si="5"/>
        <v>179237</v>
      </c>
      <c r="G23" s="234">
        <f t="shared" si="5"/>
        <v>2595667</v>
      </c>
      <c r="H23" s="234">
        <f t="shared" ref="H23:K23" si="6" xml:space="preserve">
IF(H21="","",H20-H21)</f>
        <v>0</v>
      </c>
      <c r="I23" s="234">
        <f t="shared" si="6"/>
        <v>2331911</v>
      </c>
      <c r="J23" s="234">
        <f t="shared" si="6"/>
        <v>3952</v>
      </c>
      <c r="K23" s="234">
        <f t="shared" si="6"/>
        <v>2433309</v>
      </c>
      <c r="O23" s="466"/>
    </row>
    <row r="24" spans="1:15" x14ac:dyDescent="0.3">
      <c r="A24" s="211" t="s">
        <v>159</v>
      </c>
      <c r="B24" s="258" t="s">
        <v>3</v>
      </c>
      <c r="C24" s="467" t="s">
        <v>170</v>
      </c>
      <c r="D24" s="437"/>
      <c r="E24" s="438"/>
      <c r="F24" s="438"/>
      <c r="G24" s="439"/>
      <c r="H24" s="438" t="s">
        <v>171</v>
      </c>
      <c r="I24" s="440"/>
      <c r="J24" s="440"/>
      <c r="K24" s="440"/>
      <c r="L24" s="440"/>
      <c r="M24" s="440"/>
      <c r="N24" s="462" t="s">
        <v>172</v>
      </c>
      <c r="O24" s="466"/>
    </row>
    <row r="25" spans="1:15" x14ac:dyDescent="0.3">
      <c r="A25" s="212" t="s">
        <v>59</v>
      </c>
      <c r="B25" s="229">
        <f xml:space="preserve">
SUM(C25:N25)</f>
        <v>17765</v>
      </c>
      <c r="C25" s="468">
        <f xml:space="preserve">
IF($A$4&lt;=12,SUMIFS('ON Data'!J:J,'ON Data'!$D:$D,$A$4,'ON Data'!$E:$E,10),SUMIFS('ON Data'!J:J,'ON Data'!$E:$E,10))</f>
        <v>3010</v>
      </c>
      <c r="D25" s="441"/>
      <c r="E25" s="442"/>
      <c r="F25" s="442"/>
      <c r="G25" s="443"/>
      <c r="H25" s="442">
        <f xml:space="preserve">
IF($A$4&lt;=12,SUMIFS('ON Data'!O:O,'ON Data'!$D:$D,$A$4,'ON Data'!$E:$E,10),SUMIFS('ON Data'!O:O,'ON Data'!$E:$E,10))</f>
        <v>14755</v>
      </c>
      <c r="I25" s="443"/>
      <c r="J25" s="443"/>
      <c r="K25" s="443"/>
      <c r="L25" s="443"/>
      <c r="M25" s="443"/>
      <c r="N25" s="463">
        <f xml:space="preserve">
IF($A$4&lt;=12,SUMIFS('ON Data'!AW:AW,'ON Data'!$D:$D,$A$4,'ON Data'!$E:$E,10),SUMIFS('ON Data'!AW:AW,'ON Data'!$E:$E,10))</f>
        <v>0</v>
      </c>
      <c r="O25" s="466"/>
    </row>
    <row r="26" spans="1:15" x14ac:dyDescent="0.3">
      <c r="A26" s="218" t="s">
        <v>169</v>
      </c>
      <c r="B26" s="238">
        <f xml:space="preserve">
SUM(C26:N26)</f>
        <v>23272.900763358779</v>
      </c>
      <c r="C26" s="468">
        <f xml:space="preserve">
IF($A$4&lt;=12,SUMIFS('ON Data'!J:J,'ON Data'!$D:$D,$A$4,'ON Data'!$E:$E,11),SUMIFS('ON Data'!J:J,'ON Data'!$E:$E,11))</f>
        <v>12022.900763358779</v>
      </c>
      <c r="D26" s="441"/>
      <c r="E26" s="442"/>
      <c r="F26" s="442"/>
      <c r="G26" s="443"/>
      <c r="H26" s="444">
        <f xml:space="preserve">
IF($A$4&lt;=12,SUMIFS('ON Data'!O:O,'ON Data'!$D:$D,$A$4,'ON Data'!$E:$E,11),SUMIFS('ON Data'!O:O,'ON Data'!$E:$E,11))</f>
        <v>11250</v>
      </c>
      <c r="I26" s="445"/>
      <c r="J26" s="445"/>
      <c r="K26" s="445"/>
      <c r="L26" s="445"/>
      <c r="M26" s="445"/>
      <c r="N26" s="463">
        <f xml:space="preserve">
IF($A$4&lt;=12,SUMIFS('ON Data'!AW:AW,'ON Data'!$D:$D,$A$4,'ON Data'!$E:$E,11),SUMIFS('ON Data'!AW:AW,'ON Data'!$E:$E,11))</f>
        <v>0</v>
      </c>
      <c r="O26" s="466"/>
    </row>
    <row r="27" spans="1:15" x14ac:dyDescent="0.3">
      <c r="A27" s="218" t="s">
        <v>61</v>
      </c>
      <c r="B27" s="259">
        <f xml:space="preserve">
IF(B26=0,0,B25/B26)</f>
        <v>0.76333415334153343</v>
      </c>
      <c r="C27" s="469">
        <f xml:space="preserve">
IF(C26=0,0,C25/C26)</f>
        <v>0.25035555555555555</v>
      </c>
      <c r="D27" s="446"/>
      <c r="E27" s="447"/>
      <c r="F27" s="447"/>
      <c r="G27" s="443"/>
      <c r="H27" s="447">
        <f xml:space="preserve">
IF(H26=0,0,H25/H26)</f>
        <v>1.3115555555555556</v>
      </c>
      <c r="I27" s="443"/>
      <c r="J27" s="443"/>
      <c r="K27" s="443"/>
      <c r="L27" s="443"/>
      <c r="M27" s="443"/>
      <c r="N27" s="464">
        <f xml:space="preserve">
IF(N26=0,0,N25/N26)</f>
        <v>0</v>
      </c>
      <c r="O27" s="466"/>
    </row>
    <row r="28" spans="1:15" ht="15" thickBot="1" x14ac:dyDescent="0.35">
      <c r="A28" s="218" t="s">
        <v>168</v>
      </c>
      <c r="B28" s="238">
        <f xml:space="preserve">
SUM(C28:N28)</f>
        <v>5507.9007633587789</v>
      </c>
      <c r="C28" s="470">
        <f xml:space="preserve">
C26-C25</f>
        <v>9012.9007633587789</v>
      </c>
      <c r="D28" s="448"/>
      <c r="E28" s="449"/>
      <c r="F28" s="449"/>
      <c r="G28" s="450"/>
      <c r="H28" s="449">
        <f xml:space="preserve">
H26-H25</f>
        <v>-3505</v>
      </c>
      <c r="I28" s="450"/>
      <c r="J28" s="450"/>
      <c r="K28" s="450"/>
      <c r="L28" s="450"/>
      <c r="M28" s="450"/>
      <c r="N28" s="465">
        <f xml:space="preserve">
N26-N25</f>
        <v>0</v>
      </c>
      <c r="O28" s="466"/>
    </row>
    <row r="29" spans="1:1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</row>
    <row r="30" spans="1:1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5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5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spans="1:1" x14ac:dyDescent="0.3">
      <c r="A33" s="257" t="s">
        <v>199</v>
      </c>
    </row>
    <row r="34" spans="1:1" x14ac:dyDescent="0.3">
      <c r="A34" s="257" t="s">
        <v>200</v>
      </c>
    </row>
    <row r="35" spans="1:1" x14ac:dyDescent="0.3">
      <c r="A35" s="257" t="s">
        <v>201</v>
      </c>
    </row>
    <row r="36" spans="1:1" x14ac:dyDescent="0.3">
      <c r="A36" s="257" t="s">
        <v>173</v>
      </c>
    </row>
  </sheetData>
  <mergeCells count="12">
    <mergeCell ref="B3:B4"/>
    <mergeCell ref="A1:N1"/>
    <mergeCell ref="C27:G27"/>
    <mergeCell ref="C28:G28"/>
    <mergeCell ref="H27:M27"/>
    <mergeCell ref="H28:M28"/>
    <mergeCell ref="C24:G24"/>
    <mergeCell ref="C25:G25"/>
    <mergeCell ref="C26:G26"/>
    <mergeCell ref="H24:M24"/>
    <mergeCell ref="H25:M25"/>
    <mergeCell ref="H26:M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N27">
    <cfRule type="cellIs" dxfId="4" priority="4" operator="greaterThan">
      <formula>1</formula>
    </cfRule>
  </conditionalFormatting>
  <conditionalFormatting sqref="N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2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771</v>
      </c>
    </row>
    <row r="2" spans="1:49" x14ac:dyDescent="0.3">
      <c r="A2" s="202" t="s">
        <v>223</v>
      </c>
    </row>
    <row r="3" spans="1:49" x14ac:dyDescent="0.3">
      <c r="A3" s="198" t="s">
        <v>133</v>
      </c>
      <c r="B3" s="223">
        <v>2016</v>
      </c>
      <c r="D3" s="199">
        <f>MAX(D5:D1048576)</f>
        <v>9</v>
      </c>
      <c r="F3" s="199">
        <f>SUMIF($E5:$E1048576,"&lt;10",F5:F1048576)</f>
        <v>11011882.5</v>
      </c>
      <c r="G3" s="199">
        <f t="shared" ref="G3:AW3" si="0">SUMIF($E5:$E1048576,"&lt;10",G5:G1048576)</f>
        <v>869052</v>
      </c>
      <c r="H3" s="199">
        <f t="shared" si="0"/>
        <v>85482.5</v>
      </c>
      <c r="I3" s="199">
        <f t="shared" si="0"/>
        <v>276357.2</v>
      </c>
      <c r="J3" s="199">
        <f t="shared" si="0"/>
        <v>184789.2</v>
      </c>
      <c r="K3" s="199">
        <f t="shared" si="0"/>
        <v>2850133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2444330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7904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2613639.5999999996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15060</v>
      </c>
      <c r="AR3" s="199">
        <f t="shared" si="0"/>
        <v>1066241.5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598893.5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38</v>
      </c>
      <c r="D39" s="198">
        <v>5</v>
      </c>
      <c r="E39" s="198">
        <v>1</v>
      </c>
      <c r="F39" s="198">
        <v>28.4</v>
      </c>
      <c r="G39" s="198">
        <v>0</v>
      </c>
      <c r="H39" s="198">
        <v>0.5</v>
      </c>
      <c r="I39" s="198">
        <v>0.8</v>
      </c>
      <c r="J39" s="198">
        <v>0.6</v>
      </c>
      <c r="K39" s="198">
        <v>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4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0</v>
      </c>
      <c r="AV39" s="198">
        <v>0</v>
      </c>
      <c r="AW39" s="198">
        <v>2.5</v>
      </c>
    </row>
    <row r="40" spans="3:49" x14ac:dyDescent="0.3">
      <c r="C40" s="198">
        <v>38</v>
      </c>
      <c r="D40" s="198">
        <v>5</v>
      </c>
      <c r="E40" s="198">
        <v>2</v>
      </c>
      <c r="F40" s="198">
        <v>4481.6000000000004</v>
      </c>
      <c r="G40" s="198">
        <v>0</v>
      </c>
      <c r="H40" s="198">
        <v>88</v>
      </c>
      <c r="I40" s="198">
        <v>124.8</v>
      </c>
      <c r="J40" s="198">
        <v>56</v>
      </c>
      <c r="K40" s="198">
        <v>824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1508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700.8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828</v>
      </c>
      <c r="AS40" s="198">
        <v>0</v>
      </c>
      <c r="AT40" s="198">
        <v>0</v>
      </c>
      <c r="AU40" s="198">
        <v>0</v>
      </c>
      <c r="AV40" s="198">
        <v>0</v>
      </c>
      <c r="AW40" s="198">
        <v>352</v>
      </c>
    </row>
    <row r="41" spans="3:49" x14ac:dyDescent="0.3">
      <c r="C41" s="198">
        <v>38</v>
      </c>
      <c r="D41" s="198">
        <v>5</v>
      </c>
      <c r="E41" s="198">
        <v>3</v>
      </c>
      <c r="F41" s="198">
        <v>101.2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101.2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38</v>
      </c>
      <c r="D42" s="198">
        <v>5</v>
      </c>
      <c r="E42" s="198">
        <v>4</v>
      </c>
      <c r="F42" s="198">
        <v>106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92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3</v>
      </c>
      <c r="AR42" s="198">
        <v>11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38</v>
      </c>
      <c r="D43" s="198">
        <v>5</v>
      </c>
      <c r="E43" s="198">
        <v>5</v>
      </c>
      <c r="F43" s="198">
        <v>759</v>
      </c>
      <c r="G43" s="198">
        <v>759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38</v>
      </c>
      <c r="D44" s="198">
        <v>5</v>
      </c>
      <c r="E44" s="198">
        <v>6</v>
      </c>
      <c r="F44" s="198">
        <v>1120383</v>
      </c>
      <c r="G44" s="198">
        <v>88390</v>
      </c>
      <c r="H44" s="198">
        <v>10050</v>
      </c>
      <c r="I44" s="198">
        <v>24170</v>
      </c>
      <c r="J44" s="198">
        <v>13044</v>
      </c>
      <c r="K44" s="198">
        <v>273204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266465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272279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2663</v>
      </c>
      <c r="AR44" s="198">
        <v>108556</v>
      </c>
      <c r="AS44" s="198">
        <v>0</v>
      </c>
      <c r="AT44" s="198">
        <v>0</v>
      </c>
      <c r="AU44" s="198">
        <v>0</v>
      </c>
      <c r="AV44" s="198">
        <v>0</v>
      </c>
      <c r="AW44" s="198">
        <v>61562</v>
      </c>
    </row>
    <row r="45" spans="3:49" x14ac:dyDescent="0.3">
      <c r="C45" s="198">
        <v>38</v>
      </c>
      <c r="D45" s="198">
        <v>5</v>
      </c>
      <c r="E45" s="198">
        <v>9</v>
      </c>
      <c r="F45" s="198">
        <v>21454</v>
      </c>
      <c r="G45" s="198">
        <v>0</v>
      </c>
      <c r="H45" s="198">
        <v>0</v>
      </c>
      <c r="I45" s="198">
        <v>0</v>
      </c>
      <c r="J45" s="198">
        <v>0</v>
      </c>
      <c r="K45" s="198">
        <v>4882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12621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3652</v>
      </c>
      <c r="AS45" s="198">
        <v>0</v>
      </c>
      <c r="AT45" s="198">
        <v>0</v>
      </c>
      <c r="AU45" s="198">
        <v>0</v>
      </c>
      <c r="AV45" s="198">
        <v>0</v>
      </c>
      <c r="AW45" s="198">
        <v>299</v>
      </c>
    </row>
    <row r="46" spans="3:49" x14ac:dyDescent="0.3">
      <c r="C46" s="198">
        <v>38</v>
      </c>
      <c r="D46" s="198">
        <v>5</v>
      </c>
      <c r="E46" s="198">
        <v>10</v>
      </c>
      <c r="F46" s="198">
        <v>300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300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38</v>
      </c>
      <c r="D47" s="198">
        <v>5</v>
      </c>
      <c r="E47" s="198">
        <v>11</v>
      </c>
      <c r="F47" s="198">
        <v>2585.8778625954201</v>
      </c>
      <c r="G47" s="198">
        <v>0</v>
      </c>
      <c r="H47" s="198">
        <v>0</v>
      </c>
      <c r="I47" s="198">
        <v>0</v>
      </c>
      <c r="J47" s="198">
        <v>1335.8778625954199</v>
      </c>
      <c r="K47" s="198">
        <v>0</v>
      </c>
      <c r="L47" s="198">
        <v>0</v>
      </c>
      <c r="M47" s="198">
        <v>0</v>
      </c>
      <c r="N47" s="198">
        <v>0</v>
      </c>
      <c r="O47" s="198">
        <v>1250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38</v>
      </c>
      <c r="D48" s="198">
        <v>6</v>
      </c>
      <c r="E48" s="198">
        <v>1</v>
      </c>
      <c r="F48" s="198">
        <v>27.4</v>
      </c>
      <c r="G48" s="198">
        <v>0</v>
      </c>
      <c r="H48" s="198">
        <v>0.5</v>
      </c>
      <c r="I48" s="198">
        <v>0.8</v>
      </c>
      <c r="J48" s="198">
        <v>0.6</v>
      </c>
      <c r="K48" s="198">
        <v>5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9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4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5</v>
      </c>
      <c r="AS48" s="198">
        <v>0</v>
      </c>
      <c r="AT48" s="198">
        <v>0</v>
      </c>
      <c r="AU48" s="198">
        <v>0</v>
      </c>
      <c r="AV48" s="198">
        <v>0</v>
      </c>
      <c r="AW48" s="198">
        <v>2.5</v>
      </c>
    </row>
    <row r="49" spans="3:49" x14ac:dyDescent="0.3">
      <c r="C49" s="198">
        <v>38</v>
      </c>
      <c r="D49" s="198">
        <v>6</v>
      </c>
      <c r="E49" s="198">
        <v>2</v>
      </c>
      <c r="F49" s="198">
        <v>4136.8</v>
      </c>
      <c r="G49" s="198">
        <v>0</v>
      </c>
      <c r="H49" s="198">
        <v>32</v>
      </c>
      <c r="I49" s="198">
        <v>115.2</v>
      </c>
      <c r="J49" s="198">
        <v>104</v>
      </c>
      <c r="K49" s="198">
        <v>736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1384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657.6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748</v>
      </c>
      <c r="AS49" s="198">
        <v>0</v>
      </c>
      <c r="AT49" s="198">
        <v>0</v>
      </c>
      <c r="AU49" s="198">
        <v>0</v>
      </c>
      <c r="AV49" s="198">
        <v>0</v>
      </c>
      <c r="AW49" s="198">
        <v>360</v>
      </c>
    </row>
    <row r="50" spans="3:49" x14ac:dyDescent="0.3">
      <c r="C50" s="198">
        <v>38</v>
      </c>
      <c r="D50" s="198">
        <v>6</v>
      </c>
      <c r="E50" s="198">
        <v>3</v>
      </c>
      <c r="F50" s="198">
        <v>96.4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96.4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38</v>
      </c>
      <c r="D51" s="198">
        <v>6</v>
      </c>
      <c r="E51" s="198">
        <v>4</v>
      </c>
      <c r="F51" s="198">
        <v>93.8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82.8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11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38</v>
      </c>
      <c r="D52" s="198">
        <v>6</v>
      </c>
      <c r="E52" s="198">
        <v>5</v>
      </c>
      <c r="F52" s="198">
        <v>732</v>
      </c>
      <c r="G52" s="198">
        <v>732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38</v>
      </c>
      <c r="D53" s="198">
        <v>6</v>
      </c>
      <c r="E53" s="198">
        <v>6</v>
      </c>
      <c r="F53" s="198">
        <v>1132729</v>
      </c>
      <c r="G53" s="198">
        <v>83740</v>
      </c>
      <c r="H53" s="198">
        <v>10070</v>
      </c>
      <c r="I53" s="198">
        <v>24709</v>
      </c>
      <c r="J53" s="198">
        <v>26087</v>
      </c>
      <c r="K53" s="198">
        <v>291796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255176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268260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109922</v>
      </c>
      <c r="AS53" s="198">
        <v>0</v>
      </c>
      <c r="AT53" s="198">
        <v>0</v>
      </c>
      <c r="AU53" s="198">
        <v>0</v>
      </c>
      <c r="AV53" s="198">
        <v>0</v>
      </c>
      <c r="AW53" s="198">
        <v>62969</v>
      </c>
    </row>
    <row r="54" spans="3:49" x14ac:dyDescent="0.3">
      <c r="C54" s="198">
        <v>38</v>
      </c>
      <c r="D54" s="198">
        <v>6</v>
      </c>
      <c r="E54" s="198">
        <v>9</v>
      </c>
      <c r="F54" s="198">
        <v>34555</v>
      </c>
      <c r="G54" s="198">
        <v>0</v>
      </c>
      <c r="H54" s="198">
        <v>0</v>
      </c>
      <c r="I54" s="198">
        <v>0</v>
      </c>
      <c r="J54" s="198">
        <v>0</v>
      </c>
      <c r="K54" s="198">
        <v>17900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12621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2440</v>
      </c>
      <c r="AS54" s="198">
        <v>0</v>
      </c>
      <c r="AT54" s="198">
        <v>0</v>
      </c>
      <c r="AU54" s="198">
        <v>0</v>
      </c>
      <c r="AV54" s="198">
        <v>0</v>
      </c>
      <c r="AW54" s="198">
        <v>1594</v>
      </c>
    </row>
    <row r="55" spans="3:49" x14ac:dyDescent="0.3">
      <c r="C55" s="198">
        <v>38</v>
      </c>
      <c r="D55" s="198">
        <v>6</v>
      </c>
      <c r="E55" s="198">
        <v>10</v>
      </c>
      <c r="F55" s="198">
        <v>2900</v>
      </c>
      <c r="G55" s="198">
        <v>0</v>
      </c>
      <c r="H55" s="198">
        <v>0</v>
      </c>
      <c r="I55" s="198">
        <v>0</v>
      </c>
      <c r="J55" s="198">
        <v>2900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38</v>
      </c>
      <c r="D56" s="198">
        <v>6</v>
      </c>
      <c r="E56" s="198">
        <v>11</v>
      </c>
      <c r="F56" s="198">
        <v>2585.8778625954201</v>
      </c>
      <c r="G56" s="198">
        <v>0</v>
      </c>
      <c r="H56" s="198">
        <v>0</v>
      </c>
      <c r="I56" s="198">
        <v>0</v>
      </c>
      <c r="J56" s="198">
        <v>1335.8778625954199</v>
      </c>
      <c r="K56" s="198">
        <v>0</v>
      </c>
      <c r="L56" s="198">
        <v>0</v>
      </c>
      <c r="M56" s="198">
        <v>0</v>
      </c>
      <c r="N56" s="198">
        <v>0</v>
      </c>
      <c r="O56" s="198">
        <v>1250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  <row r="57" spans="3:49" x14ac:dyDescent="0.3">
      <c r="C57" s="198">
        <v>38</v>
      </c>
      <c r="D57" s="198">
        <v>7</v>
      </c>
      <c r="E57" s="198">
        <v>1</v>
      </c>
      <c r="F57" s="198">
        <v>27.6</v>
      </c>
      <c r="G57" s="198">
        <v>0</v>
      </c>
      <c r="H57" s="198">
        <v>0.5</v>
      </c>
      <c r="I57" s="198">
        <v>1</v>
      </c>
      <c r="J57" s="198">
        <v>0.6</v>
      </c>
      <c r="K57" s="198">
        <v>5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9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4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5</v>
      </c>
      <c r="AS57" s="198">
        <v>0</v>
      </c>
      <c r="AT57" s="198">
        <v>0</v>
      </c>
      <c r="AU57" s="198">
        <v>0</v>
      </c>
      <c r="AV57" s="198">
        <v>0</v>
      </c>
      <c r="AW57" s="198">
        <v>2.5</v>
      </c>
    </row>
    <row r="58" spans="3:49" x14ac:dyDescent="0.3">
      <c r="C58" s="198">
        <v>38</v>
      </c>
      <c r="D58" s="198">
        <v>7</v>
      </c>
      <c r="E58" s="198">
        <v>2</v>
      </c>
      <c r="F58" s="198">
        <v>3467.2</v>
      </c>
      <c r="G58" s="198">
        <v>0</v>
      </c>
      <c r="H58" s="198">
        <v>80</v>
      </c>
      <c r="I58" s="198">
        <v>88</v>
      </c>
      <c r="J58" s="198">
        <v>72</v>
      </c>
      <c r="K58" s="198">
        <v>640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1016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515.20000000000005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656</v>
      </c>
      <c r="AS58" s="198">
        <v>0</v>
      </c>
      <c r="AT58" s="198">
        <v>0</v>
      </c>
      <c r="AU58" s="198">
        <v>0</v>
      </c>
      <c r="AV58" s="198">
        <v>0</v>
      </c>
      <c r="AW58" s="198">
        <v>400</v>
      </c>
    </row>
    <row r="59" spans="3:49" x14ac:dyDescent="0.3">
      <c r="C59" s="198">
        <v>38</v>
      </c>
      <c r="D59" s="198">
        <v>7</v>
      </c>
      <c r="E59" s="198">
        <v>3</v>
      </c>
      <c r="F59" s="198">
        <v>78.8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78.8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</row>
    <row r="60" spans="3:49" x14ac:dyDescent="0.3">
      <c r="C60" s="198">
        <v>38</v>
      </c>
      <c r="D60" s="198">
        <v>7</v>
      </c>
      <c r="E60" s="198">
        <v>4</v>
      </c>
      <c r="F60" s="198">
        <v>94.7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74.2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20.5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</row>
    <row r="61" spans="3:49" x14ac:dyDescent="0.3">
      <c r="C61" s="198">
        <v>38</v>
      </c>
      <c r="D61" s="198">
        <v>7</v>
      </c>
      <c r="E61" s="198">
        <v>5</v>
      </c>
      <c r="F61" s="198">
        <v>810</v>
      </c>
      <c r="G61" s="198">
        <v>810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38</v>
      </c>
      <c r="D62" s="198">
        <v>7</v>
      </c>
      <c r="E62" s="198">
        <v>6</v>
      </c>
      <c r="F62" s="198">
        <v>1503845</v>
      </c>
      <c r="G62" s="198">
        <v>108350</v>
      </c>
      <c r="H62" s="198">
        <v>12974</v>
      </c>
      <c r="I62" s="198">
        <v>41681</v>
      </c>
      <c r="J62" s="198">
        <v>30425</v>
      </c>
      <c r="K62" s="198">
        <v>403797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340279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3952</v>
      </c>
      <c r="AG62" s="198">
        <v>0</v>
      </c>
      <c r="AH62" s="198">
        <v>0</v>
      </c>
      <c r="AI62" s="198">
        <v>0</v>
      </c>
      <c r="AJ62" s="198">
        <v>339628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143334</v>
      </c>
      <c r="AS62" s="198">
        <v>0</v>
      </c>
      <c r="AT62" s="198">
        <v>0</v>
      </c>
      <c r="AU62" s="198">
        <v>0</v>
      </c>
      <c r="AV62" s="198">
        <v>0</v>
      </c>
      <c r="AW62" s="198">
        <v>79425</v>
      </c>
    </row>
    <row r="63" spans="3:49" x14ac:dyDescent="0.3">
      <c r="C63" s="198">
        <v>38</v>
      </c>
      <c r="D63" s="198">
        <v>7</v>
      </c>
      <c r="E63" s="198">
        <v>9</v>
      </c>
      <c r="F63" s="198">
        <v>384461</v>
      </c>
      <c r="G63" s="198">
        <v>0</v>
      </c>
      <c r="H63" s="198">
        <v>2936</v>
      </c>
      <c r="I63" s="198">
        <v>9686</v>
      </c>
      <c r="J63" s="198">
        <v>4990</v>
      </c>
      <c r="K63" s="198">
        <v>136399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90389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3952</v>
      </c>
      <c r="AG63" s="198">
        <v>0</v>
      </c>
      <c r="AH63" s="198">
        <v>0</v>
      </c>
      <c r="AI63" s="198">
        <v>0</v>
      </c>
      <c r="AJ63" s="198">
        <v>84351</v>
      </c>
      <c r="AK63" s="198">
        <v>0</v>
      </c>
      <c r="AL63" s="198">
        <v>0</v>
      </c>
      <c r="AM63" s="198">
        <v>0</v>
      </c>
      <c r="AN63" s="198">
        <v>0</v>
      </c>
      <c r="AO63" s="198">
        <v>0</v>
      </c>
      <c r="AP63" s="198">
        <v>0</v>
      </c>
      <c r="AQ63" s="198">
        <v>0</v>
      </c>
      <c r="AR63" s="198">
        <v>34112</v>
      </c>
      <c r="AS63" s="198">
        <v>0</v>
      </c>
      <c r="AT63" s="198">
        <v>0</v>
      </c>
      <c r="AU63" s="198">
        <v>0</v>
      </c>
      <c r="AV63" s="198">
        <v>0</v>
      </c>
      <c r="AW63" s="198">
        <v>17646</v>
      </c>
    </row>
    <row r="64" spans="3:49" x14ac:dyDescent="0.3">
      <c r="C64" s="198">
        <v>38</v>
      </c>
      <c r="D64" s="198">
        <v>7</v>
      </c>
      <c r="E64" s="198">
        <v>10</v>
      </c>
      <c r="F64" s="198">
        <v>1650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1650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38</v>
      </c>
      <c r="D65" s="198">
        <v>7</v>
      </c>
      <c r="E65" s="198">
        <v>11</v>
      </c>
      <c r="F65" s="198">
        <v>2585.8778625954201</v>
      </c>
      <c r="G65" s="198">
        <v>0</v>
      </c>
      <c r="H65" s="198">
        <v>0</v>
      </c>
      <c r="I65" s="198">
        <v>0</v>
      </c>
      <c r="J65" s="198">
        <v>1335.8778625954199</v>
      </c>
      <c r="K65" s="198">
        <v>0</v>
      </c>
      <c r="L65" s="198">
        <v>0</v>
      </c>
      <c r="M65" s="198">
        <v>0</v>
      </c>
      <c r="N65" s="198">
        <v>0</v>
      </c>
      <c r="O65" s="198">
        <v>1250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38</v>
      </c>
      <c r="D66" s="198">
        <v>8</v>
      </c>
      <c r="E66" s="198">
        <v>1</v>
      </c>
      <c r="F66" s="198">
        <v>27.6</v>
      </c>
      <c r="G66" s="198">
        <v>0</v>
      </c>
      <c r="H66" s="198">
        <v>0.5</v>
      </c>
      <c r="I66" s="198">
        <v>1</v>
      </c>
      <c r="J66" s="198">
        <v>0.6</v>
      </c>
      <c r="K66" s="198">
        <v>5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9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4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5</v>
      </c>
      <c r="AS66" s="198">
        <v>0</v>
      </c>
      <c r="AT66" s="198">
        <v>0</v>
      </c>
      <c r="AU66" s="198">
        <v>0</v>
      </c>
      <c r="AV66" s="198">
        <v>0</v>
      </c>
      <c r="AW66" s="198">
        <v>2.5</v>
      </c>
    </row>
    <row r="67" spans="3:49" x14ac:dyDescent="0.3">
      <c r="C67" s="198">
        <v>38</v>
      </c>
      <c r="D67" s="198">
        <v>8</v>
      </c>
      <c r="E67" s="198">
        <v>2</v>
      </c>
      <c r="F67" s="198">
        <v>3563.2</v>
      </c>
      <c r="G67" s="198">
        <v>0</v>
      </c>
      <c r="H67" s="198">
        <v>0</v>
      </c>
      <c r="I67" s="198">
        <v>160</v>
      </c>
      <c r="J67" s="198">
        <v>72</v>
      </c>
      <c r="K67" s="198">
        <v>512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1120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555.20000000000005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760</v>
      </c>
      <c r="AS67" s="198">
        <v>0</v>
      </c>
      <c r="AT67" s="198">
        <v>0</v>
      </c>
      <c r="AU67" s="198">
        <v>0</v>
      </c>
      <c r="AV67" s="198">
        <v>0</v>
      </c>
      <c r="AW67" s="198">
        <v>384</v>
      </c>
    </row>
    <row r="68" spans="3:49" x14ac:dyDescent="0.3">
      <c r="C68" s="198">
        <v>38</v>
      </c>
      <c r="D68" s="198">
        <v>8</v>
      </c>
      <c r="E68" s="198">
        <v>3</v>
      </c>
      <c r="F68" s="198">
        <v>86.8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86.8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38</v>
      </c>
      <c r="D69" s="198">
        <v>8</v>
      </c>
      <c r="E69" s="198">
        <v>4</v>
      </c>
      <c r="F69" s="198">
        <v>91.2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68.2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23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38</v>
      </c>
      <c r="D70" s="198">
        <v>8</v>
      </c>
      <c r="E70" s="198">
        <v>5</v>
      </c>
      <c r="F70" s="198">
        <v>765</v>
      </c>
      <c r="G70" s="198">
        <v>765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</row>
    <row r="71" spans="3:49" x14ac:dyDescent="0.3">
      <c r="C71" s="198">
        <v>38</v>
      </c>
      <c r="D71" s="198">
        <v>8</v>
      </c>
      <c r="E71" s="198">
        <v>6</v>
      </c>
      <c r="F71" s="198">
        <v>1147697</v>
      </c>
      <c r="G71" s="198">
        <v>102490</v>
      </c>
      <c r="H71" s="198">
        <v>1761</v>
      </c>
      <c r="I71" s="198">
        <v>31549</v>
      </c>
      <c r="J71" s="198">
        <v>27785</v>
      </c>
      <c r="K71" s="198">
        <v>283338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260335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263281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111950</v>
      </c>
      <c r="AS71" s="198">
        <v>0</v>
      </c>
      <c r="AT71" s="198">
        <v>0</v>
      </c>
      <c r="AU71" s="198">
        <v>0</v>
      </c>
      <c r="AV71" s="198">
        <v>0</v>
      </c>
      <c r="AW71" s="198">
        <v>65208</v>
      </c>
    </row>
    <row r="72" spans="3:49" x14ac:dyDescent="0.3">
      <c r="C72" s="198">
        <v>38</v>
      </c>
      <c r="D72" s="198">
        <v>8</v>
      </c>
      <c r="E72" s="198">
        <v>9</v>
      </c>
      <c r="F72" s="198">
        <v>28189</v>
      </c>
      <c r="G72" s="198">
        <v>0</v>
      </c>
      <c r="H72" s="198">
        <v>0</v>
      </c>
      <c r="I72" s="198">
        <v>0</v>
      </c>
      <c r="J72" s="198">
        <v>0</v>
      </c>
      <c r="K72" s="198">
        <v>6974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12141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6378</v>
      </c>
      <c r="AS72" s="198">
        <v>0</v>
      </c>
      <c r="AT72" s="198">
        <v>0</v>
      </c>
      <c r="AU72" s="198">
        <v>0</v>
      </c>
      <c r="AV72" s="198">
        <v>0</v>
      </c>
      <c r="AW72" s="198">
        <v>2696</v>
      </c>
    </row>
    <row r="73" spans="3:49" x14ac:dyDescent="0.3">
      <c r="C73" s="198">
        <v>38</v>
      </c>
      <c r="D73" s="198">
        <v>8</v>
      </c>
      <c r="E73" s="198">
        <v>11</v>
      </c>
      <c r="F73" s="198">
        <v>2585.8778625954201</v>
      </c>
      <c r="G73" s="198">
        <v>0</v>
      </c>
      <c r="H73" s="198">
        <v>0</v>
      </c>
      <c r="I73" s="198">
        <v>0</v>
      </c>
      <c r="J73" s="198">
        <v>1335.8778625954199</v>
      </c>
      <c r="K73" s="198">
        <v>0</v>
      </c>
      <c r="L73" s="198">
        <v>0</v>
      </c>
      <c r="M73" s="198">
        <v>0</v>
      </c>
      <c r="N73" s="198">
        <v>0</v>
      </c>
      <c r="O73" s="198">
        <v>1250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</row>
    <row r="74" spans="3:49" x14ac:dyDescent="0.3">
      <c r="C74" s="198">
        <v>38</v>
      </c>
      <c r="D74" s="198">
        <v>9</v>
      </c>
      <c r="E74" s="198">
        <v>1</v>
      </c>
      <c r="F74" s="198">
        <v>27.6</v>
      </c>
      <c r="G74" s="198">
        <v>0</v>
      </c>
      <c r="H74" s="198">
        <v>0.5</v>
      </c>
      <c r="I74" s="198">
        <v>1</v>
      </c>
      <c r="J74" s="198">
        <v>0.6</v>
      </c>
      <c r="K74" s="198">
        <v>5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9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4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5</v>
      </c>
      <c r="AS74" s="198">
        <v>0</v>
      </c>
      <c r="AT74" s="198">
        <v>0</v>
      </c>
      <c r="AU74" s="198">
        <v>0</v>
      </c>
      <c r="AV74" s="198">
        <v>0</v>
      </c>
      <c r="AW74" s="198">
        <v>2.5</v>
      </c>
    </row>
    <row r="75" spans="3:49" x14ac:dyDescent="0.3">
      <c r="C75" s="198">
        <v>38</v>
      </c>
      <c r="D75" s="198">
        <v>9</v>
      </c>
      <c r="E75" s="198">
        <v>2</v>
      </c>
      <c r="F75" s="198">
        <v>4044.8</v>
      </c>
      <c r="G75" s="198">
        <v>0</v>
      </c>
      <c r="H75" s="198">
        <v>76</v>
      </c>
      <c r="I75" s="198">
        <v>152</v>
      </c>
      <c r="J75" s="198">
        <v>80</v>
      </c>
      <c r="K75" s="198">
        <v>712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1404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628.79999999999995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632</v>
      </c>
      <c r="AS75" s="198">
        <v>0</v>
      </c>
      <c r="AT75" s="198">
        <v>0</v>
      </c>
      <c r="AU75" s="198">
        <v>0</v>
      </c>
      <c r="AV75" s="198">
        <v>0</v>
      </c>
      <c r="AW75" s="198">
        <v>360</v>
      </c>
    </row>
    <row r="76" spans="3:49" x14ac:dyDescent="0.3">
      <c r="C76" s="198">
        <v>38</v>
      </c>
      <c r="D76" s="198">
        <v>9</v>
      </c>
      <c r="E76" s="198">
        <v>3</v>
      </c>
      <c r="F76" s="198">
        <v>59.2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59.2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38</v>
      </c>
      <c r="D77" s="198">
        <v>9</v>
      </c>
      <c r="E77" s="198">
        <v>4</v>
      </c>
      <c r="F77" s="198">
        <v>123.8</v>
      </c>
      <c r="G77" s="19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101.8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22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</row>
    <row r="78" spans="3:49" x14ac:dyDescent="0.3">
      <c r="C78" s="198">
        <v>38</v>
      </c>
      <c r="D78" s="198">
        <v>9</v>
      </c>
      <c r="E78" s="198">
        <v>5</v>
      </c>
      <c r="F78" s="198">
        <v>736</v>
      </c>
      <c r="G78" s="198">
        <v>736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</row>
    <row r="79" spans="3:49" x14ac:dyDescent="0.3">
      <c r="C79" s="198">
        <v>38</v>
      </c>
      <c r="D79" s="198">
        <v>9</v>
      </c>
      <c r="E79" s="198">
        <v>6</v>
      </c>
      <c r="F79" s="198">
        <v>1128866</v>
      </c>
      <c r="G79" s="198">
        <v>95150</v>
      </c>
      <c r="H79" s="198">
        <v>8680</v>
      </c>
      <c r="I79" s="198">
        <v>31366</v>
      </c>
      <c r="J79" s="198">
        <v>26198</v>
      </c>
      <c r="K79" s="198">
        <v>291587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254315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260490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97969</v>
      </c>
      <c r="AS79" s="198">
        <v>0</v>
      </c>
      <c r="AT79" s="198">
        <v>0</v>
      </c>
      <c r="AU79" s="198">
        <v>0</v>
      </c>
      <c r="AV79" s="198">
        <v>0</v>
      </c>
      <c r="AW79" s="198">
        <v>63111</v>
      </c>
    </row>
    <row r="80" spans="3:49" x14ac:dyDescent="0.3">
      <c r="C80" s="198">
        <v>38</v>
      </c>
      <c r="D80" s="198">
        <v>9</v>
      </c>
      <c r="E80" s="198">
        <v>9</v>
      </c>
      <c r="F80" s="198">
        <v>40369</v>
      </c>
      <c r="G80" s="198">
        <v>0</v>
      </c>
      <c r="H80" s="198">
        <v>0</v>
      </c>
      <c r="I80" s="198">
        <v>0</v>
      </c>
      <c r="J80" s="198">
        <v>0</v>
      </c>
      <c r="K80" s="198">
        <v>22084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11136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5554</v>
      </c>
      <c r="AS80" s="198">
        <v>0</v>
      </c>
      <c r="AT80" s="198">
        <v>0</v>
      </c>
      <c r="AU80" s="198">
        <v>0</v>
      </c>
      <c r="AV80" s="198">
        <v>0</v>
      </c>
      <c r="AW80" s="198">
        <v>1595</v>
      </c>
    </row>
    <row r="81" spans="3:49" x14ac:dyDescent="0.3">
      <c r="C81" s="198">
        <v>38</v>
      </c>
      <c r="D81" s="198">
        <v>9</v>
      </c>
      <c r="E81" s="198">
        <v>10</v>
      </c>
      <c r="F81" s="198">
        <v>7750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7750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38</v>
      </c>
      <c r="D82" s="198">
        <v>9</v>
      </c>
      <c r="E82" s="198">
        <v>11</v>
      </c>
      <c r="F82" s="198">
        <v>2585.8778625954201</v>
      </c>
      <c r="G82" s="198">
        <v>0</v>
      </c>
      <c r="H82" s="198">
        <v>0</v>
      </c>
      <c r="I82" s="198">
        <v>0</v>
      </c>
      <c r="J82" s="198">
        <v>1335.8778625954199</v>
      </c>
      <c r="K82" s="198">
        <v>0</v>
      </c>
      <c r="L82" s="198">
        <v>0</v>
      </c>
      <c r="M82" s="198">
        <v>0</v>
      </c>
      <c r="N82" s="198">
        <v>0</v>
      </c>
      <c r="O82" s="198">
        <v>1250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774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12947278</v>
      </c>
      <c r="C3" s="190">
        <f t="shared" ref="C3:R3" si="0">SUBTOTAL(9,C6:C1048576)</f>
        <v>3</v>
      </c>
      <c r="D3" s="190">
        <f>SUBTOTAL(9,D6:D1048576)/2</f>
        <v>13754735</v>
      </c>
      <c r="E3" s="190">
        <f t="shared" si="0"/>
        <v>3.1114208811557624</v>
      </c>
      <c r="F3" s="190">
        <f>SUBTOTAL(9,F6:F1048576)/2</f>
        <v>14543907</v>
      </c>
      <c r="G3" s="191">
        <f>IF(B3&lt;&gt;0,F3/B3,"")</f>
        <v>1.1233177352027199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772</v>
      </c>
      <c r="B6" s="475">
        <v>9357490</v>
      </c>
      <c r="C6" s="401">
        <v>1</v>
      </c>
      <c r="D6" s="475">
        <v>10381800</v>
      </c>
      <c r="E6" s="401">
        <v>1.1094641832371714</v>
      </c>
      <c r="F6" s="475">
        <v>10251297</v>
      </c>
      <c r="G6" s="425">
        <v>1.0955178151405986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773</v>
      </c>
      <c r="B7" s="476">
        <v>3589788</v>
      </c>
      <c r="C7" s="413">
        <v>1</v>
      </c>
      <c r="D7" s="476">
        <v>3372935</v>
      </c>
      <c r="E7" s="413">
        <v>0.93959169733700154</v>
      </c>
      <c r="F7" s="476">
        <v>4292610</v>
      </c>
      <c r="G7" s="427">
        <v>1.1957837064472887</v>
      </c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thickBot="1" x14ac:dyDescent="0.35">
      <c r="A9" s="480" t="s">
        <v>416</v>
      </c>
      <c r="B9" s="478">
        <v>12947278</v>
      </c>
      <c r="C9" s="479">
        <v>1</v>
      </c>
      <c r="D9" s="478">
        <v>13754735</v>
      </c>
      <c r="E9" s="479">
        <v>1.0623650005815894</v>
      </c>
      <c r="F9" s="478">
        <v>14543907</v>
      </c>
      <c r="G9" s="270">
        <v>1.1233177352027199</v>
      </c>
      <c r="H9" s="478"/>
      <c r="I9" s="479"/>
      <c r="J9" s="478"/>
      <c r="K9" s="479"/>
      <c r="L9" s="478"/>
      <c r="M9" s="270"/>
      <c r="N9" s="478"/>
      <c r="O9" s="479"/>
      <c r="P9" s="478"/>
      <c r="Q9" s="479"/>
      <c r="R9" s="478"/>
      <c r="S9" s="271"/>
    </row>
    <row r="10" spans="1:19" ht="14.4" customHeight="1" x14ac:dyDescent="0.3">
      <c r="A10" s="481" t="s">
        <v>775</v>
      </c>
    </row>
    <row r="11" spans="1:19" ht="14.4" customHeight="1" x14ac:dyDescent="0.3">
      <c r="A11" s="482" t="s">
        <v>776</v>
      </c>
    </row>
    <row r="12" spans="1:19" ht="14.4" customHeight="1" x14ac:dyDescent="0.3">
      <c r="A12" s="481" t="s">
        <v>777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779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6584</v>
      </c>
      <c r="C3" s="283">
        <f t="shared" si="0"/>
        <v>7230</v>
      </c>
      <c r="D3" s="283">
        <f t="shared" si="0"/>
        <v>7951</v>
      </c>
      <c r="E3" s="192">
        <f t="shared" si="0"/>
        <v>12947278</v>
      </c>
      <c r="F3" s="190">
        <f t="shared" si="0"/>
        <v>13754735</v>
      </c>
      <c r="G3" s="284">
        <f t="shared" si="0"/>
        <v>14543907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thickBot="1" x14ac:dyDescent="0.35">
      <c r="A6" s="480" t="s">
        <v>778</v>
      </c>
      <c r="B6" s="483">
        <v>6584</v>
      </c>
      <c r="C6" s="483">
        <v>7230</v>
      </c>
      <c r="D6" s="483">
        <v>7951</v>
      </c>
      <c r="E6" s="478">
        <v>12947278</v>
      </c>
      <c r="F6" s="478">
        <v>13754735</v>
      </c>
      <c r="G6" s="484">
        <v>14543907</v>
      </c>
    </row>
    <row r="7" spans="1:7" ht="14.4" customHeight="1" x14ac:dyDescent="0.3">
      <c r="A7" s="481" t="s">
        <v>775</v>
      </c>
    </row>
    <row r="8" spans="1:7" ht="14.4" customHeight="1" x14ac:dyDescent="0.3">
      <c r="A8" s="482" t="s">
        <v>776</v>
      </c>
    </row>
    <row r="9" spans="1:7" ht="14.4" customHeight="1" x14ac:dyDescent="0.3">
      <c r="A9" s="481" t="s">
        <v>777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837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6584</v>
      </c>
      <c r="G3" s="78">
        <f t="shared" si="0"/>
        <v>12947278</v>
      </c>
      <c r="H3" s="58"/>
      <c r="I3" s="58"/>
      <c r="J3" s="78">
        <f t="shared" si="0"/>
        <v>7230</v>
      </c>
      <c r="K3" s="78">
        <f t="shared" si="0"/>
        <v>13754735</v>
      </c>
      <c r="L3" s="58"/>
      <c r="M3" s="58"/>
      <c r="N3" s="78">
        <f t="shared" si="0"/>
        <v>7951</v>
      </c>
      <c r="O3" s="78">
        <f t="shared" si="0"/>
        <v>14543907</v>
      </c>
      <c r="P3" s="59">
        <f>IF(G3=0,0,O3/G3)</f>
        <v>1.1233177352027199</v>
      </c>
      <c r="Q3" s="79">
        <f>IF(N3=0,0,O3/N3)</f>
        <v>1829.1921770846434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5"/>
      <c r="B5" s="486"/>
      <c r="C5" s="487"/>
      <c r="D5" s="488"/>
      <c r="E5" s="489"/>
      <c r="F5" s="490" t="s">
        <v>58</v>
      </c>
      <c r="G5" s="491" t="s">
        <v>14</v>
      </c>
      <c r="H5" s="492"/>
      <c r="I5" s="492"/>
      <c r="J5" s="490" t="s">
        <v>58</v>
      </c>
      <c r="K5" s="491" t="s">
        <v>14</v>
      </c>
      <c r="L5" s="492"/>
      <c r="M5" s="492"/>
      <c r="N5" s="490" t="s">
        <v>58</v>
      </c>
      <c r="O5" s="491" t="s">
        <v>14</v>
      </c>
      <c r="P5" s="493"/>
      <c r="Q5" s="494"/>
    </row>
    <row r="6" spans="1:17" ht="14.4" customHeight="1" x14ac:dyDescent="0.3">
      <c r="A6" s="400" t="s">
        <v>780</v>
      </c>
      <c r="B6" s="401" t="s">
        <v>416</v>
      </c>
      <c r="C6" s="401" t="s">
        <v>781</v>
      </c>
      <c r="D6" s="401" t="s">
        <v>782</v>
      </c>
      <c r="E6" s="401" t="s">
        <v>783</v>
      </c>
      <c r="F6" s="404">
        <v>878</v>
      </c>
      <c r="G6" s="404">
        <v>9357490</v>
      </c>
      <c r="H6" s="401">
        <v>1</v>
      </c>
      <c r="I6" s="401">
        <v>10657.733485193621</v>
      </c>
      <c r="J6" s="404">
        <v>968</v>
      </c>
      <c r="K6" s="404">
        <v>10381800</v>
      </c>
      <c r="L6" s="401">
        <v>1.1094641832371714</v>
      </c>
      <c r="M6" s="401">
        <v>10725</v>
      </c>
      <c r="N6" s="404">
        <v>899</v>
      </c>
      <c r="O6" s="404">
        <v>10251297</v>
      </c>
      <c r="P6" s="425">
        <v>1.0955178151405986</v>
      </c>
      <c r="Q6" s="405">
        <v>11403</v>
      </c>
    </row>
    <row r="7" spans="1:17" ht="14.4" customHeight="1" x14ac:dyDescent="0.3">
      <c r="A7" s="406" t="s">
        <v>784</v>
      </c>
      <c r="B7" s="407" t="s">
        <v>416</v>
      </c>
      <c r="C7" s="407" t="s">
        <v>781</v>
      </c>
      <c r="D7" s="407" t="s">
        <v>785</v>
      </c>
      <c r="E7" s="407" t="s">
        <v>786</v>
      </c>
      <c r="F7" s="410">
        <v>21</v>
      </c>
      <c r="G7" s="410">
        <v>2659</v>
      </c>
      <c r="H7" s="407">
        <v>1</v>
      </c>
      <c r="I7" s="407">
        <v>126.61904761904762</v>
      </c>
      <c r="J7" s="410">
        <v>16</v>
      </c>
      <c r="K7" s="410">
        <v>2048</v>
      </c>
      <c r="L7" s="407">
        <v>0.77021436630312146</v>
      </c>
      <c r="M7" s="407">
        <v>128</v>
      </c>
      <c r="N7" s="410">
        <v>11</v>
      </c>
      <c r="O7" s="410">
        <v>1496</v>
      </c>
      <c r="P7" s="495">
        <v>0.56261752538548326</v>
      </c>
      <c r="Q7" s="411">
        <v>136</v>
      </c>
    </row>
    <row r="8" spans="1:17" ht="14.4" customHeight="1" x14ac:dyDescent="0.3">
      <c r="A8" s="406" t="s">
        <v>784</v>
      </c>
      <c r="B8" s="407" t="s">
        <v>416</v>
      </c>
      <c r="C8" s="407" t="s">
        <v>781</v>
      </c>
      <c r="D8" s="407" t="s">
        <v>787</v>
      </c>
      <c r="E8" s="407" t="s">
        <v>788</v>
      </c>
      <c r="F8" s="410">
        <v>27</v>
      </c>
      <c r="G8" s="410">
        <v>33024</v>
      </c>
      <c r="H8" s="407">
        <v>1</v>
      </c>
      <c r="I8" s="407">
        <v>1223.1111111111111</v>
      </c>
      <c r="J8" s="410">
        <v>24</v>
      </c>
      <c r="K8" s="410">
        <v>29472</v>
      </c>
      <c r="L8" s="407">
        <v>0.89244186046511631</v>
      </c>
      <c r="M8" s="407">
        <v>1228</v>
      </c>
      <c r="N8" s="410">
        <v>10</v>
      </c>
      <c r="O8" s="410">
        <v>12620</v>
      </c>
      <c r="P8" s="495">
        <v>0.38214631782945735</v>
      </c>
      <c r="Q8" s="411">
        <v>1262</v>
      </c>
    </row>
    <row r="9" spans="1:17" ht="14.4" customHeight="1" x14ac:dyDescent="0.3">
      <c r="A9" s="406" t="s">
        <v>784</v>
      </c>
      <c r="B9" s="407" t="s">
        <v>416</v>
      </c>
      <c r="C9" s="407" t="s">
        <v>781</v>
      </c>
      <c r="D9" s="407" t="s">
        <v>789</v>
      </c>
      <c r="E9" s="407" t="s">
        <v>790</v>
      </c>
      <c r="F9" s="410">
        <v>107</v>
      </c>
      <c r="G9" s="410">
        <v>237943</v>
      </c>
      <c r="H9" s="407">
        <v>1</v>
      </c>
      <c r="I9" s="407">
        <v>2223.766355140187</v>
      </c>
      <c r="J9" s="410">
        <v>33</v>
      </c>
      <c r="K9" s="410">
        <v>73788</v>
      </c>
      <c r="L9" s="407">
        <v>0.31010788298037767</v>
      </c>
      <c r="M9" s="407">
        <v>2236</v>
      </c>
      <c r="N9" s="410">
        <v>55</v>
      </c>
      <c r="O9" s="410">
        <v>128590</v>
      </c>
      <c r="P9" s="495">
        <v>0.54042354681583404</v>
      </c>
      <c r="Q9" s="411">
        <v>2338</v>
      </c>
    </row>
    <row r="10" spans="1:17" ht="14.4" customHeight="1" x14ac:dyDescent="0.3">
      <c r="A10" s="406" t="s">
        <v>784</v>
      </c>
      <c r="B10" s="407" t="s">
        <v>416</v>
      </c>
      <c r="C10" s="407" t="s">
        <v>781</v>
      </c>
      <c r="D10" s="407" t="s">
        <v>791</v>
      </c>
      <c r="E10" s="407" t="s">
        <v>792</v>
      </c>
      <c r="F10" s="410">
        <v>26</v>
      </c>
      <c r="G10" s="410">
        <v>27006</v>
      </c>
      <c r="H10" s="407">
        <v>1</v>
      </c>
      <c r="I10" s="407">
        <v>1038.6923076923076</v>
      </c>
      <c r="J10" s="410">
        <v>15</v>
      </c>
      <c r="K10" s="410">
        <v>15645</v>
      </c>
      <c r="L10" s="407">
        <v>0.57931570762052875</v>
      </c>
      <c r="M10" s="407">
        <v>1043</v>
      </c>
      <c r="N10" s="410">
        <v>17</v>
      </c>
      <c r="O10" s="410">
        <v>18309</v>
      </c>
      <c r="P10" s="495">
        <v>0.677960453232615</v>
      </c>
      <c r="Q10" s="411">
        <v>1077</v>
      </c>
    </row>
    <row r="11" spans="1:17" ht="14.4" customHeight="1" x14ac:dyDescent="0.3">
      <c r="A11" s="406" t="s">
        <v>784</v>
      </c>
      <c r="B11" s="407" t="s">
        <v>416</v>
      </c>
      <c r="C11" s="407" t="s">
        <v>781</v>
      </c>
      <c r="D11" s="407" t="s">
        <v>793</v>
      </c>
      <c r="E11" s="407" t="s">
        <v>794</v>
      </c>
      <c r="F11" s="410">
        <v>123</v>
      </c>
      <c r="G11" s="410">
        <v>456294</v>
      </c>
      <c r="H11" s="407">
        <v>1</v>
      </c>
      <c r="I11" s="407">
        <v>3709.7073170731705</v>
      </c>
      <c r="J11" s="410">
        <v>83</v>
      </c>
      <c r="K11" s="410">
        <v>308843</v>
      </c>
      <c r="L11" s="407">
        <v>0.676850889996362</v>
      </c>
      <c r="M11" s="407">
        <v>3721</v>
      </c>
      <c r="N11" s="410">
        <v>75</v>
      </c>
      <c r="O11" s="410">
        <v>286725</v>
      </c>
      <c r="P11" s="495">
        <v>0.62837775644650162</v>
      </c>
      <c r="Q11" s="411">
        <v>3823</v>
      </c>
    </row>
    <row r="12" spans="1:17" ht="14.4" customHeight="1" x14ac:dyDescent="0.3">
      <c r="A12" s="406" t="s">
        <v>784</v>
      </c>
      <c r="B12" s="407" t="s">
        <v>416</v>
      </c>
      <c r="C12" s="407" t="s">
        <v>781</v>
      </c>
      <c r="D12" s="407" t="s">
        <v>795</v>
      </c>
      <c r="E12" s="407" t="s">
        <v>796</v>
      </c>
      <c r="F12" s="410">
        <v>1155</v>
      </c>
      <c r="G12" s="410">
        <v>506714</v>
      </c>
      <c r="H12" s="407">
        <v>1</v>
      </c>
      <c r="I12" s="407">
        <v>438.7134199134199</v>
      </c>
      <c r="J12" s="410">
        <v>1408</v>
      </c>
      <c r="K12" s="410">
        <v>618112</v>
      </c>
      <c r="L12" s="407">
        <v>1.2198439356323292</v>
      </c>
      <c r="M12" s="407">
        <v>439</v>
      </c>
      <c r="N12" s="410">
        <v>1259</v>
      </c>
      <c r="O12" s="410">
        <v>560255</v>
      </c>
      <c r="P12" s="495">
        <v>1.1056631551526108</v>
      </c>
      <c r="Q12" s="411">
        <v>445</v>
      </c>
    </row>
    <row r="13" spans="1:17" ht="14.4" customHeight="1" x14ac:dyDescent="0.3">
      <c r="A13" s="406" t="s">
        <v>784</v>
      </c>
      <c r="B13" s="407" t="s">
        <v>416</v>
      </c>
      <c r="C13" s="407" t="s">
        <v>781</v>
      </c>
      <c r="D13" s="407" t="s">
        <v>797</v>
      </c>
      <c r="E13" s="407" t="s">
        <v>798</v>
      </c>
      <c r="F13" s="410">
        <v>124</v>
      </c>
      <c r="G13" s="410">
        <v>103462</v>
      </c>
      <c r="H13" s="407">
        <v>1</v>
      </c>
      <c r="I13" s="407">
        <v>834.37096774193549</v>
      </c>
      <c r="J13" s="410">
        <v>123</v>
      </c>
      <c r="K13" s="410">
        <v>102828</v>
      </c>
      <c r="L13" s="407">
        <v>0.99387214629525811</v>
      </c>
      <c r="M13" s="407">
        <v>836</v>
      </c>
      <c r="N13" s="410">
        <v>130</v>
      </c>
      <c r="O13" s="410">
        <v>110890</v>
      </c>
      <c r="P13" s="495">
        <v>1.0717944752662814</v>
      </c>
      <c r="Q13" s="411">
        <v>853</v>
      </c>
    </row>
    <row r="14" spans="1:17" ht="14.4" customHeight="1" x14ac:dyDescent="0.3">
      <c r="A14" s="406" t="s">
        <v>784</v>
      </c>
      <c r="B14" s="407" t="s">
        <v>416</v>
      </c>
      <c r="C14" s="407" t="s">
        <v>781</v>
      </c>
      <c r="D14" s="407" t="s">
        <v>799</v>
      </c>
      <c r="E14" s="407" t="s">
        <v>800</v>
      </c>
      <c r="F14" s="410">
        <v>116</v>
      </c>
      <c r="G14" s="410">
        <v>187546</v>
      </c>
      <c r="H14" s="407">
        <v>1</v>
      </c>
      <c r="I14" s="407">
        <v>1616.7758620689656</v>
      </c>
      <c r="J14" s="410">
        <v>104</v>
      </c>
      <c r="K14" s="410">
        <v>168584</v>
      </c>
      <c r="L14" s="407">
        <v>0.89889413797148432</v>
      </c>
      <c r="M14" s="407">
        <v>1621</v>
      </c>
      <c r="N14" s="410">
        <v>117</v>
      </c>
      <c r="O14" s="410">
        <v>193635</v>
      </c>
      <c r="P14" s="495">
        <v>1.0324667015025648</v>
      </c>
      <c r="Q14" s="411">
        <v>1655</v>
      </c>
    </row>
    <row r="15" spans="1:17" ht="14.4" customHeight="1" x14ac:dyDescent="0.3">
      <c r="A15" s="406" t="s">
        <v>784</v>
      </c>
      <c r="B15" s="407" t="s">
        <v>416</v>
      </c>
      <c r="C15" s="407" t="s">
        <v>781</v>
      </c>
      <c r="D15" s="407" t="s">
        <v>801</v>
      </c>
      <c r="E15" s="407" t="s">
        <v>802</v>
      </c>
      <c r="F15" s="410">
        <v>3</v>
      </c>
      <c r="G15" s="410">
        <v>4644</v>
      </c>
      <c r="H15" s="407">
        <v>1</v>
      </c>
      <c r="I15" s="407">
        <v>1548</v>
      </c>
      <c r="J15" s="410">
        <v>3</v>
      </c>
      <c r="K15" s="410">
        <v>4659</v>
      </c>
      <c r="L15" s="407">
        <v>1.0032299741602067</v>
      </c>
      <c r="M15" s="407">
        <v>1553</v>
      </c>
      <c r="N15" s="410"/>
      <c r="O15" s="410"/>
      <c r="P15" s="495"/>
      <c r="Q15" s="411"/>
    </row>
    <row r="16" spans="1:17" ht="14.4" customHeight="1" x14ac:dyDescent="0.3">
      <c r="A16" s="406" t="s">
        <v>784</v>
      </c>
      <c r="B16" s="407" t="s">
        <v>416</v>
      </c>
      <c r="C16" s="407" t="s">
        <v>781</v>
      </c>
      <c r="D16" s="407" t="s">
        <v>803</v>
      </c>
      <c r="E16" s="407" t="s">
        <v>804</v>
      </c>
      <c r="F16" s="410">
        <v>49</v>
      </c>
      <c r="G16" s="410">
        <v>40233</v>
      </c>
      <c r="H16" s="407">
        <v>1</v>
      </c>
      <c r="I16" s="407">
        <v>821.08163265306121</v>
      </c>
      <c r="J16" s="410">
        <v>14</v>
      </c>
      <c r="K16" s="410">
        <v>11522</v>
      </c>
      <c r="L16" s="407">
        <v>0.28638182586434024</v>
      </c>
      <c r="M16" s="407">
        <v>823</v>
      </c>
      <c r="N16" s="410">
        <v>15</v>
      </c>
      <c r="O16" s="410">
        <v>12600</v>
      </c>
      <c r="P16" s="495">
        <v>0.31317575124897473</v>
      </c>
      <c r="Q16" s="411">
        <v>840</v>
      </c>
    </row>
    <row r="17" spans="1:17" ht="14.4" customHeight="1" x14ac:dyDescent="0.3">
      <c r="A17" s="406" t="s">
        <v>784</v>
      </c>
      <c r="B17" s="407" t="s">
        <v>416</v>
      </c>
      <c r="C17" s="407" t="s">
        <v>781</v>
      </c>
      <c r="D17" s="407" t="s">
        <v>805</v>
      </c>
      <c r="E17" s="407" t="s">
        <v>806</v>
      </c>
      <c r="F17" s="410">
        <v>127</v>
      </c>
      <c r="G17" s="410">
        <v>184619</v>
      </c>
      <c r="H17" s="407">
        <v>1</v>
      </c>
      <c r="I17" s="407">
        <v>1453.6929133858268</v>
      </c>
      <c r="J17" s="410">
        <v>97</v>
      </c>
      <c r="K17" s="410">
        <v>141717</v>
      </c>
      <c r="L17" s="407">
        <v>0.7676187174667829</v>
      </c>
      <c r="M17" s="407">
        <v>1461</v>
      </c>
      <c r="N17" s="410">
        <v>38</v>
      </c>
      <c r="O17" s="410">
        <v>57874</v>
      </c>
      <c r="P17" s="495">
        <v>0.3134780277219571</v>
      </c>
      <c r="Q17" s="411">
        <v>1523</v>
      </c>
    </row>
    <row r="18" spans="1:17" ht="14.4" customHeight="1" x14ac:dyDescent="0.3">
      <c r="A18" s="406" t="s">
        <v>784</v>
      </c>
      <c r="B18" s="407" t="s">
        <v>416</v>
      </c>
      <c r="C18" s="407" t="s">
        <v>781</v>
      </c>
      <c r="D18" s="407" t="s">
        <v>807</v>
      </c>
      <c r="E18" s="407" t="s">
        <v>808</v>
      </c>
      <c r="F18" s="410">
        <v>4</v>
      </c>
      <c r="G18" s="410">
        <v>12356</v>
      </c>
      <c r="H18" s="407">
        <v>1</v>
      </c>
      <c r="I18" s="407">
        <v>3089</v>
      </c>
      <c r="J18" s="410"/>
      <c r="K18" s="410"/>
      <c r="L18" s="407"/>
      <c r="M18" s="407"/>
      <c r="N18" s="410">
        <v>1</v>
      </c>
      <c r="O18" s="410">
        <v>3252</v>
      </c>
      <c r="P18" s="495">
        <v>0.26319197151181611</v>
      </c>
      <c r="Q18" s="411">
        <v>3252</v>
      </c>
    </row>
    <row r="19" spans="1:17" ht="14.4" customHeight="1" x14ac:dyDescent="0.3">
      <c r="A19" s="406" t="s">
        <v>784</v>
      </c>
      <c r="B19" s="407" t="s">
        <v>416</v>
      </c>
      <c r="C19" s="407" t="s">
        <v>781</v>
      </c>
      <c r="D19" s="407" t="s">
        <v>809</v>
      </c>
      <c r="E19" s="407" t="s">
        <v>810</v>
      </c>
      <c r="F19" s="410">
        <v>134</v>
      </c>
      <c r="G19" s="410">
        <v>2144</v>
      </c>
      <c r="H19" s="407">
        <v>1</v>
      </c>
      <c r="I19" s="407">
        <v>16</v>
      </c>
      <c r="J19" s="410">
        <v>80</v>
      </c>
      <c r="K19" s="410">
        <v>1280</v>
      </c>
      <c r="L19" s="407">
        <v>0.59701492537313428</v>
      </c>
      <c r="M19" s="407">
        <v>16</v>
      </c>
      <c r="N19" s="410">
        <v>121</v>
      </c>
      <c r="O19" s="410">
        <v>2057</v>
      </c>
      <c r="P19" s="495">
        <v>0.95942164179104472</v>
      </c>
      <c r="Q19" s="411">
        <v>17</v>
      </c>
    </row>
    <row r="20" spans="1:17" ht="14.4" customHeight="1" x14ac:dyDescent="0.3">
      <c r="A20" s="406" t="s">
        <v>784</v>
      </c>
      <c r="B20" s="407" t="s">
        <v>416</v>
      </c>
      <c r="C20" s="407" t="s">
        <v>781</v>
      </c>
      <c r="D20" s="407" t="s">
        <v>811</v>
      </c>
      <c r="E20" s="407" t="s">
        <v>796</v>
      </c>
      <c r="F20" s="410">
        <v>190</v>
      </c>
      <c r="G20" s="410">
        <v>131500</v>
      </c>
      <c r="H20" s="407">
        <v>1</v>
      </c>
      <c r="I20" s="407">
        <v>692.10526315789468</v>
      </c>
      <c r="J20" s="410">
        <v>110</v>
      </c>
      <c r="K20" s="410">
        <v>76560</v>
      </c>
      <c r="L20" s="407">
        <v>0.58220532319391638</v>
      </c>
      <c r="M20" s="407">
        <v>696</v>
      </c>
      <c r="N20" s="410">
        <v>180</v>
      </c>
      <c r="O20" s="410">
        <v>127440</v>
      </c>
      <c r="P20" s="495">
        <v>0.96912547528517112</v>
      </c>
      <c r="Q20" s="411">
        <v>708</v>
      </c>
    </row>
    <row r="21" spans="1:17" ht="14.4" customHeight="1" x14ac:dyDescent="0.3">
      <c r="A21" s="406" t="s">
        <v>784</v>
      </c>
      <c r="B21" s="407" t="s">
        <v>416</v>
      </c>
      <c r="C21" s="407" t="s">
        <v>781</v>
      </c>
      <c r="D21" s="407" t="s">
        <v>812</v>
      </c>
      <c r="E21" s="407" t="s">
        <v>798</v>
      </c>
      <c r="F21" s="410">
        <v>190</v>
      </c>
      <c r="G21" s="410">
        <v>262330</v>
      </c>
      <c r="H21" s="407">
        <v>1</v>
      </c>
      <c r="I21" s="407">
        <v>1380.6842105263158</v>
      </c>
      <c r="J21" s="410">
        <v>121</v>
      </c>
      <c r="K21" s="410">
        <v>167827</v>
      </c>
      <c r="L21" s="407">
        <v>0.63975527007967059</v>
      </c>
      <c r="M21" s="407">
        <v>1387</v>
      </c>
      <c r="N21" s="410">
        <v>206</v>
      </c>
      <c r="O21" s="410">
        <v>296228</v>
      </c>
      <c r="P21" s="495">
        <v>1.1292189227309115</v>
      </c>
      <c r="Q21" s="411">
        <v>1438</v>
      </c>
    </row>
    <row r="22" spans="1:17" ht="14.4" customHeight="1" x14ac:dyDescent="0.3">
      <c r="A22" s="406" t="s">
        <v>784</v>
      </c>
      <c r="B22" s="407" t="s">
        <v>416</v>
      </c>
      <c r="C22" s="407" t="s">
        <v>781</v>
      </c>
      <c r="D22" s="407" t="s">
        <v>813</v>
      </c>
      <c r="E22" s="407" t="s">
        <v>814</v>
      </c>
      <c r="F22" s="410">
        <v>89</v>
      </c>
      <c r="G22" s="410">
        <v>207306</v>
      </c>
      <c r="H22" s="407">
        <v>1</v>
      </c>
      <c r="I22" s="407">
        <v>2329.2808988764045</v>
      </c>
      <c r="J22" s="410">
        <v>67</v>
      </c>
      <c r="K22" s="410">
        <v>156847</v>
      </c>
      <c r="L22" s="407">
        <v>0.75659652880283257</v>
      </c>
      <c r="M22" s="407">
        <v>2341</v>
      </c>
      <c r="N22" s="410">
        <v>109</v>
      </c>
      <c r="O22" s="410">
        <v>265633</v>
      </c>
      <c r="P22" s="495">
        <v>1.2813570277753659</v>
      </c>
      <c r="Q22" s="411">
        <v>2437</v>
      </c>
    </row>
    <row r="23" spans="1:17" ht="14.4" customHeight="1" x14ac:dyDescent="0.3">
      <c r="A23" s="406" t="s">
        <v>784</v>
      </c>
      <c r="B23" s="407" t="s">
        <v>416</v>
      </c>
      <c r="C23" s="407" t="s">
        <v>781</v>
      </c>
      <c r="D23" s="407" t="s">
        <v>815</v>
      </c>
      <c r="E23" s="407" t="s">
        <v>816</v>
      </c>
      <c r="F23" s="410">
        <v>1354</v>
      </c>
      <c r="G23" s="410">
        <v>88968</v>
      </c>
      <c r="H23" s="407">
        <v>1</v>
      </c>
      <c r="I23" s="407">
        <v>65.707533234859682</v>
      </c>
      <c r="J23" s="410">
        <v>1527</v>
      </c>
      <c r="K23" s="410">
        <v>100782</v>
      </c>
      <c r="L23" s="407">
        <v>1.1327893175074184</v>
      </c>
      <c r="M23" s="407">
        <v>66</v>
      </c>
      <c r="N23" s="410">
        <v>1457</v>
      </c>
      <c r="O23" s="410">
        <v>100533</v>
      </c>
      <c r="P23" s="495">
        <v>1.1299905584030212</v>
      </c>
      <c r="Q23" s="411">
        <v>69</v>
      </c>
    </row>
    <row r="24" spans="1:17" ht="14.4" customHeight="1" x14ac:dyDescent="0.3">
      <c r="A24" s="406" t="s">
        <v>784</v>
      </c>
      <c r="B24" s="407" t="s">
        <v>416</v>
      </c>
      <c r="C24" s="407" t="s">
        <v>781</v>
      </c>
      <c r="D24" s="407" t="s">
        <v>817</v>
      </c>
      <c r="E24" s="407" t="s">
        <v>818</v>
      </c>
      <c r="F24" s="410">
        <v>127</v>
      </c>
      <c r="G24" s="410">
        <v>50547</v>
      </c>
      <c r="H24" s="407">
        <v>1</v>
      </c>
      <c r="I24" s="407">
        <v>398.00787401574803</v>
      </c>
      <c r="J24" s="410">
        <v>97</v>
      </c>
      <c r="K24" s="410">
        <v>38897</v>
      </c>
      <c r="L24" s="407">
        <v>0.76952143549567731</v>
      </c>
      <c r="M24" s="407">
        <v>401</v>
      </c>
      <c r="N24" s="410">
        <v>38</v>
      </c>
      <c r="O24" s="410">
        <v>15466</v>
      </c>
      <c r="P24" s="495">
        <v>0.30597265910934379</v>
      </c>
      <c r="Q24" s="411">
        <v>407</v>
      </c>
    </row>
    <row r="25" spans="1:17" ht="14.4" customHeight="1" x14ac:dyDescent="0.3">
      <c r="A25" s="406" t="s">
        <v>784</v>
      </c>
      <c r="B25" s="407" t="s">
        <v>416</v>
      </c>
      <c r="C25" s="407" t="s">
        <v>781</v>
      </c>
      <c r="D25" s="407" t="s">
        <v>819</v>
      </c>
      <c r="E25" s="407" t="s">
        <v>820</v>
      </c>
      <c r="F25" s="410">
        <v>101</v>
      </c>
      <c r="G25" s="410">
        <v>162373</v>
      </c>
      <c r="H25" s="407">
        <v>1</v>
      </c>
      <c r="I25" s="407">
        <v>1607.6534653465346</v>
      </c>
      <c r="J25" s="410">
        <v>112</v>
      </c>
      <c r="K25" s="410">
        <v>180656</v>
      </c>
      <c r="L25" s="407">
        <v>1.1125987694998554</v>
      </c>
      <c r="M25" s="407">
        <v>1613</v>
      </c>
      <c r="N25" s="410">
        <v>125</v>
      </c>
      <c r="O25" s="410">
        <v>208000</v>
      </c>
      <c r="P25" s="495">
        <v>1.2810011516693047</v>
      </c>
      <c r="Q25" s="411">
        <v>1664</v>
      </c>
    </row>
    <row r="26" spans="1:17" ht="14.4" customHeight="1" x14ac:dyDescent="0.3">
      <c r="A26" s="406" t="s">
        <v>784</v>
      </c>
      <c r="B26" s="407" t="s">
        <v>416</v>
      </c>
      <c r="C26" s="407" t="s">
        <v>781</v>
      </c>
      <c r="D26" s="407" t="s">
        <v>821</v>
      </c>
      <c r="E26" s="407" t="s">
        <v>822</v>
      </c>
      <c r="F26" s="410">
        <v>414</v>
      </c>
      <c r="G26" s="410">
        <v>228001</v>
      </c>
      <c r="H26" s="407">
        <v>1</v>
      </c>
      <c r="I26" s="407">
        <v>550.72705314009659</v>
      </c>
      <c r="J26" s="410">
        <v>301</v>
      </c>
      <c r="K26" s="410">
        <v>166152</v>
      </c>
      <c r="L26" s="407">
        <v>0.72873364590506184</v>
      </c>
      <c r="M26" s="407">
        <v>552</v>
      </c>
      <c r="N26" s="410">
        <v>529</v>
      </c>
      <c r="O26" s="410">
        <v>296240</v>
      </c>
      <c r="P26" s="495">
        <v>1.2992925469625134</v>
      </c>
      <c r="Q26" s="411">
        <v>560</v>
      </c>
    </row>
    <row r="27" spans="1:17" ht="14.4" customHeight="1" x14ac:dyDescent="0.3">
      <c r="A27" s="406" t="s">
        <v>784</v>
      </c>
      <c r="B27" s="407" t="s">
        <v>416</v>
      </c>
      <c r="C27" s="407" t="s">
        <v>781</v>
      </c>
      <c r="D27" s="407" t="s">
        <v>823</v>
      </c>
      <c r="E27" s="407" t="s">
        <v>824</v>
      </c>
      <c r="F27" s="410">
        <v>4</v>
      </c>
      <c r="G27" s="410">
        <v>4956</v>
      </c>
      <c r="H27" s="407">
        <v>1</v>
      </c>
      <c r="I27" s="407">
        <v>1239</v>
      </c>
      <c r="J27" s="410"/>
      <c r="K27" s="410"/>
      <c r="L27" s="407"/>
      <c r="M27" s="407"/>
      <c r="N27" s="410">
        <v>1</v>
      </c>
      <c r="O27" s="410">
        <v>1266</v>
      </c>
      <c r="P27" s="495">
        <v>0.25544794188861986</v>
      </c>
      <c r="Q27" s="411">
        <v>1266</v>
      </c>
    </row>
    <row r="28" spans="1:17" ht="14.4" customHeight="1" x14ac:dyDescent="0.3">
      <c r="A28" s="406" t="s">
        <v>784</v>
      </c>
      <c r="B28" s="407" t="s">
        <v>416</v>
      </c>
      <c r="C28" s="407" t="s">
        <v>781</v>
      </c>
      <c r="D28" s="407" t="s">
        <v>825</v>
      </c>
      <c r="E28" s="407" t="s">
        <v>826</v>
      </c>
      <c r="F28" s="410">
        <v>284</v>
      </c>
      <c r="G28" s="410">
        <v>10139</v>
      </c>
      <c r="H28" s="407">
        <v>1</v>
      </c>
      <c r="I28" s="407">
        <v>35.700704225352112</v>
      </c>
      <c r="J28" s="410">
        <v>417</v>
      </c>
      <c r="K28" s="410">
        <v>15012</v>
      </c>
      <c r="L28" s="407">
        <v>1.4806193904724332</v>
      </c>
      <c r="M28" s="407">
        <v>36</v>
      </c>
      <c r="N28" s="410">
        <v>396</v>
      </c>
      <c r="O28" s="410">
        <v>14652</v>
      </c>
      <c r="P28" s="495">
        <v>1.4451129302692574</v>
      </c>
      <c r="Q28" s="411">
        <v>37</v>
      </c>
    </row>
    <row r="29" spans="1:17" ht="14.4" customHeight="1" x14ac:dyDescent="0.3">
      <c r="A29" s="406" t="s">
        <v>784</v>
      </c>
      <c r="B29" s="407" t="s">
        <v>416</v>
      </c>
      <c r="C29" s="407" t="s">
        <v>781</v>
      </c>
      <c r="D29" s="407" t="s">
        <v>827</v>
      </c>
      <c r="E29" s="407" t="s">
        <v>828</v>
      </c>
      <c r="F29" s="410">
        <v>17</v>
      </c>
      <c r="G29" s="410">
        <v>2083</v>
      </c>
      <c r="H29" s="407">
        <v>1</v>
      </c>
      <c r="I29" s="407">
        <v>122.52941176470588</v>
      </c>
      <c r="J29" s="410">
        <v>5</v>
      </c>
      <c r="K29" s="410">
        <v>615</v>
      </c>
      <c r="L29" s="407">
        <v>0.29524723955832932</v>
      </c>
      <c r="M29" s="407">
        <v>123</v>
      </c>
      <c r="N29" s="410">
        <v>12</v>
      </c>
      <c r="O29" s="410">
        <v>1548</v>
      </c>
      <c r="P29" s="495">
        <v>0.74315890542486795</v>
      </c>
      <c r="Q29" s="411">
        <v>129</v>
      </c>
    </row>
    <row r="30" spans="1:17" ht="14.4" customHeight="1" x14ac:dyDescent="0.3">
      <c r="A30" s="406" t="s">
        <v>784</v>
      </c>
      <c r="B30" s="407" t="s">
        <v>416</v>
      </c>
      <c r="C30" s="407" t="s">
        <v>781</v>
      </c>
      <c r="D30" s="407" t="s">
        <v>829</v>
      </c>
      <c r="E30" s="407" t="s">
        <v>830</v>
      </c>
      <c r="F30" s="410">
        <v>698</v>
      </c>
      <c r="G30" s="410">
        <v>297090</v>
      </c>
      <c r="H30" s="407">
        <v>1</v>
      </c>
      <c r="I30" s="407">
        <v>425.63037249283667</v>
      </c>
      <c r="J30" s="410">
        <v>1208</v>
      </c>
      <c r="K30" s="410">
        <v>514608</v>
      </c>
      <c r="L30" s="407">
        <v>1.7321619711198626</v>
      </c>
      <c r="M30" s="407">
        <v>426</v>
      </c>
      <c r="N30" s="410">
        <v>1612</v>
      </c>
      <c r="O30" s="410">
        <v>691548</v>
      </c>
      <c r="P30" s="495">
        <v>2.3277390689689992</v>
      </c>
      <c r="Q30" s="411">
        <v>429</v>
      </c>
    </row>
    <row r="31" spans="1:17" ht="14.4" customHeight="1" x14ac:dyDescent="0.3">
      <c r="A31" s="406" t="s">
        <v>784</v>
      </c>
      <c r="B31" s="407" t="s">
        <v>416</v>
      </c>
      <c r="C31" s="407" t="s">
        <v>781</v>
      </c>
      <c r="D31" s="407" t="s">
        <v>831</v>
      </c>
      <c r="E31" s="407" t="s">
        <v>832</v>
      </c>
      <c r="F31" s="410">
        <v>2</v>
      </c>
      <c r="G31" s="410">
        <v>2406</v>
      </c>
      <c r="H31" s="407">
        <v>1</v>
      </c>
      <c r="I31" s="407">
        <v>1203</v>
      </c>
      <c r="J31" s="410">
        <v>1</v>
      </c>
      <c r="K31" s="410">
        <v>1211</v>
      </c>
      <c r="L31" s="407">
        <v>0.50332502078137986</v>
      </c>
      <c r="M31" s="407">
        <v>1211</v>
      </c>
      <c r="N31" s="410"/>
      <c r="O31" s="410"/>
      <c r="P31" s="495"/>
      <c r="Q31" s="411"/>
    </row>
    <row r="32" spans="1:17" ht="14.4" customHeight="1" x14ac:dyDescent="0.3">
      <c r="A32" s="406" t="s">
        <v>784</v>
      </c>
      <c r="B32" s="407" t="s">
        <v>416</v>
      </c>
      <c r="C32" s="407" t="s">
        <v>781</v>
      </c>
      <c r="D32" s="407" t="s">
        <v>833</v>
      </c>
      <c r="E32" s="407" t="s">
        <v>792</v>
      </c>
      <c r="F32" s="410">
        <v>6</v>
      </c>
      <c r="G32" s="410">
        <v>5514</v>
      </c>
      <c r="H32" s="407">
        <v>1</v>
      </c>
      <c r="I32" s="407">
        <v>919</v>
      </c>
      <c r="J32" s="410">
        <v>2</v>
      </c>
      <c r="K32" s="410">
        <v>1846</v>
      </c>
      <c r="L32" s="407">
        <v>0.33478418570910412</v>
      </c>
      <c r="M32" s="407">
        <v>923</v>
      </c>
      <c r="N32" s="410"/>
      <c r="O32" s="410"/>
      <c r="P32" s="495"/>
      <c r="Q32" s="411"/>
    </row>
    <row r="33" spans="1:17" ht="14.4" customHeight="1" x14ac:dyDescent="0.3">
      <c r="A33" s="406" t="s">
        <v>784</v>
      </c>
      <c r="B33" s="407" t="s">
        <v>416</v>
      </c>
      <c r="C33" s="407" t="s">
        <v>781</v>
      </c>
      <c r="D33" s="407" t="s">
        <v>834</v>
      </c>
      <c r="E33" s="407" t="s">
        <v>835</v>
      </c>
      <c r="F33" s="410">
        <v>209</v>
      </c>
      <c r="G33" s="410">
        <v>336793</v>
      </c>
      <c r="H33" s="407">
        <v>1</v>
      </c>
      <c r="I33" s="407">
        <v>1611.4497607655503</v>
      </c>
      <c r="J33" s="410">
        <v>293</v>
      </c>
      <c r="K33" s="410">
        <v>473195</v>
      </c>
      <c r="L33" s="407">
        <v>1.4050024792676807</v>
      </c>
      <c r="M33" s="407">
        <v>1615</v>
      </c>
      <c r="N33" s="410">
        <v>537</v>
      </c>
      <c r="O33" s="410">
        <v>885513</v>
      </c>
      <c r="P33" s="495">
        <v>2.6292500141036186</v>
      </c>
      <c r="Q33" s="411">
        <v>1649</v>
      </c>
    </row>
    <row r="34" spans="1:17" ht="14.4" customHeight="1" thickBot="1" x14ac:dyDescent="0.35">
      <c r="A34" s="412" t="s">
        <v>784</v>
      </c>
      <c r="B34" s="413" t="s">
        <v>416</v>
      </c>
      <c r="C34" s="413" t="s">
        <v>781</v>
      </c>
      <c r="D34" s="413" t="s">
        <v>836</v>
      </c>
      <c r="E34" s="413" t="s">
        <v>828</v>
      </c>
      <c r="F34" s="416">
        <v>5</v>
      </c>
      <c r="G34" s="416">
        <v>1138</v>
      </c>
      <c r="H34" s="413">
        <v>1</v>
      </c>
      <c r="I34" s="413">
        <v>227.6</v>
      </c>
      <c r="J34" s="416">
        <v>1</v>
      </c>
      <c r="K34" s="416">
        <v>229</v>
      </c>
      <c r="L34" s="413">
        <v>0.20123022847100175</v>
      </c>
      <c r="M34" s="413">
        <v>229</v>
      </c>
      <c r="N34" s="416">
        <v>1</v>
      </c>
      <c r="O34" s="416">
        <v>240</v>
      </c>
      <c r="P34" s="427">
        <v>0.210896309314587</v>
      </c>
      <c r="Q34" s="417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2751589</v>
      </c>
      <c r="C3" s="190">
        <f t="shared" ref="C3:R3" si="0">SUBTOTAL(9,C6:C1048576)</f>
        <v>17</v>
      </c>
      <c r="D3" s="190">
        <f t="shared" si="0"/>
        <v>2184206</v>
      </c>
      <c r="E3" s="190">
        <f t="shared" si="0"/>
        <v>17.391522532005482</v>
      </c>
      <c r="F3" s="190">
        <f t="shared" si="0"/>
        <v>1936418</v>
      </c>
      <c r="G3" s="193">
        <f>IF(B3&lt;&gt;0,F3/B3,"")</f>
        <v>0.70374536313381109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838</v>
      </c>
      <c r="B6" s="475">
        <v>57886</v>
      </c>
      <c r="C6" s="401">
        <v>1</v>
      </c>
      <c r="D6" s="475">
        <v>21561</v>
      </c>
      <c r="E6" s="401">
        <v>0.37247348236188371</v>
      </c>
      <c r="F6" s="475">
        <v>58348</v>
      </c>
      <c r="G6" s="425">
        <v>1.0079812044363059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98" t="s">
        <v>839</v>
      </c>
      <c r="B7" s="496">
        <v>354531</v>
      </c>
      <c r="C7" s="407">
        <v>1</v>
      </c>
      <c r="D7" s="496">
        <v>311874</v>
      </c>
      <c r="E7" s="407">
        <v>0.8796804792810784</v>
      </c>
      <c r="F7" s="496">
        <v>154258</v>
      </c>
      <c r="G7" s="495">
        <v>0.43510440553858476</v>
      </c>
      <c r="H7" s="496"/>
      <c r="I7" s="407"/>
      <c r="J7" s="496"/>
      <c r="K7" s="407"/>
      <c r="L7" s="496"/>
      <c r="M7" s="495"/>
      <c r="N7" s="496"/>
      <c r="O7" s="407"/>
      <c r="P7" s="496"/>
      <c r="Q7" s="407"/>
      <c r="R7" s="496"/>
      <c r="S7" s="497"/>
    </row>
    <row r="8" spans="1:19" ht="14.4" customHeight="1" x14ac:dyDescent="0.3">
      <c r="A8" s="498" t="s">
        <v>840</v>
      </c>
      <c r="B8" s="496">
        <v>624673</v>
      </c>
      <c r="C8" s="407">
        <v>1</v>
      </c>
      <c r="D8" s="496">
        <v>586189</v>
      </c>
      <c r="E8" s="407">
        <v>0.93839336740982882</v>
      </c>
      <c r="F8" s="496">
        <v>514238</v>
      </c>
      <c r="G8" s="495">
        <v>0.82321150425902834</v>
      </c>
      <c r="H8" s="496"/>
      <c r="I8" s="407"/>
      <c r="J8" s="496"/>
      <c r="K8" s="407"/>
      <c r="L8" s="496"/>
      <c r="M8" s="495"/>
      <c r="N8" s="496"/>
      <c r="O8" s="407"/>
      <c r="P8" s="496"/>
      <c r="Q8" s="407"/>
      <c r="R8" s="496"/>
      <c r="S8" s="497"/>
    </row>
    <row r="9" spans="1:19" ht="14.4" customHeight="1" x14ac:dyDescent="0.3">
      <c r="A9" s="498" t="s">
        <v>841</v>
      </c>
      <c r="B9" s="496">
        <v>21370</v>
      </c>
      <c r="C9" s="407">
        <v>1</v>
      </c>
      <c r="D9" s="496">
        <v>21450</v>
      </c>
      <c r="E9" s="407">
        <v>1.0037435657463734</v>
      </c>
      <c r="F9" s="496">
        <v>4931</v>
      </c>
      <c r="G9" s="495">
        <v>0.2307440336920917</v>
      </c>
      <c r="H9" s="496"/>
      <c r="I9" s="407"/>
      <c r="J9" s="496"/>
      <c r="K9" s="407"/>
      <c r="L9" s="496"/>
      <c r="M9" s="495"/>
      <c r="N9" s="496"/>
      <c r="O9" s="407"/>
      <c r="P9" s="496"/>
      <c r="Q9" s="407"/>
      <c r="R9" s="496"/>
      <c r="S9" s="497"/>
    </row>
    <row r="10" spans="1:19" ht="14.4" customHeight="1" x14ac:dyDescent="0.3">
      <c r="A10" s="498" t="s">
        <v>842</v>
      </c>
      <c r="B10" s="496"/>
      <c r="C10" s="407"/>
      <c r="D10" s="496"/>
      <c r="E10" s="407"/>
      <c r="F10" s="496">
        <v>794</v>
      </c>
      <c r="G10" s="495"/>
      <c r="H10" s="496"/>
      <c r="I10" s="407"/>
      <c r="J10" s="496"/>
      <c r="K10" s="407"/>
      <c r="L10" s="496"/>
      <c r="M10" s="495"/>
      <c r="N10" s="496"/>
      <c r="O10" s="407"/>
      <c r="P10" s="496"/>
      <c r="Q10" s="407"/>
      <c r="R10" s="496"/>
      <c r="S10" s="497"/>
    </row>
    <row r="11" spans="1:19" ht="14.4" customHeight="1" x14ac:dyDescent="0.3">
      <c r="A11" s="498" t="s">
        <v>843</v>
      </c>
      <c r="B11" s="496">
        <v>120103</v>
      </c>
      <c r="C11" s="407">
        <v>1</v>
      </c>
      <c r="D11" s="496">
        <v>57507</v>
      </c>
      <c r="E11" s="407">
        <v>0.4788140179679109</v>
      </c>
      <c r="F11" s="496">
        <v>130949</v>
      </c>
      <c r="G11" s="495">
        <v>1.0903058208371148</v>
      </c>
      <c r="H11" s="496"/>
      <c r="I11" s="407"/>
      <c r="J11" s="496"/>
      <c r="K11" s="407"/>
      <c r="L11" s="496"/>
      <c r="M11" s="495"/>
      <c r="N11" s="496"/>
      <c r="O11" s="407"/>
      <c r="P11" s="496"/>
      <c r="Q11" s="407"/>
      <c r="R11" s="496"/>
      <c r="S11" s="497"/>
    </row>
    <row r="12" spans="1:19" ht="14.4" customHeight="1" x14ac:dyDescent="0.3">
      <c r="A12" s="498" t="s">
        <v>844</v>
      </c>
      <c r="B12" s="496">
        <v>493084</v>
      </c>
      <c r="C12" s="407">
        <v>1</v>
      </c>
      <c r="D12" s="496">
        <v>299851</v>
      </c>
      <c r="E12" s="407">
        <v>0.6081134248931217</v>
      </c>
      <c r="F12" s="496">
        <v>133158</v>
      </c>
      <c r="G12" s="495">
        <v>0.27005135027703192</v>
      </c>
      <c r="H12" s="496"/>
      <c r="I12" s="407"/>
      <c r="J12" s="496"/>
      <c r="K12" s="407"/>
      <c r="L12" s="496"/>
      <c r="M12" s="495"/>
      <c r="N12" s="496"/>
      <c r="O12" s="407"/>
      <c r="P12" s="496"/>
      <c r="Q12" s="407"/>
      <c r="R12" s="496"/>
      <c r="S12" s="497"/>
    </row>
    <row r="13" spans="1:19" ht="14.4" customHeight="1" x14ac:dyDescent="0.3">
      <c r="A13" s="498" t="s">
        <v>845</v>
      </c>
      <c r="B13" s="496">
        <v>26923</v>
      </c>
      <c r="C13" s="407">
        <v>1</v>
      </c>
      <c r="D13" s="496">
        <v>25445</v>
      </c>
      <c r="E13" s="407">
        <v>0.94510270029342947</v>
      </c>
      <c r="F13" s="496">
        <v>12416</v>
      </c>
      <c r="G13" s="495">
        <v>0.46116703190580544</v>
      </c>
      <c r="H13" s="496"/>
      <c r="I13" s="407"/>
      <c r="J13" s="496"/>
      <c r="K13" s="407"/>
      <c r="L13" s="496"/>
      <c r="M13" s="495"/>
      <c r="N13" s="496"/>
      <c r="O13" s="407"/>
      <c r="P13" s="496"/>
      <c r="Q13" s="407"/>
      <c r="R13" s="496"/>
      <c r="S13" s="497"/>
    </row>
    <row r="14" spans="1:19" ht="14.4" customHeight="1" x14ac:dyDescent="0.3">
      <c r="A14" s="498" t="s">
        <v>846</v>
      </c>
      <c r="B14" s="496">
        <v>29061</v>
      </c>
      <c r="C14" s="407">
        <v>1</v>
      </c>
      <c r="D14" s="496">
        <v>39788</v>
      </c>
      <c r="E14" s="407">
        <v>1.3691201266301916</v>
      </c>
      <c r="F14" s="496">
        <v>9232</v>
      </c>
      <c r="G14" s="495">
        <v>0.31767661126595781</v>
      </c>
      <c r="H14" s="496"/>
      <c r="I14" s="407"/>
      <c r="J14" s="496"/>
      <c r="K14" s="407"/>
      <c r="L14" s="496"/>
      <c r="M14" s="495"/>
      <c r="N14" s="496"/>
      <c r="O14" s="407"/>
      <c r="P14" s="496"/>
      <c r="Q14" s="407"/>
      <c r="R14" s="496"/>
      <c r="S14" s="497"/>
    </row>
    <row r="15" spans="1:19" ht="14.4" customHeight="1" x14ac:dyDescent="0.3">
      <c r="A15" s="498" t="s">
        <v>847</v>
      </c>
      <c r="B15" s="496">
        <v>429118</v>
      </c>
      <c r="C15" s="407">
        <v>1</v>
      </c>
      <c r="D15" s="496">
        <v>354629</v>
      </c>
      <c r="E15" s="407">
        <v>0.82641371371044792</v>
      </c>
      <c r="F15" s="496">
        <v>460717</v>
      </c>
      <c r="G15" s="495">
        <v>1.0736370881668911</v>
      </c>
      <c r="H15" s="496"/>
      <c r="I15" s="407"/>
      <c r="J15" s="496"/>
      <c r="K15" s="407"/>
      <c r="L15" s="496"/>
      <c r="M15" s="495"/>
      <c r="N15" s="496"/>
      <c r="O15" s="407"/>
      <c r="P15" s="496"/>
      <c r="Q15" s="407"/>
      <c r="R15" s="496"/>
      <c r="S15" s="497"/>
    </row>
    <row r="16" spans="1:19" ht="14.4" customHeight="1" x14ac:dyDescent="0.3">
      <c r="A16" s="498" t="s">
        <v>848</v>
      </c>
      <c r="B16" s="496"/>
      <c r="C16" s="407"/>
      <c r="D16" s="496">
        <v>10725</v>
      </c>
      <c r="E16" s="407"/>
      <c r="F16" s="496"/>
      <c r="G16" s="495"/>
      <c r="H16" s="496"/>
      <c r="I16" s="407"/>
      <c r="J16" s="496"/>
      <c r="K16" s="407"/>
      <c r="L16" s="496"/>
      <c r="M16" s="495"/>
      <c r="N16" s="496"/>
      <c r="O16" s="407"/>
      <c r="P16" s="496"/>
      <c r="Q16" s="407"/>
      <c r="R16" s="496"/>
      <c r="S16" s="497"/>
    </row>
    <row r="17" spans="1:19" ht="14.4" customHeight="1" x14ac:dyDescent="0.3">
      <c r="A17" s="498" t="s">
        <v>849</v>
      </c>
      <c r="B17" s="496">
        <v>5994</v>
      </c>
      <c r="C17" s="407">
        <v>1</v>
      </c>
      <c r="D17" s="496">
        <v>11555</v>
      </c>
      <c r="E17" s="407">
        <v>1.927761094427761</v>
      </c>
      <c r="F17" s="496"/>
      <c r="G17" s="495"/>
      <c r="H17" s="496"/>
      <c r="I17" s="407"/>
      <c r="J17" s="496"/>
      <c r="K17" s="407"/>
      <c r="L17" s="496"/>
      <c r="M17" s="495"/>
      <c r="N17" s="496"/>
      <c r="O17" s="407"/>
      <c r="P17" s="496"/>
      <c r="Q17" s="407"/>
      <c r="R17" s="496"/>
      <c r="S17" s="497"/>
    </row>
    <row r="18" spans="1:19" ht="14.4" customHeight="1" x14ac:dyDescent="0.3">
      <c r="A18" s="498" t="s">
        <v>850</v>
      </c>
      <c r="B18" s="496">
        <v>122423</v>
      </c>
      <c r="C18" s="407">
        <v>1</v>
      </c>
      <c r="D18" s="496">
        <v>123405</v>
      </c>
      <c r="E18" s="407">
        <v>1.0080213685336905</v>
      </c>
      <c r="F18" s="496">
        <v>77902</v>
      </c>
      <c r="G18" s="495">
        <v>0.63633467567368873</v>
      </c>
      <c r="H18" s="496"/>
      <c r="I18" s="407"/>
      <c r="J18" s="496"/>
      <c r="K18" s="407"/>
      <c r="L18" s="496"/>
      <c r="M18" s="495"/>
      <c r="N18" s="496"/>
      <c r="O18" s="407"/>
      <c r="P18" s="496"/>
      <c r="Q18" s="407"/>
      <c r="R18" s="496"/>
      <c r="S18" s="497"/>
    </row>
    <row r="19" spans="1:19" ht="14.4" customHeight="1" x14ac:dyDescent="0.3">
      <c r="A19" s="498" t="s">
        <v>851</v>
      </c>
      <c r="B19" s="496">
        <v>354339</v>
      </c>
      <c r="C19" s="407">
        <v>1</v>
      </c>
      <c r="D19" s="496">
        <v>173025</v>
      </c>
      <c r="E19" s="407">
        <v>0.4883035736963755</v>
      </c>
      <c r="F19" s="496">
        <v>221106</v>
      </c>
      <c r="G19" s="495">
        <v>0.62399566516810179</v>
      </c>
      <c r="H19" s="496"/>
      <c r="I19" s="407"/>
      <c r="J19" s="496"/>
      <c r="K19" s="407"/>
      <c r="L19" s="496"/>
      <c r="M19" s="495"/>
      <c r="N19" s="496"/>
      <c r="O19" s="407"/>
      <c r="P19" s="496"/>
      <c r="Q19" s="407"/>
      <c r="R19" s="496"/>
      <c r="S19" s="497"/>
    </row>
    <row r="20" spans="1:19" ht="14.4" customHeight="1" x14ac:dyDescent="0.3">
      <c r="A20" s="498" t="s">
        <v>852</v>
      </c>
      <c r="B20" s="496"/>
      <c r="C20" s="407"/>
      <c r="D20" s="496"/>
      <c r="E20" s="407"/>
      <c r="F20" s="496">
        <v>5009</v>
      </c>
      <c r="G20" s="495"/>
      <c r="H20" s="496"/>
      <c r="I20" s="407"/>
      <c r="J20" s="496"/>
      <c r="K20" s="407"/>
      <c r="L20" s="496"/>
      <c r="M20" s="495"/>
      <c r="N20" s="496"/>
      <c r="O20" s="407"/>
      <c r="P20" s="496"/>
      <c r="Q20" s="407"/>
      <c r="R20" s="496"/>
      <c r="S20" s="497"/>
    </row>
    <row r="21" spans="1:19" ht="14.4" customHeight="1" x14ac:dyDescent="0.3">
      <c r="A21" s="498" t="s">
        <v>853</v>
      </c>
      <c r="B21" s="496">
        <v>10685</v>
      </c>
      <c r="C21" s="407">
        <v>1</v>
      </c>
      <c r="D21" s="496">
        <v>34935</v>
      </c>
      <c r="E21" s="407">
        <v>3.2695367337388861</v>
      </c>
      <c r="F21" s="496"/>
      <c r="G21" s="495"/>
      <c r="H21" s="496"/>
      <c r="I21" s="407"/>
      <c r="J21" s="496"/>
      <c r="K21" s="407"/>
      <c r="L21" s="496"/>
      <c r="M21" s="495"/>
      <c r="N21" s="496"/>
      <c r="O21" s="407"/>
      <c r="P21" s="496"/>
      <c r="Q21" s="407"/>
      <c r="R21" s="496"/>
      <c r="S21" s="497"/>
    </row>
    <row r="22" spans="1:19" ht="14.4" customHeight="1" x14ac:dyDescent="0.3">
      <c r="A22" s="498" t="s">
        <v>854</v>
      </c>
      <c r="B22" s="496"/>
      <c r="C22" s="407"/>
      <c r="D22" s="496">
        <v>1540</v>
      </c>
      <c r="E22" s="407"/>
      <c r="F22" s="496"/>
      <c r="G22" s="495"/>
      <c r="H22" s="496"/>
      <c r="I22" s="407"/>
      <c r="J22" s="496"/>
      <c r="K22" s="407"/>
      <c r="L22" s="496"/>
      <c r="M22" s="495"/>
      <c r="N22" s="496"/>
      <c r="O22" s="407"/>
      <c r="P22" s="496"/>
      <c r="Q22" s="407"/>
      <c r="R22" s="496"/>
      <c r="S22" s="497"/>
    </row>
    <row r="23" spans="1:19" ht="14.4" customHeight="1" x14ac:dyDescent="0.3">
      <c r="A23" s="498" t="s">
        <v>855</v>
      </c>
      <c r="B23" s="496">
        <v>40874</v>
      </c>
      <c r="C23" s="407">
        <v>1</v>
      </c>
      <c r="D23" s="496">
        <v>22710</v>
      </c>
      <c r="E23" s="407">
        <v>0.55560992317854874</v>
      </c>
      <c r="F23" s="496">
        <v>56345</v>
      </c>
      <c r="G23" s="495">
        <v>1.3785046728971964</v>
      </c>
      <c r="H23" s="496"/>
      <c r="I23" s="407"/>
      <c r="J23" s="496"/>
      <c r="K23" s="407"/>
      <c r="L23" s="496"/>
      <c r="M23" s="495"/>
      <c r="N23" s="496"/>
      <c r="O23" s="407"/>
      <c r="P23" s="496"/>
      <c r="Q23" s="407"/>
      <c r="R23" s="496"/>
      <c r="S23" s="497"/>
    </row>
    <row r="24" spans="1:19" ht="14.4" customHeight="1" x14ac:dyDescent="0.3">
      <c r="A24" s="498" t="s">
        <v>856</v>
      </c>
      <c r="B24" s="496">
        <v>5347</v>
      </c>
      <c r="C24" s="407">
        <v>1</v>
      </c>
      <c r="D24" s="496"/>
      <c r="E24" s="407"/>
      <c r="F24" s="496">
        <v>5628</v>
      </c>
      <c r="G24" s="495">
        <v>1.0525528333645036</v>
      </c>
      <c r="H24" s="496"/>
      <c r="I24" s="407"/>
      <c r="J24" s="496"/>
      <c r="K24" s="407"/>
      <c r="L24" s="496"/>
      <c r="M24" s="495"/>
      <c r="N24" s="496"/>
      <c r="O24" s="407"/>
      <c r="P24" s="496"/>
      <c r="Q24" s="407"/>
      <c r="R24" s="496"/>
      <c r="S24" s="497"/>
    </row>
    <row r="25" spans="1:19" ht="14.4" customHeight="1" x14ac:dyDescent="0.3">
      <c r="A25" s="498" t="s">
        <v>857</v>
      </c>
      <c r="B25" s="496">
        <v>10685</v>
      </c>
      <c r="C25" s="407">
        <v>1</v>
      </c>
      <c r="D25" s="496">
        <v>10437</v>
      </c>
      <c r="E25" s="407">
        <v>0.97678989237248481</v>
      </c>
      <c r="F25" s="496"/>
      <c r="G25" s="495"/>
      <c r="H25" s="496"/>
      <c r="I25" s="407"/>
      <c r="J25" s="496"/>
      <c r="K25" s="407"/>
      <c r="L25" s="496"/>
      <c r="M25" s="495"/>
      <c r="N25" s="496"/>
      <c r="O25" s="407"/>
      <c r="P25" s="496"/>
      <c r="Q25" s="407"/>
      <c r="R25" s="496"/>
      <c r="S25" s="497"/>
    </row>
    <row r="26" spans="1:19" ht="14.4" customHeight="1" thickBot="1" x14ac:dyDescent="0.35">
      <c r="A26" s="477" t="s">
        <v>858</v>
      </c>
      <c r="B26" s="476">
        <v>44493</v>
      </c>
      <c r="C26" s="413">
        <v>1</v>
      </c>
      <c r="D26" s="476">
        <v>77580</v>
      </c>
      <c r="E26" s="413">
        <v>1.7436450677634685</v>
      </c>
      <c r="F26" s="476">
        <v>91387</v>
      </c>
      <c r="G26" s="427">
        <v>2.0539635448272762</v>
      </c>
      <c r="H26" s="476"/>
      <c r="I26" s="413"/>
      <c r="J26" s="476"/>
      <c r="K26" s="413"/>
      <c r="L26" s="476"/>
      <c r="M26" s="427"/>
      <c r="N26" s="476"/>
      <c r="O26" s="413"/>
      <c r="P26" s="476"/>
      <c r="Q26" s="413"/>
      <c r="R26" s="476"/>
      <c r="S26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880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2528</v>
      </c>
      <c r="G3" s="78">
        <f t="shared" si="0"/>
        <v>2751589</v>
      </c>
      <c r="H3" s="78"/>
      <c r="I3" s="78"/>
      <c r="J3" s="78">
        <f t="shared" si="0"/>
        <v>2037</v>
      </c>
      <c r="K3" s="78">
        <f t="shared" si="0"/>
        <v>2184206</v>
      </c>
      <c r="L3" s="78"/>
      <c r="M3" s="78"/>
      <c r="N3" s="78">
        <f t="shared" si="0"/>
        <v>1941</v>
      </c>
      <c r="O3" s="78">
        <f t="shared" si="0"/>
        <v>1936418</v>
      </c>
      <c r="P3" s="59">
        <f>IF(G3=0,0,O3/G3)</f>
        <v>0.70374536313381109</v>
      </c>
      <c r="Q3" s="79">
        <f>IF(N3=0,0,O3/N3)</f>
        <v>997.63936115404431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7"/>
      <c r="B5" s="485"/>
      <c r="C5" s="487"/>
      <c r="D5" s="499"/>
      <c r="E5" s="489"/>
      <c r="F5" s="500" t="s">
        <v>58</v>
      </c>
      <c r="G5" s="501" t="s">
        <v>14</v>
      </c>
      <c r="H5" s="502"/>
      <c r="I5" s="502"/>
      <c r="J5" s="500" t="s">
        <v>58</v>
      </c>
      <c r="K5" s="501" t="s">
        <v>14</v>
      </c>
      <c r="L5" s="502"/>
      <c r="M5" s="502"/>
      <c r="N5" s="500" t="s">
        <v>58</v>
      </c>
      <c r="O5" s="501" t="s">
        <v>14</v>
      </c>
      <c r="P5" s="503"/>
      <c r="Q5" s="494"/>
    </row>
    <row r="6" spans="1:17" ht="14.4" customHeight="1" x14ac:dyDescent="0.3">
      <c r="A6" s="400" t="s">
        <v>859</v>
      </c>
      <c r="B6" s="401" t="s">
        <v>780</v>
      </c>
      <c r="C6" s="401" t="s">
        <v>781</v>
      </c>
      <c r="D6" s="401" t="s">
        <v>782</v>
      </c>
      <c r="E6" s="401" t="s">
        <v>783</v>
      </c>
      <c r="F6" s="404">
        <v>1</v>
      </c>
      <c r="G6" s="404">
        <v>10685</v>
      </c>
      <c r="H6" s="404">
        <v>1</v>
      </c>
      <c r="I6" s="404">
        <v>10685</v>
      </c>
      <c r="J6" s="404">
        <v>1</v>
      </c>
      <c r="K6" s="404">
        <v>10725</v>
      </c>
      <c r="L6" s="404">
        <v>1.0037435657463734</v>
      </c>
      <c r="M6" s="404">
        <v>10725</v>
      </c>
      <c r="N6" s="404">
        <v>2</v>
      </c>
      <c r="O6" s="404">
        <v>22806</v>
      </c>
      <c r="P6" s="425">
        <v>2.1343940102948058</v>
      </c>
      <c r="Q6" s="405">
        <v>11403</v>
      </c>
    </row>
    <row r="7" spans="1:17" ht="14.4" customHeight="1" x14ac:dyDescent="0.3">
      <c r="A7" s="406" t="s">
        <v>859</v>
      </c>
      <c r="B7" s="407" t="s">
        <v>784</v>
      </c>
      <c r="C7" s="407" t="s">
        <v>781</v>
      </c>
      <c r="D7" s="407" t="s">
        <v>793</v>
      </c>
      <c r="E7" s="407" t="s">
        <v>794</v>
      </c>
      <c r="F7" s="410">
        <v>4</v>
      </c>
      <c r="G7" s="410">
        <v>14792</v>
      </c>
      <c r="H7" s="410">
        <v>1</v>
      </c>
      <c r="I7" s="410">
        <v>3698</v>
      </c>
      <c r="J7" s="410"/>
      <c r="K7" s="410"/>
      <c r="L7" s="410"/>
      <c r="M7" s="410"/>
      <c r="N7" s="410">
        <v>1</v>
      </c>
      <c r="O7" s="410">
        <v>3823</v>
      </c>
      <c r="P7" s="495">
        <v>0.25845051379123851</v>
      </c>
      <c r="Q7" s="411">
        <v>3823</v>
      </c>
    </row>
    <row r="8" spans="1:17" ht="14.4" customHeight="1" x14ac:dyDescent="0.3">
      <c r="A8" s="406" t="s">
        <v>859</v>
      </c>
      <c r="B8" s="407" t="s">
        <v>784</v>
      </c>
      <c r="C8" s="407" t="s">
        <v>781</v>
      </c>
      <c r="D8" s="407" t="s">
        <v>797</v>
      </c>
      <c r="E8" s="407" t="s">
        <v>798</v>
      </c>
      <c r="F8" s="410"/>
      <c r="G8" s="410"/>
      <c r="H8" s="410"/>
      <c r="I8" s="410"/>
      <c r="J8" s="410"/>
      <c r="K8" s="410"/>
      <c r="L8" s="410"/>
      <c r="M8" s="410"/>
      <c r="N8" s="410">
        <v>4</v>
      </c>
      <c r="O8" s="410">
        <v>3412</v>
      </c>
      <c r="P8" s="495"/>
      <c r="Q8" s="411">
        <v>853</v>
      </c>
    </row>
    <row r="9" spans="1:17" ht="14.4" customHeight="1" x14ac:dyDescent="0.3">
      <c r="A9" s="406" t="s">
        <v>859</v>
      </c>
      <c r="B9" s="407" t="s">
        <v>784</v>
      </c>
      <c r="C9" s="407" t="s">
        <v>781</v>
      </c>
      <c r="D9" s="407" t="s">
        <v>799</v>
      </c>
      <c r="E9" s="407" t="s">
        <v>800</v>
      </c>
      <c r="F9" s="410">
        <v>2</v>
      </c>
      <c r="G9" s="410">
        <v>3226</v>
      </c>
      <c r="H9" s="410">
        <v>1</v>
      </c>
      <c r="I9" s="410">
        <v>1613</v>
      </c>
      <c r="J9" s="410"/>
      <c r="K9" s="410"/>
      <c r="L9" s="410"/>
      <c r="M9" s="410"/>
      <c r="N9" s="410">
        <v>4</v>
      </c>
      <c r="O9" s="410">
        <v>6620</v>
      </c>
      <c r="P9" s="495">
        <v>2.0520768753874767</v>
      </c>
      <c r="Q9" s="411">
        <v>1655</v>
      </c>
    </row>
    <row r="10" spans="1:17" ht="14.4" customHeight="1" x14ac:dyDescent="0.3">
      <c r="A10" s="406" t="s">
        <v>859</v>
      </c>
      <c r="B10" s="407" t="s">
        <v>784</v>
      </c>
      <c r="C10" s="407" t="s">
        <v>781</v>
      </c>
      <c r="D10" s="407" t="s">
        <v>805</v>
      </c>
      <c r="E10" s="407" t="s">
        <v>806</v>
      </c>
      <c r="F10" s="410">
        <v>1</v>
      </c>
      <c r="G10" s="410">
        <v>1447</v>
      </c>
      <c r="H10" s="410">
        <v>1</v>
      </c>
      <c r="I10" s="410">
        <v>1447</v>
      </c>
      <c r="J10" s="410"/>
      <c r="K10" s="410"/>
      <c r="L10" s="410"/>
      <c r="M10" s="410"/>
      <c r="N10" s="410"/>
      <c r="O10" s="410"/>
      <c r="P10" s="495"/>
      <c r="Q10" s="411"/>
    </row>
    <row r="11" spans="1:17" ht="14.4" customHeight="1" x14ac:dyDescent="0.3">
      <c r="A11" s="406" t="s">
        <v>859</v>
      </c>
      <c r="B11" s="407" t="s">
        <v>784</v>
      </c>
      <c r="C11" s="407" t="s">
        <v>781</v>
      </c>
      <c r="D11" s="407" t="s">
        <v>809</v>
      </c>
      <c r="E11" s="407" t="s">
        <v>810</v>
      </c>
      <c r="F11" s="410"/>
      <c r="G11" s="410"/>
      <c r="H11" s="410"/>
      <c r="I11" s="410"/>
      <c r="J11" s="410"/>
      <c r="K11" s="410"/>
      <c r="L11" s="410"/>
      <c r="M11" s="410"/>
      <c r="N11" s="410">
        <v>2</v>
      </c>
      <c r="O11" s="410">
        <v>34</v>
      </c>
      <c r="P11" s="495"/>
      <c r="Q11" s="411">
        <v>17</v>
      </c>
    </row>
    <row r="12" spans="1:17" ht="14.4" customHeight="1" x14ac:dyDescent="0.3">
      <c r="A12" s="406" t="s">
        <v>859</v>
      </c>
      <c r="B12" s="407" t="s">
        <v>784</v>
      </c>
      <c r="C12" s="407" t="s">
        <v>781</v>
      </c>
      <c r="D12" s="407" t="s">
        <v>811</v>
      </c>
      <c r="E12" s="407" t="s">
        <v>796</v>
      </c>
      <c r="F12" s="410"/>
      <c r="G12" s="410"/>
      <c r="H12" s="410"/>
      <c r="I12" s="410"/>
      <c r="J12" s="410"/>
      <c r="K12" s="410"/>
      <c r="L12" s="410"/>
      <c r="M12" s="410"/>
      <c r="N12" s="410">
        <v>3</v>
      </c>
      <c r="O12" s="410">
        <v>2124</v>
      </c>
      <c r="P12" s="495"/>
      <c r="Q12" s="411">
        <v>708</v>
      </c>
    </row>
    <row r="13" spans="1:17" ht="14.4" customHeight="1" x14ac:dyDescent="0.3">
      <c r="A13" s="406" t="s">
        <v>859</v>
      </c>
      <c r="B13" s="407" t="s">
        <v>784</v>
      </c>
      <c r="C13" s="407" t="s">
        <v>781</v>
      </c>
      <c r="D13" s="407" t="s">
        <v>812</v>
      </c>
      <c r="E13" s="407" t="s">
        <v>798</v>
      </c>
      <c r="F13" s="410">
        <v>8</v>
      </c>
      <c r="G13" s="410">
        <v>11000</v>
      </c>
      <c r="H13" s="410">
        <v>1</v>
      </c>
      <c r="I13" s="410">
        <v>1375</v>
      </c>
      <c r="J13" s="410">
        <v>3</v>
      </c>
      <c r="K13" s="410">
        <v>4161</v>
      </c>
      <c r="L13" s="410">
        <v>0.37827272727272726</v>
      </c>
      <c r="M13" s="410">
        <v>1387</v>
      </c>
      <c r="N13" s="410">
        <v>1</v>
      </c>
      <c r="O13" s="410">
        <v>1438</v>
      </c>
      <c r="P13" s="495">
        <v>0.13072727272727272</v>
      </c>
      <c r="Q13" s="411">
        <v>1438</v>
      </c>
    </row>
    <row r="14" spans="1:17" ht="14.4" customHeight="1" x14ac:dyDescent="0.3">
      <c r="A14" s="406" t="s">
        <v>859</v>
      </c>
      <c r="B14" s="407" t="s">
        <v>784</v>
      </c>
      <c r="C14" s="407" t="s">
        <v>781</v>
      </c>
      <c r="D14" s="407" t="s">
        <v>813</v>
      </c>
      <c r="E14" s="407" t="s">
        <v>814</v>
      </c>
      <c r="F14" s="410">
        <v>4</v>
      </c>
      <c r="G14" s="410">
        <v>9276</v>
      </c>
      <c r="H14" s="410">
        <v>1</v>
      </c>
      <c r="I14" s="410">
        <v>2319</v>
      </c>
      <c r="J14" s="410">
        <v>1</v>
      </c>
      <c r="K14" s="410">
        <v>2341</v>
      </c>
      <c r="L14" s="410">
        <v>0.25237171194480379</v>
      </c>
      <c r="M14" s="410">
        <v>2341</v>
      </c>
      <c r="N14" s="410">
        <v>1</v>
      </c>
      <c r="O14" s="410">
        <v>2437</v>
      </c>
      <c r="P14" s="495">
        <v>0.26272100043122038</v>
      </c>
      <c r="Q14" s="411">
        <v>2437</v>
      </c>
    </row>
    <row r="15" spans="1:17" ht="14.4" customHeight="1" x14ac:dyDescent="0.3">
      <c r="A15" s="406" t="s">
        <v>859</v>
      </c>
      <c r="B15" s="407" t="s">
        <v>784</v>
      </c>
      <c r="C15" s="407" t="s">
        <v>781</v>
      </c>
      <c r="D15" s="407" t="s">
        <v>815</v>
      </c>
      <c r="E15" s="407" t="s">
        <v>816</v>
      </c>
      <c r="F15" s="410"/>
      <c r="G15" s="410"/>
      <c r="H15" s="410"/>
      <c r="I15" s="410"/>
      <c r="J15" s="410"/>
      <c r="K15" s="410"/>
      <c r="L15" s="410"/>
      <c r="M15" s="410"/>
      <c r="N15" s="410">
        <v>3</v>
      </c>
      <c r="O15" s="410">
        <v>207</v>
      </c>
      <c r="P15" s="495"/>
      <c r="Q15" s="411">
        <v>69</v>
      </c>
    </row>
    <row r="16" spans="1:17" ht="14.4" customHeight="1" x14ac:dyDescent="0.3">
      <c r="A16" s="406" t="s">
        <v>859</v>
      </c>
      <c r="B16" s="407" t="s">
        <v>784</v>
      </c>
      <c r="C16" s="407" t="s">
        <v>781</v>
      </c>
      <c r="D16" s="407" t="s">
        <v>817</v>
      </c>
      <c r="E16" s="407" t="s">
        <v>818</v>
      </c>
      <c r="F16" s="410">
        <v>1</v>
      </c>
      <c r="G16" s="410">
        <v>396</v>
      </c>
      <c r="H16" s="410">
        <v>1</v>
      </c>
      <c r="I16" s="410">
        <v>396</v>
      </c>
      <c r="J16" s="410"/>
      <c r="K16" s="410"/>
      <c r="L16" s="410"/>
      <c r="M16" s="410"/>
      <c r="N16" s="410"/>
      <c r="O16" s="410"/>
      <c r="P16" s="495"/>
      <c r="Q16" s="411"/>
    </row>
    <row r="17" spans="1:17" ht="14.4" customHeight="1" x14ac:dyDescent="0.3">
      <c r="A17" s="406" t="s">
        <v>859</v>
      </c>
      <c r="B17" s="407" t="s">
        <v>784</v>
      </c>
      <c r="C17" s="407" t="s">
        <v>781</v>
      </c>
      <c r="D17" s="407" t="s">
        <v>819</v>
      </c>
      <c r="E17" s="407" t="s">
        <v>820</v>
      </c>
      <c r="F17" s="410"/>
      <c r="G17" s="410"/>
      <c r="H17" s="410"/>
      <c r="I17" s="410"/>
      <c r="J17" s="410"/>
      <c r="K17" s="410"/>
      <c r="L17" s="410"/>
      <c r="M17" s="410"/>
      <c r="N17" s="410">
        <v>1</v>
      </c>
      <c r="O17" s="410">
        <v>1664</v>
      </c>
      <c r="P17" s="495"/>
      <c r="Q17" s="411">
        <v>1664</v>
      </c>
    </row>
    <row r="18" spans="1:17" ht="14.4" customHeight="1" x14ac:dyDescent="0.3">
      <c r="A18" s="406" t="s">
        <v>859</v>
      </c>
      <c r="B18" s="407" t="s">
        <v>784</v>
      </c>
      <c r="C18" s="407" t="s">
        <v>781</v>
      </c>
      <c r="D18" s="407" t="s">
        <v>821</v>
      </c>
      <c r="E18" s="407" t="s">
        <v>822</v>
      </c>
      <c r="F18" s="410">
        <v>7</v>
      </c>
      <c r="G18" s="410">
        <v>3850</v>
      </c>
      <c r="H18" s="410">
        <v>1</v>
      </c>
      <c r="I18" s="410">
        <v>550</v>
      </c>
      <c r="J18" s="410">
        <v>2</v>
      </c>
      <c r="K18" s="410">
        <v>1104</v>
      </c>
      <c r="L18" s="410">
        <v>0.28675324675324676</v>
      </c>
      <c r="M18" s="410">
        <v>552</v>
      </c>
      <c r="N18" s="410">
        <v>4</v>
      </c>
      <c r="O18" s="410">
        <v>2240</v>
      </c>
      <c r="P18" s="495">
        <v>0.58181818181818179</v>
      </c>
      <c r="Q18" s="411">
        <v>560</v>
      </c>
    </row>
    <row r="19" spans="1:17" ht="14.4" customHeight="1" x14ac:dyDescent="0.3">
      <c r="A19" s="406" t="s">
        <v>859</v>
      </c>
      <c r="B19" s="407" t="s">
        <v>784</v>
      </c>
      <c r="C19" s="407" t="s">
        <v>781</v>
      </c>
      <c r="D19" s="407" t="s">
        <v>834</v>
      </c>
      <c r="E19" s="407" t="s">
        <v>835</v>
      </c>
      <c r="F19" s="410">
        <v>2</v>
      </c>
      <c r="G19" s="410">
        <v>3214</v>
      </c>
      <c r="H19" s="410">
        <v>1</v>
      </c>
      <c r="I19" s="410">
        <v>1607</v>
      </c>
      <c r="J19" s="410">
        <v>2</v>
      </c>
      <c r="K19" s="410">
        <v>3230</v>
      </c>
      <c r="L19" s="410">
        <v>1.0049782202862476</v>
      </c>
      <c r="M19" s="410">
        <v>1615</v>
      </c>
      <c r="N19" s="410">
        <v>7</v>
      </c>
      <c r="O19" s="410">
        <v>11543</v>
      </c>
      <c r="P19" s="495">
        <v>3.5914747977598007</v>
      </c>
      <c r="Q19" s="411">
        <v>1649</v>
      </c>
    </row>
    <row r="20" spans="1:17" ht="14.4" customHeight="1" x14ac:dyDescent="0.3">
      <c r="A20" s="406" t="s">
        <v>860</v>
      </c>
      <c r="B20" s="407" t="s">
        <v>780</v>
      </c>
      <c r="C20" s="407" t="s">
        <v>781</v>
      </c>
      <c r="D20" s="407" t="s">
        <v>782</v>
      </c>
      <c r="E20" s="407" t="s">
        <v>783</v>
      </c>
      <c r="F20" s="410">
        <v>1</v>
      </c>
      <c r="G20" s="410">
        <v>10685</v>
      </c>
      <c r="H20" s="410">
        <v>1</v>
      </c>
      <c r="I20" s="410">
        <v>10685</v>
      </c>
      <c r="J20" s="410"/>
      <c r="K20" s="410"/>
      <c r="L20" s="410"/>
      <c r="M20" s="410"/>
      <c r="N20" s="410">
        <v>1</v>
      </c>
      <c r="O20" s="410">
        <v>11403</v>
      </c>
      <c r="P20" s="495">
        <v>1.0671970051474029</v>
      </c>
      <c r="Q20" s="411">
        <v>11403</v>
      </c>
    </row>
    <row r="21" spans="1:17" ht="14.4" customHeight="1" x14ac:dyDescent="0.3">
      <c r="A21" s="406" t="s">
        <v>860</v>
      </c>
      <c r="B21" s="407" t="s">
        <v>784</v>
      </c>
      <c r="C21" s="407" t="s">
        <v>781</v>
      </c>
      <c r="D21" s="407" t="s">
        <v>785</v>
      </c>
      <c r="E21" s="407" t="s">
        <v>786</v>
      </c>
      <c r="F21" s="410">
        <v>2</v>
      </c>
      <c r="G21" s="410">
        <v>254</v>
      </c>
      <c r="H21" s="410">
        <v>1</v>
      </c>
      <c r="I21" s="410">
        <v>127</v>
      </c>
      <c r="J21" s="410">
        <v>1</v>
      </c>
      <c r="K21" s="410">
        <v>128</v>
      </c>
      <c r="L21" s="410">
        <v>0.50393700787401574</v>
      </c>
      <c r="M21" s="410">
        <v>128</v>
      </c>
      <c r="N21" s="410"/>
      <c r="O21" s="410"/>
      <c r="P21" s="495"/>
      <c r="Q21" s="411"/>
    </row>
    <row r="22" spans="1:17" ht="14.4" customHeight="1" x14ac:dyDescent="0.3">
      <c r="A22" s="406" t="s">
        <v>860</v>
      </c>
      <c r="B22" s="407" t="s">
        <v>784</v>
      </c>
      <c r="C22" s="407" t="s">
        <v>781</v>
      </c>
      <c r="D22" s="407" t="s">
        <v>789</v>
      </c>
      <c r="E22" s="407" t="s">
        <v>790</v>
      </c>
      <c r="F22" s="410">
        <v>2</v>
      </c>
      <c r="G22" s="410">
        <v>4458</v>
      </c>
      <c r="H22" s="410">
        <v>1</v>
      </c>
      <c r="I22" s="410">
        <v>2229</v>
      </c>
      <c r="J22" s="410">
        <v>2</v>
      </c>
      <c r="K22" s="410">
        <v>4472</v>
      </c>
      <c r="L22" s="410">
        <v>1.0031404217137729</v>
      </c>
      <c r="M22" s="410">
        <v>2236</v>
      </c>
      <c r="N22" s="410"/>
      <c r="O22" s="410"/>
      <c r="P22" s="495"/>
      <c r="Q22" s="411"/>
    </row>
    <row r="23" spans="1:17" ht="14.4" customHeight="1" x14ac:dyDescent="0.3">
      <c r="A23" s="406" t="s">
        <v>860</v>
      </c>
      <c r="B23" s="407" t="s">
        <v>784</v>
      </c>
      <c r="C23" s="407" t="s">
        <v>781</v>
      </c>
      <c r="D23" s="407" t="s">
        <v>791</v>
      </c>
      <c r="E23" s="407" t="s">
        <v>792</v>
      </c>
      <c r="F23" s="410">
        <v>2</v>
      </c>
      <c r="G23" s="410">
        <v>2082</v>
      </c>
      <c r="H23" s="410">
        <v>1</v>
      </c>
      <c r="I23" s="410">
        <v>1041</v>
      </c>
      <c r="J23" s="410"/>
      <c r="K23" s="410"/>
      <c r="L23" s="410"/>
      <c r="M23" s="410"/>
      <c r="N23" s="410"/>
      <c r="O23" s="410"/>
      <c r="P23" s="495"/>
      <c r="Q23" s="411"/>
    </row>
    <row r="24" spans="1:17" ht="14.4" customHeight="1" x14ac:dyDescent="0.3">
      <c r="A24" s="406" t="s">
        <v>860</v>
      </c>
      <c r="B24" s="407" t="s">
        <v>784</v>
      </c>
      <c r="C24" s="407" t="s">
        <v>781</v>
      </c>
      <c r="D24" s="407" t="s">
        <v>793</v>
      </c>
      <c r="E24" s="407" t="s">
        <v>794</v>
      </c>
      <c r="F24" s="410">
        <v>23</v>
      </c>
      <c r="G24" s="410">
        <v>85406</v>
      </c>
      <c r="H24" s="410">
        <v>1</v>
      </c>
      <c r="I24" s="410">
        <v>3713.304347826087</v>
      </c>
      <c r="J24" s="410">
        <v>17</v>
      </c>
      <c r="K24" s="410">
        <v>63257</v>
      </c>
      <c r="L24" s="410">
        <v>0.74066224855396579</v>
      </c>
      <c r="M24" s="410">
        <v>3721</v>
      </c>
      <c r="N24" s="410">
        <v>7</v>
      </c>
      <c r="O24" s="410">
        <v>26761</v>
      </c>
      <c r="P24" s="495">
        <v>0.31333864131325667</v>
      </c>
      <c r="Q24" s="411">
        <v>3823</v>
      </c>
    </row>
    <row r="25" spans="1:17" ht="14.4" customHeight="1" x14ac:dyDescent="0.3">
      <c r="A25" s="406" t="s">
        <v>860</v>
      </c>
      <c r="B25" s="407" t="s">
        <v>784</v>
      </c>
      <c r="C25" s="407" t="s">
        <v>781</v>
      </c>
      <c r="D25" s="407" t="s">
        <v>795</v>
      </c>
      <c r="E25" s="407" t="s">
        <v>796</v>
      </c>
      <c r="F25" s="410">
        <v>3</v>
      </c>
      <c r="G25" s="410">
        <v>1314</v>
      </c>
      <c r="H25" s="410">
        <v>1</v>
      </c>
      <c r="I25" s="410">
        <v>438</v>
      </c>
      <c r="J25" s="410"/>
      <c r="K25" s="410"/>
      <c r="L25" s="410"/>
      <c r="M25" s="410"/>
      <c r="N25" s="410"/>
      <c r="O25" s="410"/>
      <c r="P25" s="495"/>
      <c r="Q25" s="411"/>
    </row>
    <row r="26" spans="1:17" ht="14.4" customHeight="1" x14ac:dyDescent="0.3">
      <c r="A26" s="406" t="s">
        <v>860</v>
      </c>
      <c r="B26" s="407" t="s">
        <v>784</v>
      </c>
      <c r="C26" s="407" t="s">
        <v>781</v>
      </c>
      <c r="D26" s="407" t="s">
        <v>797</v>
      </c>
      <c r="E26" s="407" t="s">
        <v>798</v>
      </c>
      <c r="F26" s="410">
        <v>6</v>
      </c>
      <c r="G26" s="410">
        <v>5010</v>
      </c>
      <c r="H26" s="410">
        <v>1</v>
      </c>
      <c r="I26" s="410">
        <v>835</v>
      </c>
      <c r="J26" s="410"/>
      <c r="K26" s="410"/>
      <c r="L26" s="410"/>
      <c r="M26" s="410"/>
      <c r="N26" s="410"/>
      <c r="O26" s="410"/>
      <c r="P26" s="495"/>
      <c r="Q26" s="411"/>
    </row>
    <row r="27" spans="1:17" ht="14.4" customHeight="1" x14ac:dyDescent="0.3">
      <c r="A27" s="406" t="s">
        <v>860</v>
      </c>
      <c r="B27" s="407" t="s">
        <v>784</v>
      </c>
      <c r="C27" s="407" t="s">
        <v>781</v>
      </c>
      <c r="D27" s="407" t="s">
        <v>799</v>
      </c>
      <c r="E27" s="407" t="s">
        <v>800</v>
      </c>
      <c r="F27" s="410">
        <v>13</v>
      </c>
      <c r="G27" s="410">
        <v>21047</v>
      </c>
      <c r="H27" s="410">
        <v>1</v>
      </c>
      <c r="I27" s="410">
        <v>1619</v>
      </c>
      <c r="J27" s="410">
        <v>13</v>
      </c>
      <c r="K27" s="410">
        <v>21073</v>
      </c>
      <c r="L27" s="410">
        <v>1.0012353304508956</v>
      </c>
      <c r="M27" s="410">
        <v>1621</v>
      </c>
      <c r="N27" s="410">
        <v>2</v>
      </c>
      <c r="O27" s="410">
        <v>3310</v>
      </c>
      <c r="P27" s="495">
        <v>0.1572670689409417</v>
      </c>
      <c r="Q27" s="411">
        <v>1655</v>
      </c>
    </row>
    <row r="28" spans="1:17" ht="14.4" customHeight="1" x14ac:dyDescent="0.3">
      <c r="A28" s="406" t="s">
        <v>860</v>
      </c>
      <c r="B28" s="407" t="s">
        <v>784</v>
      </c>
      <c r="C28" s="407" t="s">
        <v>781</v>
      </c>
      <c r="D28" s="407" t="s">
        <v>801</v>
      </c>
      <c r="E28" s="407" t="s">
        <v>802</v>
      </c>
      <c r="F28" s="410">
        <v>2</v>
      </c>
      <c r="G28" s="410">
        <v>3096</v>
      </c>
      <c r="H28" s="410">
        <v>1</v>
      </c>
      <c r="I28" s="410">
        <v>1548</v>
      </c>
      <c r="J28" s="410"/>
      <c r="K28" s="410"/>
      <c r="L28" s="410"/>
      <c r="M28" s="410"/>
      <c r="N28" s="410"/>
      <c r="O28" s="410"/>
      <c r="P28" s="495"/>
      <c r="Q28" s="411"/>
    </row>
    <row r="29" spans="1:17" ht="14.4" customHeight="1" x14ac:dyDescent="0.3">
      <c r="A29" s="406" t="s">
        <v>860</v>
      </c>
      <c r="B29" s="407" t="s">
        <v>784</v>
      </c>
      <c r="C29" s="407" t="s">
        <v>781</v>
      </c>
      <c r="D29" s="407" t="s">
        <v>803</v>
      </c>
      <c r="E29" s="407" t="s">
        <v>804</v>
      </c>
      <c r="F29" s="410">
        <v>5</v>
      </c>
      <c r="G29" s="410">
        <v>4110</v>
      </c>
      <c r="H29" s="410">
        <v>1</v>
      </c>
      <c r="I29" s="410">
        <v>822</v>
      </c>
      <c r="J29" s="410">
        <v>1</v>
      </c>
      <c r="K29" s="410">
        <v>823</v>
      </c>
      <c r="L29" s="410">
        <v>0.20024330900243309</v>
      </c>
      <c r="M29" s="410">
        <v>823</v>
      </c>
      <c r="N29" s="410"/>
      <c r="O29" s="410"/>
      <c r="P29" s="495"/>
      <c r="Q29" s="411"/>
    </row>
    <row r="30" spans="1:17" ht="14.4" customHeight="1" x14ac:dyDescent="0.3">
      <c r="A30" s="406" t="s">
        <v>860</v>
      </c>
      <c r="B30" s="407" t="s">
        <v>784</v>
      </c>
      <c r="C30" s="407" t="s">
        <v>781</v>
      </c>
      <c r="D30" s="407" t="s">
        <v>805</v>
      </c>
      <c r="E30" s="407" t="s">
        <v>806</v>
      </c>
      <c r="F30" s="410">
        <v>1</v>
      </c>
      <c r="G30" s="410">
        <v>1457</v>
      </c>
      <c r="H30" s="410">
        <v>1</v>
      </c>
      <c r="I30" s="410">
        <v>1457</v>
      </c>
      <c r="J30" s="410"/>
      <c r="K30" s="410"/>
      <c r="L30" s="410"/>
      <c r="M30" s="410"/>
      <c r="N30" s="410"/>
      <c r="O30" s="410"/>
      <c r="P30" s="495"/>
      <c r="Q30" s="411"/>
    </row>
    <row r="31" spans="1:17" ht="14.4" customHeight="1" x14ac:dyDescent="0.3">
      <c r="A31" s="406" t="s">
        <v>860</v>
      </c>
      <c r="B31" s="407" t="s">
        <v>784</v>
      </c>
      <c r="C31" s="407" t="s">
        <v>781</v>
      </c>
      <c r="D31" s="407" t="s">
        <v>809</v>
      </c>
      <c r="E31" s="407" t="s">
        <v>810</v>
      </c>
      <c r="F31" s="410">
        <v>19</v>
      </c>
      <c r="G31" s="410">
        <v>304</v>
      </c>
      <c r="H31" s="410">
        <v>1</v>
      </c>
      <c r="I31" s="410">
        <v>16</v>
      </c>
      <c r="J31" s="410">
        <v>10</v>
      </c>
      <c r="K31" s="410">
        <v>160</v>
      </c>
      <c r="L31" s="410">
        <v>0.52631578947368418</v>
      </c>
      <c r="M31" s="410">
        <v>16</v>
      </c>
      <c r="N31" s="410">
        <v>8</v>
      </c>
      <c r="O31" s="410">
        <v>136</v>
      </c>
      <c r="P31" s="495">
        <v>0.44736842105263158</v>
      </c>
      <c r="Q31" s="411">
        <v>17</v>
      </c>
    </row>
    <row r="32" spans="1:17" ht="14.4" customHeight="1" x14ac:dyDescent="0.3">
      <c r="A32" s="406" t="s">
        <v>860</v>
      </c>
      <c r="B32" s="407" t="s">
        <v>784</v>
      </c>
      <c r="C32" s="407" t="s">
        <v>781</v>
      </c>
      <c r="D32" s="407" t="s">
        <v>811</v>
      </c>
      <c r="E32" s="407" t="s">
        <v>796</v>
      </c>
      <c r="F32" s="410">
        <v>27</v>
      </c>
      <c r="G32" s="410">
        <v>18702</v>
      </c>
      <c r="H32" s="410">
        <v>1</v>
      </c>
      <c r="I32" s="410">
        <v>692.66666666666663</v>
      </c>
      <c r="J32" s="410">
        <v>19</v>
      </c>
      <c r="K32" s="410">
        <v>13224</v>
      </c>
      <c r="L32" s="410">
        <v>0.70709015078601223</v>
      </c>
      <c r="M32" s="410">
        <v>696</v>
      </c>
      <c r="N32" s="410">
        <v>16</v>
      </c>
      <c r="O32" s="410">
        <v>11328</v>
      </c>
      <c r="P32" s="495">
        <v>0.60571061918511393</v>
      </c>
      <c r="Q32" s="411">
        <v>708</v>
      </c>
    </row>
    <row r="33" spans="1:17" ht="14.4" customHeight="1" x14ac:dyDescent="0.3">
      <c r="A33" s="406" t="s">
        <v>860</v>
      </c>
      <c r="B33" s="407" t="s">
        <v>784</v>
      </c>
      <c r="C33" s="407" t="s">
        <v>781</v>
      </c>
      <c r="D33" s="407" t="s">
        <v>812</v>
      </c>
      <c r="E33" s="407" t="s">
        <v>798</v>
      </c>
      <c r="F33" s="410">
        <v>48</v>
      </c>
      <c r="G33" s="410">
        <v>66352</v>
      </c>
      <c r="H33" s="410">
        <v>1</v>
      </c>
      <c r="I33" s="410">
        <v>1382.3333333333333</v>
      </c>
      <c r="J33" s="410">
        <v>50</v>
      </c>
      <c r="K33" s="410">
        <v>69350</v>
      </c>
      <c r="L33" s="410">
        <v>1.0451832650108512</v>
      </c>
      <c r="M33" s="410">
        <v>1387</v>
      </c>
      <c r="N33" s="410">
        <v>20</v>
      </c>
      <c r="O33" s="410">
        <v>28760</v>
      </c>
      <c r="P33" s="495">
        <v>0.43344586448034722</v>
      </c>
      <c r="Q33" s="411">
        <v>1438</v>
      </c>
    </row>
    <row r="34" spans="1:17" ht="14.4" customHeight="1" x14ac:dyDescent="0.3">
      <c r="A34" s="406" t="s">
        <v>860</v>
      </c>
      <c r="B34" s="407" t="s">
        <v>784</v>
      </c>
      <c r="C34" s="407" t="s">
        <v>781</v>
      </c>
      <c r="D34" s="407" t="s">
        <v>813</v>
      </c>
      <c r="E34" s="407" t="s">
        <v>814</v>
      </c>
      <c r="F34" s="410">
        <v>23</v>
      </c>
      <c r="G34" s="410">
        <v>53622</v>
      </c>
      <c r="H34" s="410">
        <v>1</v>
      </c>
      <c r="I34" s="410">
        <v>2331.391304347826</v>
      </c>
      <c r="J34" s="410">
        <v>25</v>
      </c>
      <c r="K34" s="410">
        <v>58525</v>
      </c>
      <c r="L34" s="410">
        <v>1.0914363507515572</v>
      </c>
      <c r="M34" s="410">
        <v>2341</v>
      </c>
      <c r="N34" s="410">
        <v>10</v>
      </c>
      <c r="O34" s="410">
        <v>24370</v>
      </c>
      <c r="P34" s="495">
        <v>0.45447763977471933</v>
      </c>
      <c r="Q34" s="411">
        <v>2437</v>
      </c>
    </row>
    <row r="35" spans="1:17" ht="14.4" customHeight="1" x14ac:dyDescent="0.3">
      <c r="A35" s="406" t="s">
        <v>860</v>
      </c>
      <c r="B35" s="407" t="s">
        <v>784</v>
      </c>
      <c r="C35" s="407" t="s">
        <v>781</v>
      </c>
      <c r="D35" s="407" t="s">
        <v>815</v>
      </c>
      <c r="E35" s="407" t="s">
        <v>816</v>
      </c>
      <c r="F35" s="410">
        <v>30</v>
      </c>
      <c r="G35" s="410">
        <v>1971</v>
      </c>
      <c r="H35" s="410">
        <v>1</v>
      </c>
      <c r="I35" s="410">
        <v>65.7</v>
      </c>
      <c r="J35" s="410">
        <v>19</v>
      </c>
      <c r="K35" s="410">
        <v>1254</v>
      </c>
      <c r="L35" s="410">
        <v>0.63622526636225263</v>
      </c>
      <c r="M35" s="410">
        <v>66</v>
      </c>
      <c r="N35" s="410">
        <v>16</v>
      </c>
      <c r="O35" s="410">
        <v>1104</v>
      </c>
      <c r="P35" s="495">
        <v>0.56012176560121762</v>
      </c>
      <c r="Q35" s="411">
        <v>69</v>
      </c>
    </row>
    <row r="36" spans="1:17" ht="14.4" customHeight="1" x14ac:dyDescent="0.3">
      <c r="A36" s="406" t="s">
        <v>860</v>
      </c>
      <c r="B36" s="407" t="s">
        <v>784</v>
      </c>
      <c r="C36" s="407" t="s">
        <v>781</v>
      </c>
      <c r="D36" s="407" t="s">
        <v>817</v>
      </c>
      <c r="E36" s="407" t="s">
        <v>818</v>
      </c>
      <c r="F36" s="410">
        <v>1</v>
      </c>
      <c r="G36" s="410">
        <v>399</v>
      </c>
      <c r="H36" s="410">
        <v>1</v>
      </c>
      <c r="I36" s="410">
        <v>399</v>
      </c>
      <c r="J36" s="410"/>
      <c r="K36" s="410"/>
      <c r="L36" s="410"/>
      <c r="M36" s="410"/>
      <c r="N36" s="410"/>
      <c r="O36" s="410"/>
      <c r="P36" s="495"/>
      <c r="Q36" s="411"/>
    </row>
    <row r="37" spans="1:17" ht="14.4" customHeight="1" x14ac:dyDescent="0.3">
      <c r="A37" s="406" t="s">
        <v>860</v>
      </c>
      <c r="B37" s="407" t="s">
        <v>784</v>
      </c>
      <c r="C37" s="407" t="s">
        <v>781</v>
      </c>
      <c r="D37" s="407" t="s">
        <v>819</v>
      </c>
      <c r="E37" s="407" t="s">
        <v>820</v>
      </c>
      <c r="F37" s="410">
        <v>2</v>
      </c>
      <c r="G37" s="410">
        <v>3218</v>
      </c>
      <c r="H37" s="410">
        <v>1</v>
      </c>
      <c r="I37" s="410">
        <v>1609</v>
      </c>
      <c r="J37" s="410"/>
      <c r="K37" s="410"/>
      <c r="L37" s="410"/>
      <c r="M37" s="410"/>
      <c r="N37" s="410"/>
      <c r="O37" s="410"/>
      <c r="P37" s="495"/>
      <c r="Q37" s="411"/>
    </row>
    <row r="38" spans="1:17" ht="14.4" customHeight="1" x14ac:dyDescent="0.3">
      <c r="A38" s="406" t="s">
        <v>860</v>
      </c>
      <c r="B38" s="407" t="s">
        <v>784</v>
      </c>
      <c r="C38" s="407" t="s">
        <v>781</v>
      </c>
      <c r="D38" s="407" t="s">
        <v>821</v>
      </c>
      <c r="E38" s="407" t="s">
        <v>822</v>
      </c>
      <c r="F38" s="410">
        <v>64</v>
      </c>
      <c r="G38" s="410">
        <v>35254</v>
      </c>
      <c r="H38" s="410">
        <v>1</v>
      </c>
      <c r="I38" s="410">
        <v>550.84375</v>
      </c>
      <c r="J38" s="410">
        <v>74</v>
      </c>
      <c r="K38" s="410">
        <v>40848</v>
      </c>
      <c r="L38" s="410">
        <v>1.1586770295569297</v>
      </c>
      <c r="M38" s="410">
        <v>552</v>
      </c>
      <c r="N38" s="410">
        <v>42</v>
      </c>
      <c r="O38" s="410">
        <v>23520</v>
      </c>
      <c r="P38" s="495">
        <v>0.66715833664265045</v>
      </c>
      <c r="Q38" s="411">
        <v>560</v>
      </c>
    </row>
    <row r="39" spans="1:17" ht="14.4" customHeight="1" x14ac:dyDescent="0.3">
      <c r="A39" s="406" t="s">
        <v>860</v>
      </c>
      <c r="B39" s="407" t="s">
        <v>784</v>
      </c>
      <c r="C39" s="407" t="s">
        <v>781</v>
      </c>
      <c r="D39" s="407" t="s">
        <v>827</v>
      </c>
      <c r="E39" s="407" t="s">
        <v>828</v>
      </c>
      <c r="F39" s="410">
        <v>1</v>
      </c>
      <c r="G39" s="410">
        <v>122</v>
      </c>
      <c r="H39" s="410">
        <v>1</v>
      </c>
      <c r="I39" s="410">
        <v>122</v>
      </c>
      <c r="J39" s="410"/>
      <c r="K39" s="410"/>
      <c r="L39" s="410"/>
      <c r="M39" s="410"/>
      <c r="N39" s="410"/>
      <c r="O39" s="410"/>
      <c r="P39" s="495"/>
      <c r="Q39" s="411"/>
    </row>
    <row r="40" spans="1:17" ht="14.4" customHeight="1" x14ac:dyDescent="0.3">
      <c r="A40" s="406" t="s">
        <v>860</v>
      </c>
      <c r="B40" s="407" t="s">
        <v>784</v>
      </c>
      <c r="C40" s="407" t="s">
        <v>781</v>
      </c>
      <c r="D40" s="407" t="s">
        <v>829</v>
      </c>
      <c r="E40" s="407" t="s">
        <v>830</v>
      </c>
      <c r="F40" s="410">
        <v>8</v>
      </c>
      <c r="G40" s="410">
        <v>3408</v>
      </c>
      <c r="H40" s="410">
        <v>1</v>
      </c>
      <c r="I40" s="410">
        <v>426</v>
      </c>
      <c r="J40" s="410"/>
      <c r="K40" s="410"/>
      <c r="L40" s="410"/>
      <c r="M40" s="410"/>
      <c r="N40" s="410"/>
      <c r="O40" s="410"/>
      <c r="P40" s="495"/>
      <c r="Q40" s="411"/>
    </row>
    <row r="41" spans="1:17" ht="14.4" customHeight="1" x14ac:dyDescent="0.3">
      <c r="A41" s="406" t="s">
        <v>860</v>
      </c>
      <c r="B41" s="407" t="s">
        <v>784</v>
      </c>
      <c r="C41" s="407" t="s">
        <v>781</v>
      </c>
      <c r="D41" s="407" t="s">
        <v>834</v>
      </c>
      <c r="E41" s="407" t="s">
        <v>835</v>
      </c>
      <c r="F41" s="410">
        <v>20</v>
      </c>
      <c r="G41" s="410">
        <v>32260</v>
      </c>
      <c r="H41" s="410">
        <v>1</v>
      </c>
      <c r="I41" s="410">
        <v>1613</v>
      </c>
      <c r="J41" s="410">
        <v>24</v>
      </c>
      <c r="K41" s="410">
        <v>38760</v>
      </c>
      <c r="L41" s="410">
        <v>1.2014879107253564</v>
      </c>
      <c r="M41" s="410">
        <v>1615</v>
      </c>
      <c r="N41" s="410">
        <v>14</v>
      </c>
      <c r="O41" s="410">
        <v>23086</v>
      </c>
      <c r="P41" s="495">
        <v>0.71562306261624298</v>
      </c>
      <c r="Q41" s="411">
        <v>1649</v>
      </c>
    </row>
    <row r="42" spans="1:17" ht="14.4" customHeight="1" x14ac:dyDescent="0.3">
      <c r="A42" s="406" t="s">
        <v>860</v>
      </c>
      <c r="B42" s="407" t="s">
        <v>784</v>
      </c>
      <c r="C42" s="407" t="s">
        <v>781</v>
      </c>
      <c r="D42" s="407" t="s">
        <v>836</v>
      </c>
      <c r="E42" s="407" t="s">
        <v>828</v>
      </c>
      <c r="F42" s="410"/>
      <c r="G42" s="410"/>
      <c r="H42" s="410"/>
      <c r="I42" s="410"/>
      <c r="J42" s="410"/>
      <c r="K42" s="410"/>
      <c r="L42" s="410"/>
      <c r="M42" s="410"/>
      <c r="N42" s="410">
        <v>2</v>
      </c>
      <c r="O42" s="410">
        <v>480</v>
      </c>
      <c r="P42" s="495"/>
      <c r="Q42" s="411">
        <v>240</v>
      </c>
    </row>
    <row r="43" spans="1:17" ht="14.4" customHeight="1" x14ac:dyDescent="0.3">
      <c r="A43" s="406" t="s">
        <v>861</v>
      </c>
      <c r="B43" s="407" t="s">
        <v>780</v>
      </c>
      <c r="C43" s="407" t="s">
        <v>781</v>
      </c>
      <c r="D43" s="407" t="s">
        <v>782</v>
      </c>
      <c r="E43" s="407" t="s">
        <v>783</v>
      </c>
      <c r="F43" s="410"/>
      <c r="G43" s="410"/>
      <c r="H43" s="410"/>
      <c r="I43" s="410"/>
      <c r="J43" s="410"/>
      <c r="K43" s="410"/>
      <c r="L43" s="410"/>
      <c r="M43" s="410"/>
      <c r="N43" s="410">
        <v>1</v>
      </c>
      <c r="O43" s="410">
        <v>11403</v>
      </c>
      <c r="P43" s="495"/>
      <c r="Q43" s="411">
        <v>11403</v>
      </c>
    </row>
    <row r="44" spans="1:17" ht="14.4" customHeight="1" x14ac:dyDescent="0.3">
      <c r="A44" s="406" t="s">
        <v>861</v>
      </c>
      <c r="B44" s="407" t="s">
        <v>784</v>
      </c>
      <c r="C44" s="407" t="s">
        <v>781</v>
      </c>
      <c r="D44" s="407" t="s">
        <v>785</v>
      </c>
      <c r="E44" s="407" t="s">
        <v>786</v>
      </c>
      <c r="F44" s="410">
        <v>5</v>
      </c>
      <c r="G44" s="410">
        <v>633</v>
      </c>
      <c r="H44" s="410">
        <v>1</v>
      </c>
      <c r="I44" s="410">
        <v>126.6</v>
      </c>
      <c r="J44" s="410">
        <v>3</v>
      </c>
      <c r="K44" s="410">
        <v>384</v>
      </c>
      <c r="L44" s="410">
        <v>0.60663507109004744</v>
      </c>
      <c r="M44" s="410">
        <v>128</v>
      </c>
      <c r="N44" s="410">
        <v>2</v>
      </c>
      <c r="O44" s="410">
        <v>272</v>
      </c>
      <c r="P44" s="495">
        <v>0.42969984202211692</v>
      </c>
      <c r="Q44" s="411">
        <v>136</v>
      </c>
    </row>
    <row r="45" spans="1:17" ht="14.4" customHeight="1" x14ac:dyDescent="0.3">
      <c r="A45" s="406" t="s">
        <v>861</v>
      </c>
      <c r="B45" s="407" t="s">
        <v>784</v>
      </c>
      <c r="C45" s="407" t="s">
        <v>781</v>
      </c>
      <c r="D45" s="407" t="s">
        <v>787</v>
      </c>
      <c r="E45" s="407" t="s">
        <v>788</v>
      </c>
      <c r="F45" s="410"/>
      <c r="G45" s="410"/>
      <c r="H45" s="410"/>
      <c r="I45" s="410"/>
      <c r="J45" s="410">
        <v>7</v>
      </c>
      <c r="K45" s="410">
        <v>8596</v>
      </c>
      <c r="L45" s="410"/>
      <c r="M45" s="410">
        <v>1228</v>
      </c>
      <c r="N45" s="410">
        <v>1</v>
      </c>
      <c r="O45" s="410">
        <v>1262</v>
      </c>
      <c r="P45" s="495"/>
      <c r="Q45" s="411">
        <v>1262</v>
      </c>
    </row>
    <row r="46" spans="1:17" ht="14.4" customHeight="1" x14ac:dyDescent="0.3">
      <c r="A46" s="406" t="s">
        <v>861</v>
      </c>
      <c r="B46" s="407" t="s">
        <v>784</v>
      </c>
      <c r="C46" s="407" t="s">
        <v>781</v>
      </c>
      <c r="D46" s="407" t="s">
        <v>789</v>
      </c>
      <c r="E46" s="407" t="s">
        <v>790</v>
      </c>
      <c r="F46" s="410">
        <v>1</v>
      </c>
      <c r="G46" s="410">
        <v>2213</v>
      </c>
      <c r="H46" s="410">
        <v>1</v>
      </c>
      <c r="I46" s="410">
        <v>2213</v>
      </c>
      <c r="J46" s="410">
        <v>4</v>
      </c>
      <c r="K46" s="410">
        <v>8944</v>
      </c>
      <c r="L46" s="410">
        <v>4.0415725259828283</v>
      </c>
      <c r="M46" s="410">
        <v>2236</v>
      </c>
      <c r="N46" s="410">
        <v>3</v>
      </c>
      <c r="O46" s="410">
        <v>7014</v>
      </c>
      <c r="P46" s="495">
        <v>3.1694532309082692</v>
      </c>
      <c r="Q46" s="411">
        <v>2338</v>
      </c>
    </row>
    <row r="47" spans="1:17" ht="14.4" customHeight="1" x14ac:dyDescent="0.3">
      <c r="A47" s="406" t="s">
        <v>861</v>
      </c>
      <c r="B47" s="407" t="s">
        <v>784</v>
      </c>
      <c r="C47" s="407" t="s">
        <v>781</v>
      </c>
      <c r="D47" s="407" t="s">
        <v>791</v>
      </c>
      <c r="E47" s="407" t="s">
        <v>792</v>
      </c>
      <c r="F47" s="410">
        <v>1</v>
      </c>
      <c r="G47" s="410">
        <v>1035</v>
      </c>
      <c r="H47" s="410">
        <v>1</v>
      </c>
      <c r="I47" s="410">
        <v>1035</v>
      </c>
      <c r="J47" s="410">
        <v>4</v>
      </c>
      <c r="K47" s="410">
        <v>4172</v>
      </c>
      <c r="L47" s="410">
        <v>4.0309178743961356</v>
      </c>
      <c r="M47" s="410">
        <v>1043</v>
      </c>
      <c r="N47" s="410">
        <v>2</v>
      </c>
      <c r="O47" s="410">
        <v>2154</v>
      </c>
      <c r="P47" s="495">
        <v>2.0811594202898549</v>
      </c>
      <c r="Q47" s="411">
        <v>1077</v>
      </c>
    </row>
    <row r="48" spans="1:17" ht="14.4" customHeight="1" x14ac:dyDescent="0.3">
      <c r="A48" s="406" t="s">
        <v>861</v>
      </c>
      <c r="B48" s="407" t="s">
        <v>784</v>
      </c>
      <c r="C48" s="407" t="s">
        <v>781</v>
      </c>
      <c r="D48" s="407" t="s">
        <v>793</v>
      </c>
      <c r="E48" s="407" t="s">
        <v>794</v>
      </c>
      <c r="F48" s="410">
        <v>46</v>
      </c>
      <c r="G48" s="410">
        <v>170604</v>
      </c>
      <c r="H48" s="410">
        <v>1</v>
      </c>
      <c r="I48" s="410">
        <v>3708.782608695652</v>
      </c>
      <c r="J48" s="410">
        <v>39</v>
      </c>
      <c r="K48" s="410">
        <v>145119</v>
      </c>
      <c r="L48" s="410">
        <v>0.85061897728072022</v>
      </c>
      <c r="M48" s="410">
        <v>3721</v>
      </c>
      <c r="N48" s="410">
        <v>26</v>
      </c>
      <c r="O48" s="410">
        <v>99398</v>
      </c>
      <c r="P48" s="495">
        <v>0.58262408853250802</v>
      </c>
      <c r="Q48" s="411">
        <v>3823</v>
      </c>
    </row>
    <row r="49" spans="1:17" ht="14.4" customHeight="1" x14ac:dyDescent="0.3">
      <c r="A49" s="406" t="s">
        <v>861</v>
      </c>
      <c r="B49" s="407" t="s">
        <v>784</v>
      </c>
      <c r="C49" s="407" t="s">
        <v>781</v>
      </c>
      <c r="D49" s="407" t="s">
        <v>795</v>
      </c>
      <c r="E49" s="407" t="s">
        <v>796</v>
      </c>
      <c r="F49" s="410">
        <v>1</v>
      </c>
      <c r="G49" s="410">
        <v>439</v>
      </c>
      <c r="H49" s="410">
        <v>1</v>
      </c>
      <c r="I49" s="410">
        <v>439</v>
      </c>
      <c r="J49" s="410"/>
      <c r="K49" s="410"/>
      <c r="L49" s="410"/>
      <c r="M49" s="410"/>
      <c r="N49" s="410">
        <v>10</v>
      </c>
      <c r="O49" s="410">
        <v>4450</v>
      </c>
      <c r="P49" s="495">
        <v>10.136674259681094</v>
      </c>
      <c r="Q49" s="411">
        <v>445</v>
      </c>
    </row>
    <row r="50" spans="1:17" ht="14.4" customHeight="1" x14ac:dyDescent="0.3">
      <c r="A50" s="406" t="s">
        <v>861</v>
      </c>
      <c r="B50" s="407" t="s">
        <v>784</v>
      </c>
      <c r="C50" s="407" t="s">
        <v>781</v>
      </c>
      <c r="D50" s="407" t="s">
        <v>797</v>
      </c>
      <c r="E50" s="407" t="s">
        <v>798</v>
      </c>
      <c r="F50" s="410"/>
      <c r="G50" s="410"/>
      <c r="H50" s="410"/>
      <c r="I50" s="410"/>
      <c r="J50" s="410">
        <v>1</v>
      </c>
      <c r="K50" s="410">
        <v>836</v>
      </c>
      <c r="L50" s="410"/>
      <c r="M50" s="410">
        <v>836</v>
      </c>
      <c r="N50" s="410"/>
      <c r="O50" s="410"/>
      <c r="P50" s="495"/>
      <c r="Q50" s="411"/>
    </row>
    <row r="51" spans="1:17" ht="14.4" customHeight="1" x14ac:dyDescent="0.3">
      <c r="A51" s="406" t="s">
        <v>861</v>
      </c>
      <c r="B51" s="407" t="s">
        <v>784</v>
      </c>
      <c r="C51" s="407" t="s">
        <v>781</v>
      </c>
      <c r="D51" s="407" t="s">
        <v>799</v>
      </c>
      <c r="E51" s="407" t="s">
        <v>800</v>
      </c>
      <c r="F51" s="410">
        <v>7</v>
      </c>
      <c r="G51" s="410">
        <v>11315</v>
      </c>
      <c r="H51" s="410">
        <v>1</v>
      </c>
      <c r="I51" s="410">
        <v>1616.4285714285713</v>
      </c>
      <c r="J51" s="410">
        <v>8</v>
      </c>
      <c r="K51" s="410">
        <v>12968</v>
      </c>
      <c r="L51" s="410">
        <v>1.1460892620415377</v>
      </c>
      <c r="M51" s="410">
        <v>1621</v>
      </c>
      <c r="N51" s="410">
        <v>5</v>
      </c>
      <c r="O51" s="410">
        <v>8275</v>
      </c>
      <c r="P51" s="495">
        <v>0.73133009279717187</v>
      </c>
      <c r="Q51" s="411">
        <v>1655</v>
      </c>
    </row>
    <row r="52" spans="1:17" ht="14.4" customHeight="1" x14ac:dyDescent="0.3">
      <c r="A52" s="406" t="s">
        <v>861</v>
      </c>
      <c r="B52" s="407" t="s">
        <v>784</v>
      </c>
      <c r="C52" s="407" t="s">
        <v>781</v>
      </c>
      <c r="D52" s="407" t="s">
        <v>801</v>
      </c>
      <c r="E52" s="407" t="s">
        <v>802</v>
      </c>
      <c r="F52" s="410">
        <v>1</v>
      </c>
      <c r="G52" s="410">
        <v>1537</v>
      </c>
      <c r="H52" s="410">
        <v>1</v>
      </c>
      <c r="I52" s="410">
        <v>1537</v>
      </c>
      <c r="J52" s="410"/>
      <c r="K52" s="410"/>
      <c r="L52" s="410"/>
      <c r="M52" s="410"/>
      <c r="N52" s="410">
        <v>2</v>
      </c>
      <c r="O52" s="410">
        <v>3240</v>
      </c>
      <c r="P52" s="495">
        <v>2.1080026024723488</v>
      </c>
      <c r="Q52" s="411">
        <v>1620</v>
      </c>
    </row>
    <row r="53" spans="1:17" ht="14.4" customHeight="1" x14ac:dyDescent="0.3">
      <c r="A53" s="406" t="s">
        <v>861</v>
      </c>
      <c r="B53" s="407" t="s">
        <v>784</v>
      </c>
      <c r="C53" s="407" t="s">
        <v>781</v>
      </c>
      <c r="D53" s="407" t="s">
        <v>803</v>
      </c>
      <c r="E53" s="407" t="s">
        <v>804</v>
      </c>
      <c r="F53" s="410"/>
      <c r="G53" s="410"/>
      <c r="H53" s="410"/>
      <c r="I53" s="410"/>
      <c r="J53" s="410"/>
      <c r="K53" s="410"/>
      <c r="L53" s="410"/>
      <c r="M53" s="410"/>
      <c r="N53" s="410">
        <v>2</v>
      </c>
      <c r="O53" s="410">
        <v>1680</v>
      </c>
      <c r="P53" s="495"/>
      <c r="Q53" s="411">
        <v>840</v>
      </c>
    </row>
    <row r="54" spans="1:17" ht="14.4" customHeight="1" x14ac:dyDescent="0.3">
      <c r="A54" s="406" t="s">
        <v>861</v>
      </c>
      <c r="B54" s="407" t="s">
        <v>784</v>
      </c>
      <c r="C54" s="407" t="s">
        <v>781</v>
      </c>
      <c r="D54" s="407" t="s">
        <v>805</v>
      </c>
      <c r="E54" s="407" t="s">
        <v>806</v>
      </c>
      <c r="F54" s="410">
        <v>6</v>
      </c>
      <c r="G54" s="410">
        <v>8742</v>
      </c>
      <c r="H54" s="410">
        <v>1</v>
      </c>
      <c r="I54" s="410">
        <v>1457</v>
      </c>
      <c r="J54" s="410">
        <v>5</v>
      </c>
      <c r="K54" s="410">
        <v>7305</v>
      </c>
      <c r="L54" s="410">
        <v>0.83562113932738502</v>
      </c>
      <c r="M54" s="410">
        <v>1461</v>
      </c>
      <c r="N54" s="410">
        <v>1</v>
      </c>
      <c r="O54" s="410">
        <v>1523</v>
      </c>
      <c r="P54" s="495">
        <v>0.1742164264470373</v>
      </c>
      <c r="Q54" s="411">
        <v>1523</v>
      </c>
    </row>
    <row r="55" spans="1:17" ht="14.4" customHeight="1" x14ac:dyDescent="0.3">
      <c r="A55" s="406" t="s">
        <v>861</v>
      </c>
      <c r="B55" s="407" t="s">
        <v>784</v>
      </c>
      <c r="C55" s="407" t="s">
        <v>781</v>
      </c>
      <c r="D55" s="407" t="s">
        <v>807</v>
      </c>
      <c r="E55" s="407" t="s">
        <v>808</v>
      </c>
      <c r="F55" s="410">
        <v>1</v>
      </c>
      <c r="G55" s="410">
        <v>3100</v>
      </c>
      <c r="H55" s="410">
        <v>1</v>
      </c>
      <c r="I55" s="410">
        <v>3100</v>
      </c>
      <c r="J55" s="410"/>
      <c r="K55" s="410"/>
      <c r="L55" s="410"/>
      <c r="M55" s="410"/>
      <c r="N55" s="410"/>
      <c r="O55" s="410"/>
      <c r="P55" s="495"/>
      <c r="Q55" s="411"/>
    </row>
    <row r="56" spans="1:17" ht="14.4" customHeight="1" x14ac:dyDescent="0.3">
      <c r="A56" s="406" t="s">
        <v>861</v>
      </c>
      <c r="B56" s="407" t="s">
        <v>784</v>
      </c>
      <c r="C56" s="407" t="s">
        <v>781</v>
      </c>
      <c r="D56" s="407" t="s">
        <v>809</v>
      </c>
      <c r="E56" s="407" t="s">
        <v>810</v>
      </c>
      <c r="F56" s="410">
        <v>34</v>
      </c>
      <c r="G56" s="410">
        <v>544</v>
      </c>
      <c r="H56" s="410">
        <v>1</v>
      </c>
      <c r="I56" s="410">
        <v>16</v>
      </c>
      <c r="J56" s="410">
        <v>30</v>
      </c>
      <c r="K56" s="410">
        <v>480</v>
      </c>
      <c r="L56" s="410">
        <v>0.88235294117647056</v>
      </c>
      <c r="M56" s="410">
        <v>16</v>
      </c>
      <c r="N56" s="410">
        <v>23</v>
      </c>
      <c r="O56" s="410">
        <v>391</v>
      </c>
      <c r="P56" s="495">
        <v>0.71875</v>
      </c>
      <c r="Q56" s="411">
        <v>17</v>
      </c>
    </row>
    <row r="57" spans="1:17" ht="14.4" customHeight="1" x14ac:dyDescent="0.3">
      <c r="A57" s="406" t="s">
        <v>861</v>
      </c>
      <c r="B57" s="407" t="s">
        <v>784</v>
      </c>
      <c r="C57" s="407" t="s">
        <v>781</v>
      </c>
      <c r="D57" s="407" t="s">
        <v>811</v>
      </c>
      <c r="E57" s="407" t="s">
        <v>796</v>
      </c>
      <c r="F57" s="410">
        <v>63</v>
      </c>
      <c r="G57" s="410">
        <v>43602</v>
      </c>
      <c r="H57" s="410">
        <v>1</v>
      </c>
      <c r="I57" s="410">
        <v>692.09523809523807</v>
      </c>
      <c r="J57" s="410">
        <v>53</v>
      </c>
      <c r="K57" s="410">
        <v>36888</v>
      </c>
      <c r="L57" s="410">
        <v>0.84601623778725743</v>
      </c>
      <c r="M57" s="410">
        <v>696</v>
      </c>
      <c r="N57" s="410">
        <v>41</v>
      </c>
      <c r="O57" s="410">
        <v>29028</v>
      </c>
      <c r="P57" s="495">
        <v>0.66574927755607538</v>
      </c>
      <c r="Q57" s="411">
        <v>708</v>
      </c>
    </row>
    <row r="58" spans="1:17" ht="14.4" customHeight="1" x14ac:dyDescent="0.3">
      <c r="A58" s="406" t="s">
        <v>861</v>
      </c>
      <c r="B58" s="407" t="s">
        <v>784</v>
      </c>
      <c r="C58" s="407" t="s">
        <v>781</v>
      </c>
      <c r="D58" s="407" t="s">
        <v>812</v>
      </c>
      <c r="E58" s="407" t="s">
        <v>798</v>
      </c>
      <c r="F58" s="410">
        <v>119</v>
      </c>
      <c r="G58" s="410">
        <v>164257</v>
      </c>
      <c r="H58" s="410">
        <v>1</v>
      </c>
      <c r="I58" s="410">
        <v>1380.3109243697479</v>
      </c>
      <c r="J58" s="410">
        <v>106</v>
      </c>
      <c r="K58" s="410">
        <v>147022</v>
      </c>
      <c r="L58" s="410">
        <v>0.89507296492691335</v>
      </c>
      <c r="M58" s="410">
        <v>1387</v>
      </c>
      <c r="N58" s="410">
        <v>84</v>
      </c>
      <c r="O58" s="410">
        <v>120792</v>
      </c>
      <c r="P58" s="495">
        <v>0.73538418454008048</v>
      </c>
      <c r="Q58" s="411">
        <v>1438</v>
      </c>
    </row>
    <row r="59" spans="1:17" ht="14.4" customHeight="1" x14ac:dyDescent="0.3">
      <c r="A59" s="406" t="s">
        <v>861</v>
      </c>
      <c r="B59" s="407" t="s">
        <v>784</v>
      </c>
      <c r="C59" s="407" t="s">
        <v>781</v>
      </c>
      <c r="D59" s="407" t="s">
        <v>813</v>
      </c>
      <c r="E59" s="407" t="s">
        <v>814</v>
      </c>
      <c r="F59" s="410">
        <v>45</v>
      </c>
      <c r="G59" s="410">
        <v>104850</v>
      </c>
      <c r="H59" s="410">
        <v>1</v>
      </c>
      <c r="I59" s="410">
        <v>2330</v>
      </c>
      <c r="J59" s="410">
        <v>45</v>
      </c>
      <c r="K59" s="410">
        <v>105345</v>
      </c>
      <c r="L59" s="410">
        <v>1.0047210300429184</v>
      </c>
      <c r="M59" s="410">
        <v>2341</v>
      </c>
      <c r="N59" s="410">
        <v>43</v>
      </c>
      <c r="O59" s="410">
        <v>104791</v>
      </c>
      <c r="P59" s="495">
        <v>0.99943729136862181</v>
      </c>
      <c r="Q59" s="411">
        <v>2437</v>
      </c>
    </row>
    <row r="60" spans="1:17" ht="14.4" customHeight="1" x14ac:dyDescent="0.3">
      <c r="A60" s="406" t="s">
        <v>861</v>
      </c>
      <c r="B60" s="407" t="s">
        <v>784</v>
      </c>
      <c r="C60" s="407" t="s">
        <v>781</v>
      </c>
      <c r="D60" s="407" t="s">
        <v>815</v>
      </c>
      <c r="E60" s="407" t="s">
        <v>816</v>
      </c>
      <c r="F60" s="410">
        <v>63</v>
      </c>
      <c r="G60" s="410">
        <v>4138</v>
      </c>
      <c r="H60" s="410">
        <v>1</v>
      </c>
      <c r="I60" s="410">
        <v>65.682539682539684</v>
      </c>
      <c r="J60" s="410">
        <v>53</v>
      </c>
      <c r="K60" s="410">
        <v>3498</v>
      </c>
      <c r="L60" s="410">
        <v>0.84533591106814887</v>
      </c>
      <c r="M60" s="410">
        <v>66</v>
      </c>
      <c r="N60" s="410">
        <v>43</v>
      </c>
      <c r="O60" s="410">
        <v>2967</v>
      </c>
      <c r="P60" s="495">
        <v>0.71701304978250358</v>
      </c>
      <c r="Q60" s="411">
        <v>69</v>
      </c>
    </row>
    <row r="61" spans="1:17" ht="14.4" customHeight="1" x14ac:dyDescent="0.3">
      <c r="A61" s="406" t="s">
        <v>861</v>
      </c>
      <c r="B61" s="407" t="s">
        <v>784</v>
      </c>
      <c r="C61" s="407" t="s">
        <v>781</v>
      </c>
      <c r="D61" s="407" t="s">
        <v>817</v>
      </c>
      <c r="E61" s="407" t="s">
        <v>818</v>
      </c>
      <c r="F61" s="410">
        <v>6</v>
      </c>
      <c r="G61" s="410">
        <v>2394</v>
      </c>
      <c r="H61" s="410">
        <v>1</v>
      </c>
      <c r="I61" s="410">
        <v>399</v>
      </c>
      <c r="J61" s="410">
        <v>5</v>
      </c>
      <c r="K61" s="410">
        <v>2005</v>
      </c>
      <c r="L61" s="410">
        <v>0.83751044277360065</v>
      </c>
      <c r="M61" s="410">
        <v>401</v>
      </c>
      <c r="N61" s="410">
        <v>1</v>
      </c>
      <c r="O61" s="410">
        <v>407</v>
      </c>
      <c r="P61" s="495">
        <v>0.17000835421888053</v>
      </c>
      <c r="Q61" s="411">
        <v>407</v>
      </c>
    </row>
    <row r="62" spans="1:17" ht="14.4" customHeight="1" x14ac:dyDescent="0.3">
      <c r="A62" s="406" t="s">
        <v>861</v>
      </c>
      <c r="B62" s="407" t="s">
        <v>784</v>
      </c>
      <c r="C62" s="407" t="s">
        <v>781</v>
      </c>
      <c r="D62" s="407" t="s">
        <v>819</v>
      </c>
      <c r="E62" s="407" t="s">
        <v>820</v>
      </c>
      <c r="F62" s="410"/>
      <c r="G62" s="410"/>
      <c r="H62" s="410"/>
      <c r="I62" s="410"/>
      <c r="J62" s="410">
        <v>1</v>
      </c>
      <c r="K62" s="410">
        <v>1613</v>
      </c>
      <c r="L62" s="410"/>
      <c r="M62" s="410">
        <v>1613</v>
      </c>
      <c r="N62" s="410"/>
      <c r="O62" s="410"/>
      <c r="P62" s="495"/>
      <c r="Q62" s="411"/>
    </row>
    <row r="63" spans="1:17" ht="14.4" customHeight="1" x14ac:dyDescent="0.3">
      <c r="A63" s="406" t="s">
        <v>861</v>
      </c>
      <c r="B63" s="407" t="s">
        <v>784</v>
      </c>
      <c r="C63" s="407" t="s">
        <v>781</v>
      </c>
      <c r="D63" s="407" t="s">
        <v>821</v>
      </c>
      <c r="E63" s="407" t="s">
        <v>822</v>
      </c>
      <c r="F63" s="410">
        <v>133</v>
      </c>
      <c r="G63" s="410">
        <v>73243</v>
      </c>
      <c r="H63" s="410">
        <v>1</v>
      </c>
      <c r="I63" s="410">
        <v>550.69924812030081</v>
      </c>
      <c r="J63" s="410">
        <v>114</v>
      </c>
      <c r="K63" s="410">
        <v>62928</v>
      </c>
      <c r="L63" s="410">
        <v>0.8591674289693213</v>
      </c>
      <c r="M63" s="410">
        <v>552</v>
      </c>
      <c r="N63" s="410">
        <v>117</v>
      </c>
      <c r="O63" s="410">
        <v>65520</v>
      </c>
      <c r="P63" s="495">
        <v>0.8945564763868219</v>
      </c>
      <c r="Q63" s="411">
        <v>560</v>
      </c>
    </row>
    <row r="64" spans="1:17" ht="14.4" customHeight="1" x14ac:dyDescent="0.3">
      <c r="A64" s="406" t="s">
        <v>861</v>
      </c>
      <c r="B64" s="407" t="s">
        <v>784</v>
      </c>
      <c r="C64" s="407" t="s">
        <v>781</v>
      </c>
      <c r="D64" s="407" t="s">
        <v>823</v>
      </c>
      <c r="E64" s="407" t="s">
        <v>824</v>
      </c>
      <c r="F64" s="410">
        <v>1</v>
      </c>
      <c r="G64" s="410">
        <v>1244</v>
      </c>
      <c r="H64" s="410">
        <v>1</v>
      </c>
      <c r="I64" s="410">
        <v>1244</v>
      </c>
      <c r="J64" s="410"/>
      <c r="K64" s="410"/>
      <c r="L64" s="410"/>
      <c r="M64" s="410"/>
      <c r="N64" s="410"/>
      <c r="O64" s="410"/>
      <c r="P64" s="495"/>
      <c r="Q64" s="411"/>
    </row>
    <row r="65" spans="1:17" ht="14.4" customHeight="1" x14ac:dyDescent="0.3">
      <c r="A65" s="406" t="s">
        <v>861</v>
      </c>
      <c r="B65" s="407" t="s">
        <v>784</v>
      </c>
      <c r="C65" s="407" t="s">
        <v>781</v>
      </c>
      <c r="D65" s="407" t="s">
        <v>829</v>
      </c>
      <c r="E65" s="407" t="s">
        <v>830</v>
      </c>
      <c r="F65" s="410">
        <v>2</v>
      </c>
      <c r="G65" s="410">
        <v>852</v>
      </c>
      <c r="H65" s="410">
        <v>1</v>
      </c>
      <c r="I65" s="410">
        <v>426</v>
      </c>
      <c r="J65" s="410">
        <v>6</v>
      </c>
      <c r="K65" s="410">
        <v>2556</v>
      </c>
      <c r="L65" s="410">
        <v>3</v>
      </c>
      <c r="M65" s="410">
        <v>426</v>
      </c>
      <c r="N65" s="410">
        <v>12</v>
      </c>
      <c r="O65" s="410">
        <v>5148</v>
      </c>
      <c r="P65" s="495">
        <v>6.042253521126761</v>
      </c>
      <c r="Q65" s="411">
        <v>429</v>
      </c>
    </row>
    <row r="66" spans="1:17" ht="14.4" customHeight="1" x14ac:dyDescent="0.3">
      <c r="A66" s="406" t="s">
        <v>861</v>
      </c>
      <c r="B66" s="407" t="s">
        <v>784</v>
      </c>
      <c r="C66" s="407" t="s">
        <v>781</v>
      </c>
      <c r="D66" s="407" t="s">
        <v>833</v>
      </c>
      <c r="E66" s="407" t="s">
        <v>792</v>
      </c>
      <c r="F66" s="410">
        <v>1</v>
      </c>
      <c r="G66" s="410">
        <v>915</v>
      </c>
      <c r="H66" s="410">
        <v>1</v>
      </c>
      <c r="I66" s="410">
        <v>915</v>
      </c>
      <c r="J66" s="410"/>
      <c r="K66" s="410"/>
      <c r="L66" s="410"/>
      <c r="M66" s="410"/>
      <c r="N66" s="410"/>
      <c r="O66" s="410"/>
      <c r="P66" s="495"/>
      <c r="Q66" s="411"/>
    </row>
    <row r="67" spans="1:17" ht="14.4" customHeight="1" x14ac:dyDescent="0.3">
      <c r="A67" s="406" t="s">
        <v>861</v>
      </c>
      <c r="B67" s="407" t="s">
        <v>784</v>
      </c>
      <c r="C67" s="407" t="s">
        <v>781</v>
      </c>
      <c r="D67" s="407" t="s">
        <v>834</v>
      </c>
      <c r="E67" s="407" t="s">
        <v>835</v>
      </c>
      <c r="F67" s="410">
        <v>18</v>
      </c>
      <c r="G67" s="410">
        <v>29016</v>
      </c>
      <c r="H67" s="410">
        <v>1</v>
      </c>
      <c r="I67" s="410">
        <v>1612</v>
      </c>
      <c r="J67" s="410">
        <v>22</v>
      </c>
      <c r="K67" s="410">
        <v>35530</v>
      </c>
      <c r="L67" s="410">
        <v>1.2244968293355389</v>
      </c>
      <c r="M67" s="410">
        <v>1615</v>
      </c>
      <c r="N67" s="410">
        <v>27</v>
      </c>
      <c r="O67" s="410">
        <v>44523</v>
      </c>
      <c r="P67" s="495">
        <v>1.5344292803970223</v>
      </c>
      <c r="Q67" s="411">
        <v>1649</v>
      </c>
    </row>
    <row r="68" spans="1:17" ht="14.4" customHeight="1" x14ac:dyDescent="0.3">
      <c r="A68" s="406" t="s">
        <v>862</v>
      </c>
      <c r="B68" s="407" t="s">
        <v>780</v>
      </c>
      <c r="C68" s="407" t="s">
        <v>781</v>
      </c>
      <c r="D68" s="407" t="s">
        <v>782</v>
      </c>
      <c r="E68" s="407" t="s">
        <v>783</v>
      </c>
      <c r="F68" s="410">
        <v>2</v>
      </c>
      <c r="G68" s="410">
        <v>21370</v>
      </c>
      <c r="H68" s="410">
        <v>1</v>
      </c>
      <c r="I68" s="410">
        <v>10685</v>
      </c>
      <c r="J68" s="410">
        <v>2</v>
      </c>
      <c r="K68" s="410">
        <v>21450</v>
      </c>
      <c r="L68" s="410">
        <v>1.0037435657463734</v>
      </c>
      <c r="M68" s="410">
        <v>10725</v>
      </c>
      <c r="N68" s="410"/>
      <c r="O68" s="410"/>
      <c r="P68" s="495"/>
      <c r="Q68" s="411"/>
    </row>
    <row r="69" spans="1:17" ht="14.4" customHeight="1" x14ac:dyDescent="0.3">
      <c r="A69" s="406" t="s">
        <v>862</v>
      </c>
      <c r="B69" s="407" t="s">
        <v>784</v>
      </c>
      <c r="C69" s="407" t="s">
        <v>781</v>
      </c>
      <c r="D69" s="407" t="s">
        <v>809</v>
      </c>
      <c r="E69" s="407" t="s">
        <v>810</v>
      </c>
      <c r="F69" s="410"/>
      <c r="G69" s="410"/>
      <c r="H69" s="410"/>
      <c r="I69" s="410"/>
      <c r="J69" s="410"/>
      <c r="K69" s="410"/>
      <c r="L69" s="410"/>
      <c r="M69" s="410"/>
      <c r="N69" s="410">
        <v>1</v>
      </c>
      <c r="O69" s="410">
        <v>17</v>
      </c>
      <c r="P69" s="495"/>
      <c r="Q69" s="411">
        <v>17</v>
      </c>
    </row>
    <row r="70" spans="1:17" ht="14.4" customHeight="1" x14ac:dyDescent="0.3">
      <c r="A70" s="406" t="s">
        <v>862</v>
      </c>
      <c r="B70" s="407" t="s">
        <v>784</v>
      </c>
      <c r="C70" s="407" t="s">
        <v>781</v>
      </c>
      <c r="D70" s="407" t="s">
        <v>811</v>
      </c>
      <c r="E70" s="407" t="s">
        <v>796</v>
      </c>
      <c r="F70" s="410"/>
      <c r="G70" s="410"/>
      <c r="H70" s="410"/>
      <c r="I70" s="410"/>
      <c r="J70" s="410"/>
      <c r="K70" s="410"/>
      <c r="L70" s="410"/>
      <c r="M70" s="410"/>
      <c r="N70" s="410">
        <v>2</v>
      </c>
      <c r="O70" s="410">
        <v>1416</v>
      </c>
      <c r="P70" s="495"/>
      <c r="Q70" s="411">
        <v>708</v>
      </c>
    </row>
    <row r="71" spans="1:17" ht="14.4" customHeight="1" x14ac:dyDescent="0.3">
      <c r="A71" s="406" t="s">
        <v>862</v>
      </c>
      <c r="B71" s="407" t="s">
        <v>784</v>
      </c>
      <c r="C71" s="407" t="s">
        <v>781</v>
      </c>
      <c r="D71" s="407" t="s">
        <v>815</v>
      </c>
      <c r="E71" s="407" t="s">
        <v>816</v>
      </c>
      <c r="F71" s="410"/>
      <c r="G71" s="410"/>
      <c r="H71" s="410"/>
      <c r="I71" s="410"/>
      <c r="J71" s="410"/>
      <c r="K71" s="410"/>
      <c r="L71" s="410"/>
      <c r="M71" s="410"/>
      <c r="N71" s="410">
        <v>2</v>
      </c>
      <c r="O71" s="410">
        <v>138</v>
      </c>
      <c r="P71" s="495"/>
      <c r="Q71" s="411">
        <v>69</v>
      </c>
    </row>
    <row r="72" spans="1:17" ht="14.4" customHeight="1" x14ac:dyDescent="0.3">
      <c r="A72" s="406" t="s">
        <v>862</v>
      </c>
      <c r="B72" s="407" t="s">
        <v>784</v>
      </c>
      <c r="C72" s="407" t="s">
        <v>781</v>
      </c>
      <c r="D72" s="407" t="s">
        <v>821</v>
      </c>
      <c r="E72" s="407" t="s">
        <v>822</v>
      </c>
      <c r="F72" s="410"/>
      <c r="G72" s="410"/>
      <c r="H72" s="410"/>
      <c r="I72" s="410"/>
      <c r="J72" s="410"/>
      <c r="K72" s="410"/>
      <c r="L72" s="410"/>
      <c r="M72" s="410"/>
      <c r="N72" s="410">
        <v>6</v>
      </c>
      <c r="O72" s="410">
        <v>3360</v>
      </c>
      <c r="P72" s="495"/>
      <c r="Q72" s="411">
        <v>560</v>
      </c>
    </row>
    <row r="73" spans="1:17" ht="14.4" customHeight="1" x14ac:dyDescent="0.3">
      <c r="A73" s="406" t="s">
        <v>863</v>
      </c>
      <c r="B73" s="407" t="s">
        <v>784</v>
      </c>
      <c r="C73" s="407" t="s">
        <v>781</v>
      </c>
      <c r="D73" s="407" t="s">
        <v>809</v>
      </c>
      <c r="E73" s="407" t="s">
        <v>810</v>
      </c>
      <c r="F73" s="410"/>
      <c r="G73" s="410"/>
      <c r="H73" s="410"/>
      <c r="I73" s="410"/>
      <c r="J73" s="410"/>
      <c r="K73" s="410"/>
      <c r="L73" s="410"/>
      <c r="M73" s="410"/>
      <c r="N73" s="410">
        <v>1</v>
      </c>
      <c r="O73" s="410">
        <v>17</v>
      </c>
      <c r="P73" s="495"/>
      <c r="Q73" s="411">
        <v>17</v>
      </c>
    </row>
    <row r="74" spans="1:17" ht="14.4" customHeight="1" x14ac:dyDescent="0.3">
      <c r="A74" s="406" t="s">
        <v>863</v>
      </c>
      <c r="B74" s="407" t="s">
        <v>784</v>
      </c>
      <c r="C74" s="407" t="s">
        <v>781</v>
      </c>
      <c r="D74" s="407" t="s">
        <v>811</v>
      </c>
      <c r="E74" s="407" t="s">
        <v>796</v>
      </c>
      <c r="F74" s="410"/>
      <c r="G74" s="410"/>
      <c r="H74" s="410"/>
      <c r="I74" s="410"/>
      <c r="J74" s="410"/>
      <c r="K74" s="410"/>
      <c r="L74" s="410"/>
      <c r="M74" s="410"/>
      <c r="N74" s="410">
        <v>1</v>
      </c>
      <c r="O74" s="410">
        <v>708</v>
      </c>
      <c r="P74" s="495"/>
      <c r="Q74" s="411">
        <v>708</v>
      </c>
    </row>
    <row r="75" spans="1:17" ht="14.4" customHeight="1" x14ac:dyDescent="0.3">
      <c r="A75" s="406" t="s">
        <v>863</v>
      </c>
      <c r="B75" s="407" t="s">
        <v>784</v>
      </c>
      <c r="C75" s="407" t="s">
        <v>781</v>
      </c>
      <c r="D75" s="407" t="s">
        <v>815</v>
      </c>
      <c r="E75" s="407" t="s">
        <v>816</v>
      </c>
      <c r="F75" s="410"/>
      <c r="G75" s="410"/>
      <c r="H75" s="410"/>
      <c r="I75" s="410"/>
      <c r="J75" s="410"/>
      <c r="K75" s="410"/>
      <c r="L75" s="410"/>
      <c r="M75" s="410"/>
      <c r="N75" s="410">
        <v>1</v>
      </c>
      <c r="O75" s="410">
        <v>69</v>
      </c>
      <c r="P75" s="495"/>
      <c r="Q75" s="411">
        <v>69</v>
      </c>
    </row>
    <row r="76" spans="1:17" ht="14.4" customHeight="1" x14ac:dyDescent="0.3">
      <c r="A76" s="406" t="s">
        <v>864</v>
      </c>
      <c r="B76" s="407" t="s">
        <v>780</v>
      </c>
      <c r="C76" s="407" t="s">
        <v>781</v>
      </c>
      <c r="D76" s="407" t="s">
        <v>782</v>
      </c>
      <c r="E76" s="407" t="s">
        <v>783</v>
      </c>
      <c r="F76" s="410">
        <v>4</v>
      </c>
      <c r="G76" s="410">
        <v>42740</v>
      </c>
      <c r="H76" s="410">
        <v>1</v>
      </c>
      <c r="I76" s="410">
        <v>10685</v>
      </c>
      <c r="J76" s="410">
        <v>3</v>
      </c>
      <c r="K76" s="410">
        <v>32175</v>
      </c>
      <c r="L76" s="410">
        <v>0.75280767430978002</v>
      </c>
      <c r="M76" s="410">
        <v>10725</v>
      </c>
      <c r="N76" s="410">
        <v>8</v>
      </c>
      <c r="O76" s="410">
        <v>91224</v>
      </c>
      <c r="P76" s="495">
        <v>2.1343940102948058</v>
      </c>
      <c r="Q76" s="411">
        <v>11403</v>
      </c>
    </row>
    <row r="77" spans="1:17" ht="14.4" customHeight="1" x14ac:dyDescent="0.3">
      <c r="A77" s="406" t="s">
        <v>864</v>
      </c>
      <c r="B77" s="407" t="s">
        <v>784</v>
      </c>
      <c r="C77" s="407" t="s">
        <v>781</v>
      </c>
      <c r="D77" s="407" t="s">
        <v>785</v>
      </c>
      <c r="E77" s="407" t="s">
        <v>786</v>
      </c>
      <c r="F77" s="410">
        <v>1</v>
      </c>
      <c r="G77" s="410">
        <v>127</v>
      </c>
      <c r="H77" s="410">
        <v>1</v>
      </c>
      <c r="I77" s="410">
        <v>127</v>
      </c>
      <c r="J77" s="410">
        <v>1</v>
      </c>
      <c r="K77" s="410">
        <v>128</v>
      </c>
      <c r="L77" s="410">
        <v>1.0078740157480315</v>
      </c>
      <c r="M77" s="410">
        <v>128</v>
      </c>
      <c r="N77" s="410">
        <v>1</v>
      </c>
      <c r="O77" s="410">
        <v>136</v>
      </c>
      <c r="P77" s="495">
        <v>1.0708661417322836</v>
      </c>
      <c r="Q77" s="411">
        <v>136</v>
      </c>
    </row>
    <row r="78" spans="1:17" ht="14.4" customHeight="1" x14ac:dyDescent="0.3">
      <c r="A78" s="406" t="s">
        <v>864</v>
      </c>
      <c r="B78" s="407" t="s">
        <v>784</v>
      </c>
      <c r="C78" s="407" t="s">
        <v>781</v>
      </c>
      <c r="D78" s="407" t="s">
        <v>789</v>
      </c>
      <c r="E78" s="407" t="s">
        <v>790</v>
      </c>
      <c r="F78" s="410">
        <v>3</v>
      </c>
      <c r="G78" s="410">
        <v>6655</v>
      </c>
      <c r="H78" s="410">
        <v>1</v>
      </c>
      <c r="I78" s="410">
        <v>2218.3333333333335</v>
      </c>
      <c r="J78" s="410"/>
      <c r="K78" s="410"/>
      <c r="L78" s="410"/>
      <c r="M78" s="410"/>
      <c r="N78" s="410">
        <v>3</v>
      </c>
      <c r="O78" s="410">
        <v>7014</v>
      </c>
      <c r="P78" s="495">
        <v>1.0539444027047333</v>
      </c>
      <c r="Q78" s="411">
        <v>2338</v>
      </c>
    </row>
    <row r="79" spans="1:17" ht="14.4" customHeight="1" x14ac:dyDescent="0.3">
      <c r="A79" s="406" t="s">
        <v>864</v>
      </c>
      <c r="B79" s="407" t="s">
        <v>784</v>
      </c>
      <c r="C79" s="407" t="s">
        <v>781</v>
      </c>
      <c r="D79" s="407" t="s">
        <v>791</v>
      </c>
      <c r="E79" s="407" t="s">
        <v>792</v>
      </c>
      <c r="F79" s="410"/>
      <c r="G79" s="410"/>
      <c r="H79" s="410"/>
      <c r="I79" s="410"/>
      <c r="J79" s="410"/>
      <c r="K79" s="410"/>
      <c r="L79" s="410"/>
      <c r="M79" s="410"/>
      <c r="N79" s="410">
        <v>2</v>
      </c>
      <c r="O79" s="410">
        <v>2154</v>
      </c>
      <c r="P79" s="495"/>
      <c r="Q79" s="411">
        <v>1077</v>
      </c>
    </row>
    <row r="80" spans="1:17" ht="14.4" customHeight="1" x14ac:dyDescent="0.3">
      <c r="A80" s="406" t="s">
        <v>864</v>
      </c>
      <c r="B80" s="407" t="s">
        <v>784</v>
      </c>
      <c r="C80" s="407" t="s">
        <v>781</v>
      </c>
      <c r="D80" s="407" t="s">
        <v>793</v>
      </c>
      <c r="E80" s="407" t="s">
        <v>794</v>
      </c>
      <c r="F80" s="410">
        <v>3</v>
      </c>
      <c r="G80" s="410">
        <v>11110</v>
      </c>
      <c r="H80" s="410">
        <v>1</v>
      </c>
      <c r="I80" s="410">
        <v>3703.3333333333335</v>
      </c>
      <c r="J80" s="410"/>
      <c r="K80" s="410"/>
      <c r="L80" s="410"/>
      <c r="M80" s="410"/>
      <c r="N80" s="410"/>
      <c r="O80" s="410"/>
      <c r="P80" s="495"/>
      <c r="Q80" s="411"/>
    </row>
    <row r="81" spans="1:17" ht="14.4" customHeight="1" x14ac:dyDescent="0.3">
      <c r="A81" s="406" t="s">
        <v>864</v>
      </c>
      <c r="B81" s="407" t="s">
        <v>784</v>
      </c>
      <c r="C81" s="407" t="s">
        <v>781</v>
      </c>
      <c r="D81" s="407" t="s">
        <v>799</v>
      </c>
      <c r="E81" s="407" t="s">
        <v>800</v>
      </c>
      <c r="F81" s="410"/>
      <c r="G81" s="410"/>
      <c r="H81" s="410"/>
      <c r="I81" s="410"/>
      <c r="J81" s="410">
        <v>2</v>
      </c>
      <c r="K81" s="410">
        <v>3242</v>
      </c>
      <c r="L81" s="410"/>
      <c r="M81" s="410">
        <v>1621</v>
      </c>
      <c r="N81" s="410"/>
      <c r="O81" s="410"/>
      <c r="P81" s="495"/>
      <c r="Q81" s="411"/>
    </row>
    <row r="82" spans="1:17" ht="14.4" customHeight="1" x14ac:dyDescent="0.3">
      <c r="A82" s="406" t="s">
        <v>864</v>
      </c>
      <c r="B82" s="407" t="s">
        <v>784</v>
      </c>
      <c r="C82" s="407" t="s">
        <v>781</v>
      </c>
      <c r="D82" s="407" t="s">
        <v>801</v>
      </c>
      <c r="E82" s="407" t="s">
        <v>802</v>
      </c>
      <c r="F82" s="410">
        <v>1</v>
      </c>
      <c r="G82" s="410">
        <v>1548</v>
      </c>
      <c r="H82" s="410">
        <v>1</v>
      </c>
      <c r="I82" s="410">
        <v>1548</v>
      </c>
      <c r="J82" s="410"/>
      <c r="K82" s="410"/>
      <c r="L82" s="410"/>
      <c r="M82" s="410"/>
      <c r="N82" s="410"/>
      <c r="O82" s="410"/>
      <c r="P82" s="495"/>
      <c r="Q82" s="411"/>
    </row>
    <row r="83" spans="1:17" ht="14.4" customHeight="1" x14ac:dyDescent="0.3">
      <c r="A83" s="406" t="s">
        <v>864</v>
      </c>
      <c r="B83" s="407" t="s">
        <v>784</v>
      </c>
      <c r="C83" s="407" t="s">
        <v>781</v>
      </c>
      <c r="D83" s="407" t="s">
        <v>803</v>
      </c>
      <c r="E83" s="407" t="s">
        <v>804</v>
      </c>
      <c r="F83" s="410"/>
      <c r="G83" s="410"/>
      <c r="H83" s="410"/>
      <c r="I83" s="410"/>
      <c r="J83" s="410"/>
      <c r="K83" s="410"/>
      <c r="L83" s="410"/>
      <c r="M83" s="410"/>
      <c r="N83" s="410">
        <v>4</v>
      </c>
      <c r="O83" s="410">
        <v>3360</v>
      </c>
      <c r="P83" s="495"/>
      <c r="Q83" s="411">
        <v>840</v>
      </c>
    </row>
    <row r="84" spans="1:17" ht="14.4" customHeight="1" x14ac:dyDescent="0.3">
      <c r="A84" s="406" t="s">
        <v>864</v>
      </c>
      <c r="B84" s="407" t="s">
        <v>784</v>
      </c>
      <c r="C84" s="407" t="s">
        <v>781</v>
      </c>
      <c r="D84" s="407" t="s">
        <v>805</v>
      </c>
      <c r="E84" s="407" t="s">
        <v>806</v>
      </c>
      <c r="F84" s="410">
        <v>3</v>
      </c>
      <c r="G84" s="410">
        <v>4351</v>
      </c>
      <c r="H84" s="410">
        <v>1</v>
      </c>
      <c r="I84" s="410">
        <v>1450.3333333333333</v>
      </c>
      <c r="J84" s="410">
        <v>2</v>
      </c>
      <c r="K84" s="410">
        <v>2922</v>
      </c>
      <c r="L84" s="410">
        <v>0.67156975407952191</v>
      </c>
      <c r="M84" s="410">
        <v>1461</v>
      </c>
      <c r="N84" s="410"/>
      <c r="O84" s="410"/>
      <c r="P84" s="495"/>
      <c r="Q84" s="411"/>
    </row>
    <row r="85" spans="1:17" ht="14.4" customHeight="1" x14ac:dyDescent="0.3">
      <c r="A85" s="406" t="s">
        <v>864</v>
      </c>
      <c r="B85" s="407" t="s">
        <v>784</v>
      </c>
      <c r="C85" s="407" t="s">
        <v>781</v>
      </c>
      <c r="D85" s="407" t="s">
        <v>809</v>
      </c>
      <c r="E85" s="407" t="s">
        <v>810</v>
      </c>
      <c r="F85" s="410">
        <v>9</v>
      </c>
      <c r="G85" s="410">
        <v>144</v>
      </c>
      <c r="H85" s="410">
        <v>1</v>
      </c>
      <c r="I85" s="410">
        <v>16</v>
      </c>
      <c r="J85" s="410">
        <v>5</v>
      </c>
      <c r="K85" s="410">
        <v>80</v>
      </c>
      <c r="L85" s="410">
        <v>0.55555555555555558</v>
      </c>
      <c r="M85" s="410">
        <v>16</v>
      </c>
      <c r="N85" s="410">
        <v>10</v>
      </c>
      <c r="O85" s="410">
        <v>170</v>
      </c>
      <c r="P85" s="495">
        <v>1.1805555555555556</v>
      </c>
      <c r="Q85" s="411">
        <v>17</v>
      </c>
    </row>
    <row r="86" spans="1:17" ht="14.4" customHeight="1" x14ac:dyDescent="0.3">
      <c r="A86" s="406" t="s">
        <v>864</v>
      </c>
      <c r="B86" s="407" t="s">
        <v>784</v>
      </c>
      <c r="C86" s="407" t="s">
        <v>781</v>
      </c>
      <c r="D86" s="407" t="s">
        <v>811</v>
      </c>
      <c r="E86" s="407" t="s">
        <v>796</v>
      </c>
      <c r="F86" s="410">
        <v>20</v>
      </c>
      <c r="G86" s="410">
        <v>13844</v>
      </c>
      <c r="H86" s="410">
        <v>1</v>
      </c>
      <c r="I86" s="410">
        <v>692.2</v>
      </c>
      <c r="J86" s="410">
        <v>8</v>
      </c>
      <c r="K86" s="410">
        <v>5568</v>
      </c>
      <c r="L86" s="410">
        <v>0.40219589713955506</v>
      </c>
      <c r="M86" s="410">
        <v>696</v>
      </c>
      <c r="N86" s="410">
        <v>17</v>
      </c>
      <c r="O86" s="410">
        <v>12036</v>
      </c>
      <c r="P86" s="495">
        <v>0.86940190696330544</v>
      </c>
      <c r="Q86" s="411">
        <v>708</v>
      </c>
    </row>
    <row r="87" spans="1:17" ht="14.4" customHeight="1" x14ac:dyDescent="0.3">
      <c r="A87" s="406" t="s">
        <v>864</v>
      </c>
      <c r="B87" s="407" t="s">
        <v>784</v>
      </c>
      <c r="C87" s="407" t="s">
        <v>781</v>
      </c>
      <c r="D87" s="407" t="s">
        <v>812</v>
      </c>
      <c r="E87" s="407" t="s">
        <v>798</v>
      </c>
      <c r="F87" s="410">
        <v>3</v>
      </c>
      <c r="G87" s="410">
        <v>4125</v>
      </c>
      <c r="H87" s="410">
        <v>1</v>
      </c>
      <c r="I87" s="410">
        <v>1375</v>
      </c>
      <c r="J87" s="410"/>
      <c r="K87" s="410"/>
      <c r="L87" s="410"/>
      <c r="M87" s="410"/>
      <c r="N87" s="410">
        <v>2</v>
      </c>
      <c r="O87" s="410">
        <v>2876</v>
      </c>
      <c r="P87" s="495">
        <v>0.69721212121212117</v>
      </c>
      <c r="Q87" s="411">
        <v>1438</v>
      </c>
    </row>
    <row r="88" spans="1:17" ht="14.4" customHeight="1" x14ac:dyDescent="0.3">
      <c r="A88" s="406" t="s">
        <v>864</v>
      </c>
      <c r="B88" s="407" t="s">
        <v>784</v>
      </c>
      <c r="C88" s="407" t="s">
        <v>781</v>
      </c>
      <c r="D88" s="407" t="s">
        <v>813</v>
      </c>
      <c r="E88" s="407" t="s">
        <v>814</v>
      </c>
      <c r="F88" s="410">
        <v>5</v>
      </c>
      <c r="G88" s="410">
        <v>11640</v>
      </c>
      <c r="H88" s="410">
        <v>1</v>
      </c>
      <c r="I88" s="410">
        <v>2328</v>
      </c>
      <c r="J88" s="410"/>
      <c r="K88" s="410"/>
      <c r="L88" s="410"/>
      <c r="M88" s="410"/>
      <c r="N88" s="410">
        <v>1</v>
      </c>
      <c r="O88" s="410">
        <v>2437</v>
      </c>
      <c r="P88" s="495">
        <v>0.20936426116838489</v>
      </c>
      <c r="Q88" s="411">
        <v>2437</v>
      </c>
    </row>
    <row r="89" spans="1:17" ht="14.4" customHeight="1" x14ac:dyDescent="0.3">
      <c r="A89" s="406" t="s">
        <v>864</v>
      </c>
      <c r="B89" s="407" t="s">
        <v>784</v>
      </c>
      <c r="C89" s="407" t="s">
        <v>781</v>
      </c>
      <c r="D89" s="407" t="s">
        <v>815</v>
      </c>
      <c r="E89" s="407" t="s">
        <v>816</v>
      </c>
      <c r="F89" s="410">
        <v>20</v>
      </c>
      <c r="G89" s="410">
        <v>1314</v>
      </c>
      <c r="H89" s="410">
        <v>1</v>
      </c>
      <c r="I89" s="410">
        <v>65.7</v>
      </c>
      <c r="J89" s="410">
        <v>8</v>
      </c>
      <c r="K89" s="410">
        <v>528</v>
      </c>
      <c r="L89" s="410">
        <v>0.40182648401826482</v>
      </c>
      <c r="M89" s="410">
        <v>66</v>
      </c>
      <c r="N89" s="410">
        <v>17</v>
      </c>
      <c r="O89" s="410">
        <v>1173</v>
      </c>
      <c r="P89" s="495">
        <v>0.89269406392694062</v>
      </c>
      <c r="Q89" s="411">
        <v>69</v>
      </c>
    </row>
    <row r="90" spans="1:17" ht="14.4" customHeight="1" x14ac:dyDescent="0.3">
      <c r="A90" s="406" t="s">
        <v>864</v>
      </c>
      <c r="B90" s="407" t="s">
        <v>784</v>
      </c>
      <c r="C90" s="407" t="s">
        <v>781</v>
      </c>
      <c r="D90" s="407" t="s">
        <v>817</v>
      </c>
      <c r="E90" s="407" t="s">
        <v>818</v>
      </c>
      <c r="F90" s="410">
        <v>3</v>
      </c>
      <c r="G90" s="410">
        <v>1191</v>
      </c>
      <c r="H90" s="410">
        <v>1</v>
      </c>
      <c r="I90" s="410">
        <v>397</v>
      </c>
      <c r="J90" s="410">
        <v>2</v>
      </c>
      <c r="K90" s="410">
        <v>802</v>
      </c>
      <c r="L90" s="410">
        <v>0.67338371116708651</v>
      </c>
      <c r="M90" s="410">
        <v>401</v>
      </c>
      <c r="N90" s="410"/>
      <c r="O90" s="410"/>
      <c r="P90" s="495"/>
      <c r="Q90" s="411"/>
    </row>
    <row r="91" spans="1:17" ht="14.4" customHeight="1" x14ac:dyDescent="0.3">
      <c r="A91" s="406" t="s">
        <v>864</v>
      </c>
      <c r="B91" s="407" t="s">
        <v>784</v>
      </c>
      <c r="C91" s="407" t="s">
        <v>781</v>
      </c>
      <c r="D91" s="407" t="s">
        <v>821</v>
      </c>
      <c r="E91" s="407" t="s">
        <v>822</v>
      </c>
      <c r="F91" s="410">
        <v>27</v>
      </c>
      <c r="G91" s="410">
        <v>14862</v>
      </c>
      <c r="H91" s="410">
        <v>1</v>
      </c>
      <c r="I91" s="410">
        <v>550.44444444444446</v>
      </c>
      <c r="J91" s="410">
        <v>16</v>
      </c>
      <c r="K91" s="410">
        <v>8832</v>
      </c>
      <c r="L91" s="410">
        <v>0.59426725878078324</v>
      </c>
      <c r="M91" s="410">
        <v>552</v>
      </c>
      <c r="N91" s="410">
        <v>12</v>
      </c>
      <c r="O91" s="410">
        <v>6720</v>
      </c>
      <c r="P91" s="495">
        <v>0.45215987081146547</v>
      </c>
      <c r="Q91" s="411">
        <v>560</v>
      </c>
    </row>
    <row r="92" spans="1:17" ht="14.4" customHeight="1" x14ac:dyDescent="0.3">
      <c r="A92" s="406" t="s">
        <v>864</v>
      </c>
      <c r="B92" s="407" t="s">
        <v>784</v>
      </c>
      <c r="C92" s="407" t="s">
        <v>781</v>
      </c>
      <c r="D92" s="407" t="s">
        <v>834</v>
      </c>
      <c r="E92" s="407" t="s">
        <v>835</v>
      </c>
      <c r="F92" s="410">
        <v>4</v>
      </c>
      <c r="G92" s="410">
        <v>6452</v>
      </c>
      <c r="H92" s="410">
        <v>1</v>
      </c>
      <c r="I92" s="410">
        <v>1613</v>
      </c>
      <c r="J92" s="410">
        <v>2</v>
      </c>
      <c r="K92" s="410">
        <v>3230</v>
      </c>
      <c r="L92" s="410">
        <v>0.50061996280223187</v>
      </c>
      <c r="M92" s="410">
        <v>1615</v>
      </c>
      <c r="N92" s="410">
        <v>1</v>
      </c>
      <c r="O92" s="410">
        <v>1649</v>
      </c>
      <c r="P92" s="495">
        <v>0.25557966522008679</v>
      </c>
      <c r="Q92" s="411">
        <v>1649</v>
      </c>
    </row>
    <row r="93" spans="1:17" ht="14.4" customHeight="1" x14ac:dyDescent="0.3">
      <c r="A93" s="406" t="s">
        <v>865</v>
      </c>
      <c r="B93" s="407" t="s">
        <v>780</v>
      </c>
      <c r="C93" s="407" t="s">
        <v>781</v>
      </c>
      <c r="D93" s="407" t="s">
        <v>782</v>
      </c>
      <c r="E93" s="407" t="s">
        <v>783</v>
      </c>
      <c r="F93" s="410">
        <v>11</v>
      </c>
      <c r="G93" s="410">
        <v>117535</v>
      </c>
      <c r="H93" s="410">
        <v>1</v>
      </c>
      <c r="I93" s="410">
        <v>10685</v>
      </c>
      <c r="J93" s="410">
        <v>8</v>
      </c>
      <c r="K93" s="410">
        <v>85800</v>
      </c>
      <c r="L93" s="410">
        <v>0.72999532054281702</v>
      </c>
      <c r="M93" s="410">
        <v>10725</v>
      </c>
      <c r="N93" s="410">
        <v>3</v>
      </c>
      <c r="O93" s="410">
        <v>34209</v>
      </c>
      <c r="P93" s="495">
        <v>0.29105372867656443</v>
      </c>
      <c r="Q93" s="411">
        <v>11403</v>
      </c>
    </row>
    <row r="94" spans="1:17" ht="14.4" customHeight="1" x14ac:dyDescent="0.3">
      <c r="A94" s="406" t="s">
        <v>865</v>
      </c>
      <c r="B94" s="407" t="s">
        <v>784</v>
      </c>
      <c r="C94" s="407" t="s">
        <v>781</v>
      </c>
      <c r="D94" s="407" t="s">
        <v>785</v>
      </c>
      <c r="E94" s="407" t="s">
        <v>786</v>
      </c>
      <c r="F94" s="410">
        <v>5</v>
      </c>
      <c r="G94" s="410">
        <v>631</v>
      </c>
      <c r="H94" s="410">
        <v>1</v>
      </c>
      <c r="I94" s="410">
        <v>126.2</v>
      </c>
      <c r="J94" s="410">
        <v>1</v>
      </c>
      <c r="K94" s="410">
        <v>128</v>
      </c>
      <c r="L94" s="410">
        <v>0.20285261489698891</v>
      </c>
      <c r="M94" s="410">
        <v>128</v>
      </c>
      <c r="N94" s="410">
        <v>1</v>
      </c>
      <c r="O94" s="410">
        <v>136</v>
      </c>
      <c r="P94" s="495">
        <v>0.21553090332805072</v>
      </c>
      <c r="Q94" s="411">
        <v>136</v>
      </c>
    </row>
    <row r="95" spans="1:17" ht="14.4" customHeight="1" x14ac:dyDescent="0.3">
      <c r="A95" s="406" t="s">
        <v>865</v>
      </c>
      <c r="B95" s="407" t="s">
        <v>784</v>
      </c>
      <c r="C95" s="407" t="s">
        <v>781</v>
      </c>
      <c r="D95" s="407" t="s">
        <v>787</v>
      </c>
      <c r="E95" s="407" t="s">
        <v>788</v>
      </c>
      <c r="F95" s="410">
        <v>10</v>
      </c>
      <c r="G95" s="410">
        <v>12200</v>
      </c>
      <c r="H95" s="410">
        <v>1</v>
      </c>
      <c r="I95" s="410">
        <v>1220</v>
      </c>
      <c r="J95" s="410"/>
      <c r="K95" s="410"/>
      <c r="L95" s="410"/>
      <c r="M95" s="410"/>
      <c r="N95" s="410"/>
      <c r="O95" s="410"/>
      <c r="P95" s="495"/>
      <c r="Q95" s="411"/>
    </row>
    <row r="96" spans="1:17" ht="14.4" customHeight="1" x14ac:dyDescent="0.3">
      <c r="A96" s="406" t="s">
        <v>865</v>
      </c>
      <c r="B96" s="407" t="s">
        <v>784</v>
      </c>
      <c r="C96" s="407" t="s">
        <v>781</v>
      </c>
      <c r="D96" s="407" t="s">
        <v>789</v>
      </c>
      <c r="E96" s="407" t="s">
        <v>790</v>
      </c>
      <c r="F96" s="410">
        <v>30</v>
      </c>
      <c r="G96" s="410">
        <v>66694</v>
      </c>
      <c r="H96" s="410">
        <v>1</v>
      </c>
      <c r="I96" s="410">
        <v>2223.1333333333332</v>
      </c>
      <c r="J96" s="410">
        <v>2</v>
      </c>
      <c r="K96" s="410">
        <v>4472</v>
      </c>
      <c r="L96" s="410">
        <v>6.7052508471526676E-2</v>
      </c>
      <c r="M96" s="410">
        <v>2236</v>
      </c>
      <c r="N96" s="410">
        <v>3</v>
      </c>
      <c r="O96" s="410">
        <v>7014</v>
      </c>
      <c r="P96" s="495">
        <v>0.10516688157855279</v>
      </c>
      <c r="Q96" s="411">
        <v>2338</v>
      </c>
    </row>
    <row r="97" spans="1:17" ht="14.4" customHeight="1" x14ac:dyDescent="0.3">
      <c r="A97" s="406" t="s">
        <v>865</v>
      </c>
      <c r="B97" s="407" t="s">
        <v>784</v>
      </c>
      <c r="C97" s="407" t="s">
        <v>781</v>
      </c>
      <c r="D97" s="407" t="s">
        <v>791</v>
      </c>
      <c r="E97" s="407" t="s">
        <v>792</v>
      </c>
      <c r="F97" s="410">
        <v>4</v>
      </c>
      <c r="G97" s="410">
        <v>4164</v>
      </c>
      <c r="H97" s="410">
        <v>1</v>
      </c>
      <c r="I97" s="410">
        <v>1041</v>
      </c>
      <c r="J97" s="410"/>
      <c r="K97" s="410"/>
      <c r="L97" s="410"/>
      <c r="M97" s="410"/>
      <c r="N97" s="410"/>
      <c r="O97" s="410"/>
      <c r="P97" s="495"/>
      <c r="Q97" s="411"/>
    </row>
    <row r="98" spans="1:17" ht="14.4" customHeight="1" x14ac:dyDescent="0.3">
      <c r="A98" s="406" t="s">
        <v>865</v>
      </c>
      <c r="B98" s="407" t="s">
        <v>784</v>
      </c>
      <c r="C98" s="407" t="s">
        <v>781</v>
      </c>
      <c r="D98" s="407" t="s">
        <v>793</v>
      </c>
      <c r="E98" s="407" t="s">
        <v>794</v>
      </c>
      <c r="F98" s="410">
        <v>22</v>
      </c>
      <c r="G98" s="410">
        <v>81532</v>
      </c>
      <c r="H98" s="410">
        <v>1</v>
      </c>
      <c r="I98" s="410">
        <v>3706</v>
      </c>
      <c r="J98" s="410">
        <v>17</v>
      </c>
      <c r="K98" s="410">
        <v>63257</v>
      </c>
      <c r="L98" s="410">
        <v>0.77585487906588824</v>
      </c>
      <c r="M98" s="410">
        <v>3721</v>
      </c>
      <c r="N98" s="410">
        <v>4</v>
      </c>
      <c r="O98" s="410">
        <v>15292</v>
      </c>
      <c r="P98" s="495">
        <v>0.18755825933375853</v>
      </c>
      <c r="Q98" s="411">
        <v>3823</v>
      </c>
    </row>
    <row r="99" spans="1:17" ht="14.4" customHeight="1" x14ac:dyDescent="0.3">
      <c r="A99" s="406" t="s">
        <v>865</v>
      </c>
      <c r="B99" s="407" t="s">
        <v>784</v>
      </c>
      <c r="C99" s="407" t="s">
        <v>781</v>
      </c>
      <c r="D99" s="407" t="s">
        <v>795</v>
      </c>
      <c r="E99" s="407" t="s">
        <v>796</v>
      </c>
      <c r="F99" s="410">
        <v>1</v>
      </c>
      <c r="G99" s="410">
        <v>438</v>
      </c>
      <c r="H99" s="410">
        <v>1</v>
      </c>
      <c r="I99" s="410">
        <v>438</v>
      </c>
      <c r="J99" s="410">
        <v>2</v>
      </c>
      <c r="K99" s="410">
        <v>878</v>
      </c>
      <c r="L99" s="410">
        <v>2.0045662100456623</v>
      </c>
      <c r="M99" s="410">
        <v>439</v>
      </c>
      <c r="N99" s="410"/>
      <c r="O99" s="410"/>
      <c r="P99" s="495"/>
      <c r="Q99" s="411"/>
    </row>
    <row r="100" spans="1:17" ht="14.4" customHeight="1" x14ac:dyDescent="0.3">
      <c r="A100" s="406" t="s">
        <v>865</v>
      </c>
      <c r="B100" s="407" t="s">
        <v>784</v>
      </c>
      <c r="C100" s="407" t="s">
        <v>781</v>
      </c>
      <c r="D100" s="407" t="s">
        <v>799</v>
      </c>
      <c r="E100" s="407" t="s">
        <v>800</v>
      </c>
      <c r="F100" s="410">
        <v>9</v>
      </c>
      <c r="G100" s="410">
        <v>14559</v>
      </c>
      <c r="H100" s="410">
        <v>1</v>
      </c>
      <c r="I100" s="410">
        <v>1617.6666666666667</v>
      </c>
      <c r="J100" s="410">
        <v>4</v>
      </c>
      <c r="K100" s="410">
        <v>6484</v>
      </c>
      <c r="L100" s="410">
        <v>0.44536025825949582</v>
      </c>
      <c r="M100" s="410">
        <v>1621</v>
      </c>
      <c r="N100" s="410">
        <v>1</v>
      </c>
      <c r="O100" s="410">
        <v>1655</v>
      </c>
      <c r="P100" s="495">
        <v>0.11367538979325503</v>
      </c>
      <c r="Q100" s="411">
        <v>1655</v>
      </c>
    </row>
    <row r="101" spans="1:17" ht="14.4" customHeight="1" x14ac:dyDescent="0.3">
      <c r="A101" s="406" t="s">
        <v>865</v>
      </c>
      <c r="B101" s="407" t="s">
        <v>784</v>
      </c>
      <c r="C101" s="407" t="s">
        <v>781</v>
      </c>
      <c r="D101" s="407" t="s">
        <v>801</v>
      </c>
      <c r="E101" s="407" t="s">
        <v>802</v>
      </c>
      <c r="F101" s="410">
        <v>1</v>
      </c>
      <c r="G101" s="410">
        <v>1548</v>
      </c>
      <c r="H101" s="410">
        <v>1</v>
      </c>
      <c r="I101" s="410">
        <v>1548</v>
      </c>
      <c r="J101" s="410"/>
      <c r="K101" s="410"/>
      <c r="L101" s="410"/>
      <c r="M101" s="410"/>
      <c r="N101" s="410"/>
      <c r="O101" s="410"/>
      <c r="P101" s="495"/>
      <c r="Q101" s="411"/>
    </row>
    <row r="102" spans="1:17" ht="14.4" customHeight="1" x14ac:dyDescent="0.3">
      <c r="A102" s="406" t="s">
        <v>865</v>
      </c>
      <c r="B102" s="407" t="s">
        <v>784</v>
      </c>
      <c r="C102" s="407" t="s">
        <v>781</v>
      </c>
      <c r="D102" s="407" t="s">
        <v>803</v>
      </c>
      <c r="E102" s="407" t="s">
        <v>804</v>
      </c>
      <c r="F102" s="410">
        <v>20</v>
      </c>
      <c r="G102" s="410">
        <v>16431</v>
      </c>
      <c r="H102" s="410">
        <v>1</v>
      </c>
      <c r="I102" s="410">
        <v>821.55</v>
      </c>
      <c r="J102" s="410"/>
      <c r="K102" s="410"/>
      <c r="L102" s="410"/>
      <c r="M102" s="410"/>
      <c r="N102" s="410">
        <v>2</v>
      </c>
      <c r="O102" s="410">
        <v>1680</v>
      </c>
      <c r="P102" s="495">
        <v>0.10224575497535147</v>
      </c>
      <c r="Q102" s="411">
        <v>840</v>
      </c>
    </row>
    <row r="103" spans="1:17" ht="14.4" customHeight="1" x14ac:dyDescent="0.3">
      <c r="A103" s="406" t="s">
        <v>865</v>
      </c>
      <c r="B103" s="407" t="s">
        <v>784</v>
      </c>
      <c r="C103" s="407" t="s">
        <v>781</v>
      </c>
      <c r="D103" s="407" t="s">
        <v>805</v>
      </c>
      <c r="E103" s="407" t="s">
        <v>806</v>
      </c>
      <c r="F103" s="410">
        <v>2</v>
      </c>
      <c r="G103" s="410">
        <v>2904</v>
      </c>
      <c r="H103" s="410">
        <v>1</v>
      </c>
      <c r="I103" s="410">
        <v>1452</v>
      </c>
      <c r="J103" s="410">
        <v>1</v>
      </c>
      <c r="K103" s="410">
        <v>1461</v>
      </c>
      <c r="L103" s="410">
        <v>0.50309917355371903</v>
      </c>
      <c r="M103" s="410">
        <v>1461</v>
      </c>
      <c r="N103" s="410"/>
      <c r="O103" s="410"/>
      <c r="P103" s="495"/>
      <c r="Q103" s="411"/>
    </row>
    <row r="104" spans="1:17" ht="14.4" customHeight="1" x14ac:dyDescent="0.3">
      <c r="A104" s="406" t="s">
        <v>865</v>
      </c>
      <c r="B104" s="407" t="s">
        <v>784</v>
      </c>
      <c r="C104" s="407" t="s">
        <v>781</v>
      </c>
      <c r="D104" s="407" t="s">
        <v>809</v>
      </c>
      <c r="E104" s="407" t="s">
        <v>810</v>
      </c>
      <c r="F104" s="410">
        <v>40</v>
      </c>
      <c r="G104" s="410">
        <v>640</v>
      </c>
      <c r="H104" s="410">
        <v>1</v>
      </c>
      <c r="I104" s="410">
        <v>16</v>
      </c>
      <c r="J104" s="410">
        <v>10</v>
      </c>
      <c r="K104" s="410">
        <v>160</v>
      </c>
      <c r="L104" s="410">
        <v>0.25</v>
      </c>
      <c r="M104" s="410">
        <v>16</v>
      </c>
      <c r="N104" s="410">
        <v>6</v>
      </c>
      <c r="O104" s="410">
        <v>102</v>
      </c>
      <c r="P104" s="495">
        <v>0.15937499999999999</v>
      </c>
      <c r="Q104" s="411">
        <v>17</v>
      </c>
    </row>
    <row r="105" spans="1:17" ht="14.4" customHeight="1" x14ac:dyDescent="0.3">
      <c r="A105" s="406" t="s">
        <v>865</v>
      </c>
      <c r="B105" s="407" t="s">
        <v>784</v>
      </c>
      <c r="C105" s="407" t="s">
        <v>781</v>
      </c>
      <c r="D105" s="407" t="s">
        <v>811</v>
      </c>
      <c r="E105" s="407" t="s">
        <v>796</v>
      </c>
      <c r="F105" s="410">
        <v>51</v>
      </c>
      <c r="G105" s="410">
        <v>35232</v>
      </c>
      <c r="H105" s="410">
        <v>1</v>
      </c>
      <c r="I105" s="410">
        <v>690.82352941176475</v>
      </c>
      <c r="J105" s="410">
        <v>18</v>
      </c>
      <c r="K105" s="410">
        <v>12528</v>
      </c>
      <c r="L105" s="410">
        <v>0.35558583106267028</v>
      </c>
      <c r="M105" s="410">
        <v>696</v>
      </c>
      <c r="N105" s="410">
        <v>9</v>
      </c>
      <c r="O105" s="410">
        <v>6372</v>
      </c>
      <c r="P105" s="495">
        <v>0.18085831062670299</v>
      </c>
      <c r="Q105" s="411">
        <v>708</v>
      </c>
    </row>
    <row r="106" spans="1:17" ht="14.4" customHeight="1" x14ac:dyDescent="0.3">
      <c r="A106" s="406" t="s">
        <v>865</v>
      </c>
      <c r="B106" s="407" t="s">
        <v>784</v>
      </c>
      <c r="C106" s="407" t="s">
        <v>781</v>
      </c>
      <c r="D106" s="407" t="s">
        <v>812</v>
      </c>
      <c r="E106" s="407" t="s">
        <v>798</v>
      </c>
      <c r="F106" s="410">
        <v>37</v>
      </c>
      <c r="G106" s="410">
        <v>51003</v>
      </c>
      <c r="H106" s="410">
        <v>1</v>
      </c>
      <c r="I106" s="410">
        <v>1378.4594594594594</v>
      </c>
      <c r="J106" s="410">
        <v>29</v>
      </c>
      <c r="K106" s="410">
        <v>40223</v>
      </c>
      <c r="L106" s="410">
        <v>0.78863988392839635</v>
      </c>
      <c r="M106" s="410">
        <v>1387</v>
      </c>
      <c r="N106" s="410">
        <v>10</v>
      </c>
      <c r="O106" s="410">
        <v>14380</v>
      </c>
      <c r="P106" s="495">
        <v>0.28194419936082193</v>
      </c>
      <c r="Q106" s="411">
        <v>1438</v>
      </c>
    </row>
    <row r="107" spans="1:17" ht="14.4" customHeight="1" x14ac:dyDescent="0.3">
      <c r="A107" s="406" t="s">
        <v>865</v>
      </c>
      <c r="B107" s="407" t="s">
        <v>784</v>
      </c>
      <c r="C107" s="407" t="s">
        <v>781</v>
      </c>
      <c r="D107" s="407" t="s">
        <v>813</v>
      </c>
      <c r="E107" s="407" t="s">
        <v>814</v>
      </c>
      <c r="F107" s="410">
        <v>19</v>
      </c>
      <c r="G107" s="410">
        <v>44181</v>
      </c>
      <c r="H107" s="410">
        <v>1</v>
      </c>
      <c r="I107" s="410">
        <v>2325.3157894736842</v>
      </c>
      <c r="J107" s="410">
        <v>16</v>
      </c>
      <c r="K107" s="410">
        <v>37456</v>
      </c>
      <c r="L107" s="410">
        <v>0.84778524705190017</v>
      </c>
      <c r="M107" s="410">
        <v>2341</v>
      </c>
      <c r="N107" s="410">
        <v>8</v>
      </c>
      <c r="O107" s="410">
        <v>19496</v>
      </c>
      <c r="P107" s="495">
        <v>0.4412756614834431</v>
      </c>
      <c r="Q107" s="411">
        <v>2437</v>
      </c>
    </row>
    <row r="108" spans="1:17" ht="14.4" customHeight="1" x14ac:dyDescent="0.3">
      <c r="A108" s="406" t="s">
        <v>865</v>
      </c>
      <c r="B108" s="407" t="s">
        <v>784</v>
      </c>
      <c r="C108" s="407" t="s">
        <v>781</v>
      </c>
      <c r="D108" s="407" t="s">
        <v>815</v>
      </c>
      <c r="E108" s="407" t="s">
        <v>816</v>
      </c>
      <c r="F108" s="410">
        <v>56</v>
      </c>
      <c r="G108" s="410">
        <v>3668</v>
      </c>
      <c r="H108" s="410">
        <v>1</v>
      </c>
      <c r="I108" s="410">
        <v>65.5</v>
      </c>
      <c r="J108" s="410">
        <v>20</v>
      </c>
      <c r="K108" s="410">
        <v>1320</v>
      </c>
      <c r="L108" s="410">
        <v>0.35986913849509267</v>
      </c>
      <c r="M108" s="410">
        <v>66</v>
      </c>
      <c r="N108" s="410">
        <v>9</v>
      </c>
      <c r="O108" s="410">
        <v>621</v>
      </c>
      <c r="P108" s="495">
        <v>0.16930207197382771</v>
      </c>
      <c r="Q108" s="411">
        <v>69</v>
      </c>
    </row>
    <row r="109" spans="1:17" ht="14.4" customHeight="1" x14ac:dyDescent="0.3">
      <c r="A109" s="406" t="s">
        <v>865</v>
      </c>
      <c r="B109" s="407" t="s">
        <v>784</v>
      </c>
      <c r="C109" s="407" t="s">
        <v>781</v>
      </c>
      <c r="D109" s="407" t="s">
        <v>817</v>
      </c>
      <c r="E109" s="407" t="s">
        <v>818</v>
      </c>
      <c r="F109" s="410">
        <v>2</v>
      </c>
      <c r="G109" s="410">
        <v>795</v>
      </c>
      <c r="H109" s="410">
        <v>1</v>
      </c>
      <c r="I109" s="410">
        <v>397.5</v>
      </c>
      <c r="J109" s="410">
        <v>1</v>
      </c>
      <c r="K109" s="410">
        <v>401</v>
      </c>
      <c r="L109" s="410">
        <v>0.50440251572327044</v>
      </c>
      <c r="M109" s="410">
        <v>401</v>
      </c>
      <c r="N109" s="410"/>
      <c r="O109" s="410"/>
      <c r="P109" s="495"/>
      <c r="Q109" s="411"/>
    </row>
    <row r="110" spans="1:17" ht="14.4" customHeight="1" x14ac:dyDescent="0.3">
      <c r="A110" s="406" t="s">
        <v>865</v>
      </c>
      <c r="B110" s="407" t="s">
        <v>784</v>
      </c>
      <c r="C110" s="407" t="s">
        <v>781</v>
      </c>
      <c r="D110" s="407" t="s">
        <v>821</v>
      </c>
      <c r="E110" s="407" t="s">
        <v>822</v>
      </c>
      <c r="F110" s="410">
        <v>49</v>
      </c>
      <c r="G110" s="410">
        <v>26966</v>
      </c>
      <c r="H110" s="410">
        <v>1</v>
      </c>
      <c r="I110" s="410">
        <v>550.32653061224494</v>
      </c>
      <c r="J110" s="410">
        <v>44</v>
      </c>
      <c r="K110" s="410">
        <v>24288</v>
      </c>
      <c r="L110" s="410">
        <v>0.90068975747237257</v>
      </c>
      <c r="M110" s="410">
        <v>552</v>
      </c>
      <c r="N110" s="410">
        <v>31</v>
      </c>
      <c r="O110" s="410">
        <v>17360</v>
      </c>
      <c r="P110" s="495">
        <v>0.64377364088110955</v>
      </c>
      <c r="Q110" s="411">
        <v>560</v>
      </c>
    </row>
    <row r="111" spans="1:17" ht="14.4" customHeight="1" x14ac:dyDescent="0.3">
      <c r="A111" s="406" t="s">
        <v>865</v>
      </c>
      <c r="B111" s="407" t="s">
        <v>784</v>
      </c>
      <c r="C111" s="407" t="s">
        <v>781</v>
      </c>
      <c r="D111" s="407" t="s">
        <v>834</v>
      </c>
      <c r="E111" s="407" t="s">
        <v>835</v>
      </c>
      <c r="F111" s="410">
        <v>7</v>
      </c>
      <c r="G111" s="410">
        <v>11279</v>
      </c>
      <c r="H111" s="410">
        <v>1</v>
      </c>
      <c r="I111" s="410">
        <v>1611.2857142857142</v>
      </c>
      <c r="J111" s="410">
        <v>13</v>
      </c>
      <c r="K111" s="410">
        <v>20995</v>
      </c>
      <c r="L111" s="410">
        <v>1.8614238850961964</v>
      </c>
      <c r="M111" s="410">
        <v>1615</v>
      </c>
      <c r="N111" s="410">
        <v>9</v>
      </c>
      <c r="O111" s="410">
        <v>14841</v>
      </c>
      <c r="P111" s="495">
        <v>1.3158081390194165</v>
      </c>
      <c r="Q111" s="411">
        <v>1649</v>
      </c>
    </row>
    <row r="112" spans="1:17" ht="14.4" customHeight="1" x14ac:dyDescent="0.3">
      <c r="A112" s="406" t="s">
        <v>865</v>
      </c>
      <c r="B112" s="407" t="s">
        <v>784</v>
      </c>
      <c r="C112" s="407" t="s">
        <v>781</v>
      </c>
      <c r="D112" s="407" t="s">
        <v>836</v>
      </c>
      <c r="E112" s="407" t="s">
        <v>828</v>
      </c>
      <c r="F112" s="410">
        <v>3</v>
      </c>
      <c r="G112" s="410">
        <v>684</v>
      </c>
      <c r="H112" s="410">
        <v>1</v>
      </c>
      <c r="I112" s="410">
        <v>228</v>
      </c>
      <c r="J112" s="410"/>
      <c r="K112" s="410"/>
      <c r="L112" s="410"/>
      <c r="M112" s="410"/>
      <c r="N112" s="410"/>
      <c r="O112" s="410"/>
      <c r="P112" s="495"/>
      <c r="Q112" s="411"/>
    </row>
    <row r="113" spans="1:17" ht="14.4" customHeight="1" x14ac:dyDescent="0.3">
      <c r="A113" s="406" t="s">
        <v>866</v>
      </c>
      <c r="B113" s="407" t="s">
        <v>784</v>
      </c>
      <c r="C113" s="407" t="s">
        <v>781</v>
      </c>
      <c r="D113" s="407" t="s">
        <v>785</v>
      </c>
      <c r="E113" s="407" t="s">
        <v>786</v>
      </c>
      <c r="F113" s="410">
        <v>2</v>
      </c>
      <c r="G113" s="410">
        <v>252</v>
      </c>
      <c r="H113" s="410">
        <v>1</v>
      </c>
      <c r="I113" s="410">
        <v>126</v>
      </c>
      <c r="J113" s="410">
        <v>2</v>
      </c>
      <c r="K113" s="410">
        <v>256</v>
      </c>
      <c r="L113" s="410">
        <v>1.0158730158730158</v>
      </c>
      <c r="M113" s="410">
        <v>128</v>
      </c>
      <c r="N113" s="410"/>
      <c r="O113" s="410"/>
      <c r="P113" s="495"/>
      <c r="Q113" s="411"/>
    </row>
    <row r="114" spans="1:17" ht="14.4" customHeight="1" x14ac:dyDescent="0.3">
      <c r="A114" s="406" t="s">
        <v>866</v>
      </c>
      <c r="B114" s="407" t="s">
        <v>784</v>
      </c>
      <c r="C114" s="407" t="s">
        <v>781</v>
      </c>
      <c r="D114" s="407" t="s">
        <v>805</v>
      </c>
      <c r="E114" s="407" t="s">
        <v>806</v>
      </c>
      <c r="F114" s="410">
        <v>5</v>
      </c>
      <c r="G114" s="410">
        <v>7245</v>
      </c>
      <c r="H114" s="410">
        <v>1</v>
      </c>
      <c r="I114" s="410">
        <v>1449</v>
      </c>
      <c r="J114" s="410">
        <v>6</v>
      </c>
      <c r="K114" s="410">
        <v>8766</v>
      </c>
      <c r="L114" s="410">
        <v>1.2099378881987577</v>
      </c>
      <c r="M114" s="410">
        <v>1461</v>
      </c>
      <c r="N114" s="410">
        <v>1</v>
      </c>
      <c r="O114" s="410">
        <v>1523</v>
      </c>
      <c r="P114" s="495">
        <v>0.21021394064872326</v>
      </c>
      <c r="Q114" s="411">
        <v>1523</v>
      </c>
    </row>
    <row r="115" spans="1:17" ht="14.4" customHeight="1" x14ac:dyDescent="0.3">
      <c r="A115" s="406" t="s">
        <v>866</v>
      </c>
      <c r="B115" s="407" t="s">
        <v>784</v>
      </c>
      <c r="C115" s="407" t="s">
        <v>781</v>
      </c>
      <c r="D115" s="407" t="s">
        <v>809</v>
      </c>
      <c r="E115" s="407" t="s">
        <v>810</v>
      </c>
      <c r="F115" s="410"/>
      <c r="G115" s="410"/>
      <c r="H115" s="410"/>
      <c r="I115" s="410"/>
      <c r="J115" s="410"/>
      <c r="K115" s="410"/>
      <c r="L115" s="410"/>
      <c r="M115" s="410"/>
      <c r="N115" s="410">
        <v>1</v>
      </c>
      <c r="O115" s="410">
        <v>17</v>
      </c>
      <c r="P115" s="495"/>
      <c r="Q115" s="411">
        <v>17</v>
      </c>
    </row>
    <row r="116" spans="1:17" ht="14.4" customHeight="1" x14ac:dyDescent="0.3">
      <c r="A116" s="406" t="s">
        <v>866</v>
      </c>
      <c r="B116" s="407" t="s">
        <v>784</v>
      </c>
      <c r="C116" s="407" t="s">
        <v>781</v>
      </c>
      <c r="D116" s="407" t="s">
        <v>811</v>
      </c>
      <c r="E116" s="407" t="s">
        <v>796</v>
      </c>
      <c r="F116" s="410"/>
      <c r="G116" s="410"/>
      <c r="H116" s="410"/>
      <c r="I116" s="410"/>
      <c r="J116" s="410">
        <v>1</v>
      </c>
      <c r="K116" s="410">
        <v>696</v>
      </c>
      <c r="L116" s="410"/>
      <c r="M116" s="410">
        <v>696</v>
      </c>
      <c r="N116" s="410">
        <v>1</v>
      </c>
      <c r="O116" s="410">
        <v>708</v>
      </c>
      <c r="P116" s="495"/>
      <c r="Q116" s="411">
        <v>708</v>
      </c>
    </row>
    <row r="117" spans="1:17" ht="14.4" customHeight="1" x14ac:dyDescent="0.3">
      <c r="A117" s="406" t="s">
        <v>866</v>
      </c>
      <c r="B117" s="407" t="s">
        <v>784</v>
      </c>
      <c r="C117" s="407" t="s">
        <v>781</v>
      </c>
      <c r="D117" s="407" t="s">
        <v>812</v>
      </c>
      <c r="E117" s="407" t="s">
        <v>798</v>
      </c>
      <c r="F117" s="410">
        <v>1</v>
      </c>
      <c r="G117" s="410">
        <v>1375</v>
      </c>
      <c r="H117" s="410">
        <v>1</v>
      </c>
      <c r="I117" s="410">
        <v>1375</v>
      </c>
      <c r="J117" s="410"/>
      <c r="K117" s="410"/>
      <c r="L117" s="410"/>
      <c r="M117" s="410"/>
      <c r="N117" s="410"/>
      <c r="O117" s="410"/>
      <c r="P117" s="495"/>
      <c r="Q117" s="411"/>
    </row>
    <row r="118" spans="1:17" ht="14.4" customHeight="1" x14ac:dyDescent="0.3">
      <c r="A118" s="406" t="s">
        <v>866</v>
      </c>
      <c r="B118" s="407" t="s">
        <v>784</v>
      </c>
      <c r="C118" s="407" t="s">
        <v>781</v>
      </c>
      <c r="D118" s="407" t="s">
        <v>813</v>
      </c>
      <c r="E118" s="407" t="s">
        <v>814</v>
      </c>
      <c r="F118" s="410">
        <v>2</v>
      </c>
      <c r="G118" s="410">
        <v>4638</v>
      </c>
      <c r="H118" s="410">
        <v>1</v>
      </c>
      <c r="I118" s="410">
        <v>2319</v>
      </c>
      <c r="J118" s="410"/>
      <c r="K118" s="410"/>
      <c r="L118" s="410"/>
      <c r="M118" s="410"/>
      <c r="N118" s="410"/>
      <c r="O118" s="410"/>
      <c r="P118" s="495"/>
      <c r="Q118" s="411"/>
    </row>
    <row r="119" spans="1:17" ht="14.4" customHeight="1" x14ac:dyDescent="0.3">
      <c r="A119" s="406" t="s">
        <v>866</v>
      </c>
      <c r="B119" s="407" t="s">
        <v>784</v>
      </c>
      <c r="C119" s="407" t="s">
        <v>781</v>
      </c>
      <c r="D119" s="407" t="s">
        <v>815</v>
      </c>
      <c r="E119" s="407" t="s">
        <v>816</v>
      </c>
      <c r="F119" s="410"/>
      <c r="G119" s="410"/>
      <c r="H119" s="410"/>
      <c r="I119" s="410"/>
      <c r="J119" s="410">
        <v>1</v>
      </c>
      <c r="K119" s="410">
        <v>66</v>
      </c>
      <c r="L119" s="410"/>
      <c r="M119" s="410">
        <v>66</v>
      </c>
      <c r="N119" s="410">
        <v>1</v>
      </c>
      <c r="O119" s="410">
        <v>69</v>
      </c>
      <c r="P119" s="495"/>
      <c r="Q119" s="411">
        <v>69</v>
      </c>
    </row>
    <row r="120" spans="1:17" ht="14.4" customHeight="1" x14ac:dyDescent="0.3">
      <c r="A120" s="406" t="s">
        <v>866</v>
      </c>
      <c r="B120" s="407" t="s">
        <v>784</v>
      </c>
      <c r="C120" s="407" t="s">
        <v>781</v>
      </c>
      <c r="D120" s="407" t="s">
        <v>817</v>
      </c>
      <c r="E120" s="407" t="s">
        <v>818</v>
      </c>
      <c r="F120" s="410">
        <v>5</v>
      </c>
      <c r="G120" s="410">
        <v>1983</v>
      </c>
      <c r="H120" s="410">
        <v>1</v>
      </c>
      <c r="I120" s="410">
        <v>396.6</v>
      </c>
      <c r="J120" s="410">
        <v>6</v>
      </c>
      <c r="K120" s="410">
        <v>2406</v>
      </c>
      <c r="L120" s="410">
        <v>1.2133131618759456</v>
      </c>
      <c r="M120" s="410">
        <v>401</v>
      </c>
      <c r="N120" s="410">
        <v>1</v>
      </c>
      <c r="O120" s="410">
        <v>407</v>
      </c>
      <c r="P120" s="495">
        <v>0.20524457892082704</v>
      </c>
      <c r="Q120" s="411">
        <v>407</v>
      </c>
    </row>
    <row r="121" spans="1:17" ht="14.4" customHeight="1" x14ac:dyDescent="0.3">
      <c r="A121" s="406" t="s">
        <v>866</v>
      </c>
      <c r="B121" s="407" t="s">
        <v>784</v>
      </c>
      <c r="C121" s="407" t="s">
        <v>781</v>
      </c>
      <c r="D121" s="407" t="s">
        <v>821</v>
      </c>
      <c r="E121" s="407" t="s">
        <v>822</v>
      </c>
      <c r="F121" s="410">
        <v>20</v>
      </c>
      <c r="G121" s="410">
        <v>11005</v>
      </c>
      <c r="H121" s="410">
        <v>1</v>
      </c>
      <c r="I121" s="410">
        <v>550.25</v>
      </c>
      <c r="J121" s="410">
        <v>18</v>
      </c>
      <c r="K121" s="410">
        <v>9936</v>
      </c>
      <c r="L121" s="410">
        <v>0.90286233530213544</v>
      </c>
      <c r="M121" s="410">
        <v>552</v>
      </c>
      <c r="N121" s="410">
        <v>9</v>
      </c>
      <c r="O121" s="410">
        <v>5040</v>
      </c>
      <c r="P121" s="495">
        <v>0.45797364834166288</v>
      </c>
      <c r="Q121" s="411">
        <v>560</v>
      </c>
    </row>
    <row r="122" spans="1:17" ht="14.4" customHeight="1" x14ac:dyDescent="0.3">
      <c r="A122" s="406" t="s">
        <v>866</v>
      </c>
      <c r="B122" s="407" t="s">
        <v>784</v>
      </c>
      <c r="C122" s="407" t="s">
        <v>781</v>
      </c>
      <c r="D122" s="407" t="s">
        <v>829</v>
      </c>
      <c r="E122" s="407" t="s">
        <v>830</v>
      </c>
      <c r="F122" s="410">
        <v>1</v>
      </c>
      <c r="G122" s="410">
        <v>425</v>
      </c>
      <c r="H122" s="410">
        <v>1</v>
      </c>
      <c r="I122" s="410">
        <v>425</v>
      </c>
      <c r="J122" s="410">
        <v>4</v>
      </c>
      <c r="K122" s="410">
        <v>1704</v>
      </c>
      <c r="L122" s="410">
        <v>4.0094117647058827</v>
      </c>
      <c r="M122" s="410">
        <v>426</v>
      </c>
      <c r="N122" s="410">
        <v>7</v>
      </c>
      <c r="O122" s="410">
        <v>3003</v>
      </c>
      <c r="P122" s="495">
        <v>7.0658823529411761</v>
      </c>
      <c r="Q122" s="411">
        <v>429</v>
      </c>
    </row>
    <row r="123" spans="1:17" ht="14.4" customHeight="1" x14ac:dyDescent="0.3">
      <c r="A123" s="406" t="s">
        <v>866</v>
      </c>
      <c r="B123" s="407" t="s">
        <v>784</v>
      </c>
      <c r="C123" s="407" t="s">
        <v>781</v>
      </c>
      <c r="D123" s="407" t="s">
        <v>834</v>
      </c>
      <c r="E123" s="407" t="s">
        <v>835</v>
      </c>
      <c r="F123" s="410"/>
      <c r="G123" s="410"/>
      <c r="H123" s="410"/>
      <c r="I123" s="410"/>
      <c r="J123" s="410">
        <v>1</v>
      </c>
      <c r="K123" s="410">
        <v>1615</v>
      </c>
      <c r="L123" s="410"/>
      <c r="M123" s="410">
        <v>1615</v>
      </c>
      <c r="N123" s="410">
        <v>1</v>
      </c>
      <c r="O123" s="410">
        <v>1649</v>
      </c>
      <c r="P123" s="495"/>
      <c r="Q123" s="411">
        <v>1649</v>
      </c>
    </row>
    <row r="124" spans="1:17" ht="14.4" customHeight="1" x14ac:dyDescent="0.3">
      <c r="A124" s="406" t="s">
        <v>867</v>
      </c>
      <c r="B124" s="407" t="s">
        <v>784</v>
      </c>
      <c r="C124" s="407" t="s">
        <v>781</v>
      </c>
      <c r="D124" s="407" t="s">
        <v>785</v>
      </c>
      <c r="E124" s="407" t="s">
        <v>786</v>
      </c>
      <c r="F124" s="410">
        <v>2</v>
      </c>
      <c r="G124" s="410">
        <v>254</v>
      </c>
      <c r="H124" s="410">
        <v>1</v>
      </c>
      <c r="I124" s="410">
        <v>127</v>
      </c>
      <c r="J124" s="410">
        <v>4</v>
      </c>
      <c r="K124" s="410">
        <v>512</v>
      </c>
      <c r="L124" s="410">
        <v>2.015748031496063</v>
      </c>
      <c r="M124" s="410">
        <v>128</v>
      </c>
      <c r="N124" s="410"/>
      <c r="O124" s="410"/>
      <c r="P124" s="495"/>
      <c r="Q124" s="411"/>
    </row>
    <row r="125" spans="1:17" ht="14.4" customHeight="1" x14ac:dyDescent="0.3">
      <c r="A125" s="406" t="s">
        <v>867</v>
      </c>
      <c r="B125" s="407" t="s">
        <v>784</v>
      </c>
      <c r="C125" s="407" t="s">
        <v>781</v>
      </c>
      <c r="D125" s="407" t="s">
        <v>795</v>
      </c>
      <c r="E125" s="407" t="s">
        <v>796</v>
      </c>
      <c r="F125" s="410"/>
      <c r="G125" s="410"/>
      <c r="H125" s="410"/>
      <c r="I125" s="410"/>
      <c r="J125" s="410">
        <v>3</v>
      </c>
      <c r="K125" s="410">
        <v>1317</v>
      </c>
      <c r="L125" s="410"/>
      <c r="M125" s="410">
        <v>439</v>
      </c>
      <c r="N125" s="410"/>
      <c r="O125" s="410"/>
      <c r="P125" s="495"/>
      <c r="Q125" s="411"/>
    </row>
    <row r="126" spans="1:17" ht="14.4" customHeight="1" x14ac:dyDescent="0.3">
      <c r="A126" s="406" t="s">
        <v>867</v>
      </c>
      <c r="B126" s="407" t="s">
        <v>784</v>
      </c>
      <c r="C126" s="407" t="s">
        <v>781</v>
      </c>
      <c r="D126" s="407" t="s">
        <v>805</v>
      </c>
      <c r="E126" s="407" t="s">
        <v>806</v>
      </c>
      <c r="F126" s="410">
        <v>7</v>
      </c>
      <c r="G126" s="410">
        <v>10189</v>
      </c>
      <c r="H126" s="410">
        <v>1</v>
      </c>
      <c r="I126" s="410">
        <v>1455.5714285714287</v>
      </c>
      <c r="J126" s="410">
        <v>6</v>
      </c>
      <c r="K126" s="410">
        <v>8766</v>
      </c>
      <c r="L126" s="410">
        <v>0.86033958190205129</v>
      </c>
      <c r="M126" s="410">
        <v>1461</v>
      </c>
      <c r="N126" s="410"/>
      <c r="O126" s="410"/>
      <c r="P126" s="495"/>
      <c r="Q126" s="411"/>
    </row>
    <row r="127" spans="1:17" ht="14.4" customHeight="1" x14ac:dyDescent="0.3">
      <c r="A127" s="406" t="s">
        <v>867</v>
      </c>
      <c r="B127" s="407" t="s">
        <v>784</v>
      </c>
      <c r="C127" s="407" t="s">
        <v>781</v>
      </c>
      <c r="D127" s="407" t="s">
        <v>817</v>
      </c>
      <c r="E127" s="407" t="s">
        <v>818</v>
      </c>
      <c r="F127" s="410">
        <v>7</v>
      </c>
      <c r="G127" s="410">
        <v>2790</v>
      </c>
      <c r="H127" s="410">
        <v>1</v>
      </c>
      <c r="I127" s="410">
        <v>398.57142857142856</v>
      </c>
      <c r="J127" s="410">
        <v>6</v>
      </c>
      <c r="K127" s="410">
        <v>2406</v>
      </c>
      <c r="L127" s="410">
        <v>0.86236559139784941</v>
      </c>
      <c r="M127" s="410">
        <v>401</v>
      </c>
      <c r="N127" s="410"/>
      <c r="O127" s="410"/>
      <c r="P127" s="495"/>
      <c r="Q127" s="411"/>
    </row>
    <row r="128" spans="1:17" ht="14.4" customHeight="1" x14ac:dyDescent="0.3">
      <c r="A128" s="406" t="s">
        <v>867</v>
      </c>
      <c r="B128" s="407" t="s">
        <v>784</v>
      </c>
      <c r="C128" s="407" t="s">
        <v>781</v>
      </c>
      <c r="D128" s="407" t="s">
        <v>821</v>
      </c>
      <c r="E128" s="407" t="s">
        <v>822</v>
      </c>
      <c r="F128" s="410">
        <v>21</v>
      </c>
      <c r="G128" s="410">
        <v>11571</v>
      </c>
      <c r="H128" s="410">
        <v>1</v>
      </c>
      <c r="I128" s="410">
        <v>551</v>
      </c>
      <c r="J128" s="410">
        <v>22</v>
      </c>
      <c r="K128" s="410">
        <v>12144</v>
      </c>
      <c r="L128" s="410">
        <v>1.049520352605652</v>
      </c>
      <c r="M128" s="410">
        <v>552</v>
      </c>
      <c r="N128" s="410">
        <v>6</v>
      </c>
      <c r="O128" s="410">
        <v>3360</v>
      </c>
      <c r="P128" s="495">
        <v>0.29038112522686027</v>
      </c>
      <c r="Q128" s="411">
        <v>560</v>
      </c>
    </row>
    <row r="129" spans="1:17" ht="14.4" customHeight="1" x14ac:dyDescent="0.3">
      <c r="A129" s="406" t="s">
        <v>867</v>
      </c>
      <c r="B129" s="407" t="s">
        <v>784</v>
      </c>
      <c r="C129" s="407" t="s">
        <v>781</v>
      </c>
      <c r="D129" s="407" t="s">
        <v>829</v>
      </c>
      <c r="E129" s="407" t="s">
        <v>830</v>
      </c>
      <c r="F129" s="410">
        <v>10</v>
      </c>
      <c r="G129" s="410">
        <v>4257</v>
      </c>
      <c r="H129" s="410">
        <v>1</v>
      </c>
      <c r="I129" s="410">
        <v>425.7</v>
      </c>
      <c r="J129" s="410">
        <v>23</v>
      </c>
      <c r="K129" s="410">
        <v>9798</v>
      </c>
      <c r="L129" s="410">
        <v>2.3016208597603947</v>
      </c>
      <c r="M129" s="410">
        <v>426</v>
      </c>
      <c r="N129" s="410">
        <v>6</v>
      </c>
      <c r="O129" s="410">
        <v>2574</v>
      </c>
      <c r="P129" s="495">
        <v>0.60465116279069764</v>
      </c>
      <c r="Q129" s="411">
        <v>429</v>
      </c>
    </row>
    <row r="130" spans="1:17" ht="14.4" customHeight="1" x14ac:dyDescent="0.3">
      <c r="A130" s="406" t="s">
        <v>867</v>
      </c>
      <c r="B130" s="407" t="s">
        <v>784</v>
      </c>
      <c r="C130" s="407" t="s">
        <v>781</v>
      </c>
      <c r="D130" s="407" t="s">
        <v>834</v>
      </c>
      <c r="E130" s="407" t="s">
        <v>835</v>
      </c>
      <c r="F130" s="410"/>
      <c r="G130" s="410"/>
      <c r="H130" s="410"/>
      <c r="I130" s="410"/>
      <c r="J130" s="410">
        <v>3</v>
      </c>
      <c r="K130" s="410">
        <v>4845</v>
      </c>
      <c r="L130" s="410"/>
      <c r="M130" s="410">
        <v>1615</v>
      </c>
      <c r="N130" s="410">
        <v>2</v>
      </c>
      <c r="O130" s="410">
        <v>3298</v>
      </c>
      <c r="P130" s="495"/>
      <c r="Q130" s="411">
        <v>1649</v>
      </c>
    </row>
    <row r="131" spans="1:17" ht="14.4" customHeight="1" x14ac:dyDescent="0.3">
      <c r="A131" s="406" t="s">
        <v>868</v>
      </c>
      <c r="B131" s="407" t="s">
        <v>784</v>
      </c>
      <c r="C131" s="407" t="s">
        <v>781</v>
      </c>
      <c r="D131" s="407" t="s">
        <v>785</v>
      </c>
      <c r="E131" s="407" t="s">
        <v>786</v>
      </c>
      <c r="F131" s="410">
        <v>15</v>
      </c>
      <c r="G131" s="410">
        <v>1901</v>
      </c>
      <c r="H131" s="410">
        <v>1</v>
      </c>
      <c r="I131" s="410">
        <v>126.73333333333333</v>
      </c>
      <c r="J131" s="410">
        <v>9</v>
      </c>
      <c r="K131" s="410">
        <v>1152</v>
      </c>
      <c r="L131" s="410">
        <v>0.6059968437664387</v>
      </c>
      <c r="M131" s="410">
        <v>128</v>
      </c>
      <c r="N131" s="410">
        <v>4</v>
      </c>
      <c r="O131" s="410">
        <v>544</v>
      </c>
      <c r="P131" s="495">
        <v>0.2861651762230405</v>
      </c>
      <c r="Q131" s="411">
        <v>136</v>
      </c>
    </row>
    <row r="132" spans="1:17" ht="14.4" customHeight="1" x14ac:dyDescent="0.3">
      <c r="A132" s="406" t="s">
        <v>868</v>
      </c>
      <c r="B132" s="407" t="s">
        <v>784</v>
      </c>
      <c r="C132" s="407" t="s">
        <v>781</v>
      </c>
      <c r="D132" s="407" t="s">
        <v>789</v>
      </c>
      <c r="E132" s="407" t="s">
        <v>790</v>
      </c>
      <c r="F132" s="410">
        <v>2</v>
      </c>
      <c r="G132" s="410">
        <v>4458</v>
      </c>
      <c r="H132" s="410">
        <v>1</v>
      </c>
      <c r="I132" s="410">
        <v>2229</v>
      </c>
      <c r="J132" s="410">
        <v>3</v>
      </c>
      <c r="K132" s="410">
        <v>6708</v>
      </c>
      <c r="L132" s="410">
        <v>1.5047106325706594</v>
      </c>
      <c r="M132" s="410">
        <v>2236</v>
      </c>
      <c r="N132" s="410"/>
      <c r="O132" s="410"/>
      <c r="P132" s="495"/>
      <c r="Q132" s="411"/>
    </row>
    <row r="133" spans="1:17" ht="14.4" customHeight="1" x14ac:dyDescent="0.3">
      <c r="A133" s="406" t="s">
        <v>868</v>
      </c>
      <c r="B133" s="407" t="s">
        <v>784</v>
      </c>
      <c r="C133" s="407" t="s">
        <v>781</v>
      </c>
      <c r="D133" s="407" t="s">
        <v>791</v>
      </c>
      <c r="E133" s="407" t="s">
        <v>792</v>
      </c>
      <c r="F133" s="410">
        <v>1</v>
      </c>
      <c r="G133" s="410">
        <v>1041</v>
      </c>
      <c r="H133" s="410">
        <v>1</v>
      </c>
      <c r="I133" s="410">
        <v>1041</v>
      </c>
      <c r="J133" s="410"/>
      <c r="K133" s="410"/>
      <c r="L133" s="410"/>
      <c r="M133" s="410"/>
      <c r="N133" s="410">
        <v>2</v>
      </c>
      <c r="O133" s="410">
        <v>2154</v>
      </c>
      <c r="P133" s="495">
        <v>2.0691642651296829</v>
      </c>
      <c r="Q133" s="411">
        <v>1077</v>
      </c>
    </row>
    <row r="134" spans="1:17" ht="14.4" customHeight="1" x14ac:dyDescent="0.3">
      <c r="A134" s="406" t="s">
        <v>868</v>
      </c>
      <c r="B134" s="407" t="s">
        <v>784</v>
      </c>
      <c r="C134" s="407" t="s">
        <v>781</v>
      </c>
      <c r="D134" s="407" t="s">
        <v>793</v>
      </c>
      <c r="E134" s="407" t="s">
        <v>794</v>
      </c>
      <c r="F134" s="410">
        <v>27</v>
      </c>
      <c r="G134" s="410">
        <v>100166</v>
      </c>
      <c r="H134" s="410">
        <v>1</v>
      </c>
      <c r="I134" s="410">
        <v>3709.8518518518517</v>
      </c>
      <c r="J134" s="410">
        <v>16</v>
      </c>
      <c r="K134" s="410">
        <v>59536</v>
      </c>
      <c r="L134" s="410">
        <v>0.59437334025517641</v>
      </c>
      <c r="M134" s="410">
        <v>3721</v>
      </c>
      <c r="N134" s="410">
        <v>13</v>
      </c>
      <c r="O134" s="410">
        <v>49699</v>
      </c>
      <c r="P134" s="495">
        <v>0.49616636383603219</v>
      </c>
      <c r="Q134" s="411">
        <v>3823</v>
      </c>
    </row>
    <row r="135" spans="1:17" ht="14.4" customHeight="1" x14ac:dyDescent="0.3">
      <c r="A135" s="406" t="s">
        <v>868</v>
      </c>
      <c r="B135" s="407" t="s">
        <v>784</v>
      </c>
      <c r="C135" s="407" t="s">
        <v>781</v>
      </c>
      <c r="D135" s="407" t="s">
        <v>795</v>
      </c>
      <c r="E135" s="407" t="s">
        <v>796</v>
      </c>
      <c r="F135" s="410">
        <v>9</v>
      </c>
      <c r="G135" s="410">
        <v>3950</v>
      </c>
      <c r="H135" s="410">
        <v>1</v>
      </c>
      <c r="I135" s="410">
        <v>438.88888888888891</v>
      </c>
      <c r="J135" s="410">
        <v>18</v>
      </c>
      <c r="K135" s="410">
        <v>7902</v>
      </c>
      <c r="L135" s="410">
        <v>2.0005063291139242</v>
      </c>
      <c r="M135" s="410">
        <v>439</v>
      </c>
      <c r="N135" s="410">
        <v>19</v>
      </c>
      <c r="O135" s="410">
        <v>8455</v>
      </c>
      <c r="P135" s="495">
        <v>2.1405063291139239</v>
      </c>
      <c r="Q135" s="411">
        <v>445</v>
      </c>
    </row>
    <row r="136" spans="1:17" ht="14.4" customHeight="1" x14ac:dyDescent="0.3">
      <c r="A136" s="406" t="s">
        <v>868</v>
      </c>
      <c r="B136" s="407" t="s">
        <v>784</v>
      </c>
      <c r="C136" s="407" t="s">
        <v>781</v>
      </c>
      <c r="D136" s="407" t="s">
        <v>797</v>
      </c>
      <c r="E136" s="407" t="s">
        <v>798</v>
      </c>
      <c r="F136" s="410"/>
      <c r="G136" s="410"/>
      <c r="H136" s="410"/>
      <c r="I136" s="410"/>
      <c r="J136" s="410">
        <v>9</v>
      </c>
      <c r="K136" s="410">
        <v>7524</v>
      </c>
      <c r="L136" s="410"/>
      <c r="M136" s="410">
        <v>836</v>
      </c>
      <c r="N136" s="410">
        <v>9</v>
      </c>
      <c r="O136" s="410">
        <v>7677</v>
      </c>
      <c r="P136" s="495"/>
      <c r="Q136" s="411">
        <v>853</v>
      </c>
    </row>
    <row r="137" spans="1:17" ht="14.4" customHeight="1" x14ac:dyDescent="0.3">
      <c r="A137" s="406" t="s">
        <v>868</v>
      </c>
      <c r="B137" s="407" t="s">
        <v>784</v>
      </c>
      <c r="C137" s="407" t="s">
        <v>781</v>
      </c>
      <c r="D137" s="407" t="s">
        <v>799</v>
      </c>
      <c r="E137" s="407" t="s">
        <v>800</v>
      </c>
      <c r="F137" s="410">
        <v>6</v>
      </c>
      <c r="G137" s="410">
        <v>9696</v>
      </c>
      <c r="H137" s="410">
        <v>1</v>
      </c>
      <c r="I137" s="410">
        <v>1616</v>
      </c>
      <c r="J137" s="410">
        <v>5</v>
      </c>
      <c r="K137" s="410">
        <v>8105</v>
      </c>
      <c r="L137" s="410">
        <v>0.83591171617161719</v>
      </c>
      <c r="M137" s="410">
        <v>1621</v>
      </c>
      <c r="N137" s="410">
        <v>3</v>
      </c>
      <c r="O137" s="410">
        <v>4965</v>
      </c>
      <c r="P137" s="495">
        <v>0.51206683168316836</v>
      </c>
      <c r="Q137" s="411">
        <v>1655</v>
      </c>
    </row>
    <row r="138" spans="1:17" ht="14.4" customHeight="1" x14ac:dyDescent="0.3">
      <c r="A138" s="406" t="s">
        <v>868</v>
      </c>
      <c r="B138" s="407" t="s">
        <v>784</v>
      </c>
      <c r="C138" s="407" t="s">
        <v>781</v>
      </c>
      <c r="D138" s="407" t="s">
        <v>801</v>
      </c>
      <c r="E138" s="407" t="s">
        <v>802</v>
      </c>
      <c r="F138" s="410">
        <v>1</v>
      </c>
      <c r="G138" s="410">
        <v>1548</v>
      </c>
      <c r="H138" s="410">
        <v>1</v>
      </c>
      <c r="I138" s="410">
        <v>1548</v>
      </c>
      <c r="J138" s="410"/>
      <c r="K138" s="410"/>
      <c r="L138" s="410"/>
      <c r="M138" s="410"/>
      <c r="N138" s="410"/>
      <c r="O138" s="410"/>
      <c r="P138" s="495"/>
      <c r="Q138" s="411"/>
    </row>
    <row r="139" spans="1:17" ht="14.4" customHeight="1" x14ac:dyDescent="0.3">
      <c r="A139" s="406" t="s">
        <v>868</v>
      </c>
      <c r="B139" s="407" t="s">
        <v>784</v>
      </c>
      <c r="C139" s="407" t="s">
        <v>781</v>
      </c>
      <c r="D139" s="407" t="s">
        <v>805</v>
      </c>
      <c r="E139" s="407" t="s">
        <v>806</v>
      </c>
      <c r="F139" s="410">
        <v>7</v>
      </c>
      <c r="G139" s="410">
        <v>10179</v>
      </c>
      <c r="H139" s="410">
        <v>1</v>
      </c>
      <c r="I139" s="410">
        <v>1454.1428571428571</v>
      </c>
      <c r="J139" s="410">
        <v>11</v>
      </c>
      <c r="K139" s="410">
        <v>16071</v>
      </c>
      <c r="L139" s="410">
        <v>1.5788387857353374</v>
      </c>
      <c r="M139" s="410">
        <v>1461</v>
      </c>
      <c r="N139" s="410">
        <v>1</v>
      </c>
      <c r="O139" s="410">
        <v>1523</v>
      </c>
      <c r="P139" s="495">
        <v>0.14962177031142548</v>
      </c>
      <c r="Q139" s="411">
        <v>1523</v>
      </c>
    </row>
    <row r="140" spans="1:17" ht="14.4" customHeight="1" x14ac:dyDescent="0.3">
      <c r="A140" s="406" t="s">
        <v>868</v>
      </c>
      <c r="B140" s="407" t="s">
        <v>784</v>
      </c>
      <c r="C140" s="407" t="s">
        <v>781</v>
      </c>
      <c r="D140" s="407" t="s">
        <v>809</v>
      </c>
      <c r="E140" s="407" t="s">
        <v>810</v>
      </c>
      <c r="F140" s="410">
        <v>20</v>
      </c>
      <c r="G140" s="410">
        <v>320</v>
      </c>
      <c r="H140" s="410">
        <v>1</v>
      </c>
      <c r="I140" s="410">
        <v>16</v>
      </c>
      <c r="J140" s="410">
        <v>25</v>
      </c>
      <c r="K140" s="410">
        <v>400</v>
      </c>
      <c r="L140" s="410">
        <v>1.25</v>
      </c>
      <c r="M140" s="410">
        <v>16</v>
      </c>
      <c r="N140" s="410">
        <v>20</v>
      </c>
      <c r="O140" s="410">
        <v>340</v>
      </c>
      <c r="P140" s="495">
        <v>1.0625</v>
      </c>
      <c r="Q140" s="411">
        <v>17</v>
      </c>
    </row>
    <row r="141" spans="1:17" ht="14.4" customHeight="1" x14ac:dyDescent="0.3">
      <c r="A141" s="406" t="s">
        <v>868</v>
      </c>
      <c r="B141" s="407" t="s">
        <v>784</v>
      </c>
      <c r="C141" s="407" t="s">
        <v>781</v>
      </c>
      <c r="D141" s="407" t="s">
        <v>811</v>
      </c>
      <c r="E141" s="407" t="s">
        <v>796</v>
      </c>
      <c r="F141" s="410">
        <v>30</v>
      </c>
      <c r="G141" s="410">
        <v>20778</v>
      </c>
      <c r="H141" s="410">
        <v>1</v>
      </c>
      <c r="I141" s="410">
        <v>692.6</v>
      </c>
      <c r="J141" s="410">
        <v>35</v>
      </c>
      <c r="K141" s="410">
        <v>24360</v>
      </c>
      <c r="L141" s="410">
        <v>1.1723938781403407</v>
      </c>
      <c r="M141" s="410">
        <v>696</v>
      </c>
      <c r="N141" s="410">
        <v>27</v>
      </c>
      <c r="O141" s="410">
        <v>19116</v>
      </c>
      <c r="P141" s="495">
        <v>0.92001155067860241</v>
      </c>
      <c r="Q141" s="411">
        <v>708</v>
      </c>
    </row>
    <row r="142" spans="1:17" ht="14.4" customHeight="1" x14ac:dyDescent="0.3">
      <c r="A142" s="406" t="s">
        <v>868</v>
      </c>
      <c r="B142" s="407" t="s">
        <v>784</v>
      </c>
      <c r="C142" s="407" t="s">
        <v>781</v>
      </c>
      <c r="D142" s="407" t="s">
        <v>812</v>
      </c>
      <c r="E142" s="407" t="s">
        <v>798</v>
      </c>
      <c r="F142" s="410">
        <v>41</v>
      </c>
      <c r="G142" s="410">
        <v>56583</v>
      </c>
      <c r="H142" s="410">
        <v>1</v>
      </c>
      <c r="I142" s="410">
        <v>1380.0731707317073</v>
      </c>
      <c r="J142" s="410">
        <v>23</v>
      </c>
      <c r="K142" s="410">
        <v>31901</v>
      </c>
      <c r="L142" s="410">
        <v>0.56379124472014563</v>
      </c>
      <c r="M142" s="410">
        <v>1387</v>
      </c>
      <c r="N142" s="410">
        <v>43</v>
      </c>
      <c r="O142" s="410">
        <v>61834</v>
      </c>
      <c r="P142" s="495">
        <v>1.0928017248997048</v>
      </c>
      <c r="Q142" s="411">
        <v>1438</v>
      </c>
    </row>
    <row r="143" spans="1:17" ht="14.4" customHeight="1" x14ac:dyDescent="0.3">
      <c r="A143" s="406" t="s">
        <v>868</v>
      </c>
      <c r="B143" s="407" t="s">
        <v>784</v>
      </c>
      <c r="C143" s="407" t="s">
        <v>781</v>
      </c>
      <c r="D143" s="407" t="s">
        <v>813</v>
      </c>
      <c r="E143" s="407" t="s">
        <v>814</v>
      </c>
      <c r="F143" s="410">
        <v>30</v>
      </c>
      <c r="G143" s="410">
        <v>69885</v>
      </c>
      <c r="H143" s="410">
        <v>1</v>
      </c>
      <c r="I143" s="410">
        <v>2329.5</v>
      </c>
      <c r="J143" s="410">
        <v>20</v>
      </c>
      <c r="K143" s="410">
        <v>46820</v>
      </c>
      <c r="L143" s="410">
        <v>0.66995778779423343</v>
      </c>
      <c r="M143" s="410">
        <v>2341</v>
      </c>
      <c r="N143" s="410">
        <v>36</v>
      </c>
      <c r="O143" s="410">
        <v>87732</v>
      </c>
      <c r="P143" s="495">
        <v>1.2553766902768835</v>
      </c>
      <c r="Q143" s="411">
        <v>2437</v>
      </c>
    </row>
    <row r="144" spans="1:17" ht="14.4" customHeight="1" x14ac:dyDescent="0.3">
      <c r="A144" s="406" t="s">
        <v>868</v>
      </c>
      <c r="B144" s="407" t="s">
        <v>784</v>
      </c>
      <c r="C144" s="407" t="s">
        <v>781</v>
      </c>
      <c r="D144" s="407" t="s">
        <v>815</v>
      </c>
      <c r="E144" s="407" t="s">
        <v>816</v>
      </c>
      <c r="F144" s="410">
        <v>39</v>
      </c>
      <c r="G144" s="410">
        <v>2566</v>
      </c>
      <c r="H144" s="410">
        <v>1</v>
      </c>
      <c r="I144" s="410">
        <v>65.794871794871796</v>
      </c>
      <c r="J144" s="410">
        <v>43</v>
      </c>
      <c r="K144" s="410">
        <v>2838</v>
      </c>
      <c r="L144" s="410">
        <v>1.1060015588464536</v>
      </c>
      <c r="M144" s="410">
        <v>66</v>
      </c>
      <c r="N144" s="410">
        <v>40</v>
      </c>
      <c r="O144" s="410">
        <v>2760</v>
      </c>
      <c r="P144" s="495">
        <v>1.0756040530007793</v>
      </c>
      <c r="Q144" s="411">
        <v>69</v>
      </c>
    </row>
    <row r="145" spans="1:17" ht="14.4" customHeight="1" x14ac:dyDescent="0.3">
      <c r="A145" s="406" t="s">
        <v>868</v>
      </c>
      <c r="B145" s="407" t="s">
        <v>784</v>
      </c>
      <c r="C145" s="407" t="s">
        <v>781</v>
      </c>
      <c r="D145" s="407" t="s">
        <v>817</v>
      </c>
      <c r="E145" s="407" t="s">
        <v>818</v>
      </c>
      <c r="F145" s="410">
        <v>7</v>
      </c>
      <c r="G145" s="410">
        <v>2787</v>
      </c>
      <c r="H145" s="410">
        <v>1</v>
      </c>
      <c r="I145" s="410">
        <v>398.14285714285717</v>
      </c>
      <c r="J145" s="410">
        <v>11</v>
      </c>
      <c r="K145" s="410">
        <v>4411</v>
      </c>
      <c r="L145" s="410">
        <v>1.5827054180121995</v>
      </c>
      <c r="M145" s="410">
        <v>401</v>
      </c>
      <c r="N145" s="410">
        <v>1</v>
      </c>
      <c r="O145" s="410">
        <v>407</v>
      </c>
      <c r="P145" s="495">
        <v>0.14603516325798349</v>
      </c>
      <c r="Q145" s="411">
        <v>407</v>
      </c>
    </row>
    <row r="146" spans="1:17" ht="14.4" customHeight="1" x14ac:dyDescent="0.3">
      <c r="A146" s="406" t="s">
        <v>868</v>
      </c>
      <c r="B146" s="407" t="s">
        <v>784</v>
      </c>
      <c r="C146" s="407" t="s">
        <v>781</v>
      </c>
      <c r="D146" s="407" t="s">
        <v>819</v>
      </c>
      <c r="E146" s="407" t="s">
        <v>820</v>
      </c>
      <c r="F146" s="410">
        <v>7</v>
      </c>
      <c r="G146" s="410">
        <v>11255</v>
      </c>
      <c r="H146" s="410">
        <v>1</v>
      </c>
      <c r="I146" s="410">
        <v>1607.8571428571429</v>
      </c>
      <c r="J146" s="410">
        <v>5</v>
      </c>
      <c r="K146" s="410">
        <v>8065</v>
      </c>
      <c r="L146" s="410">
        <v>0.71657041314971126</v>
      </c>
      <c r="M146" s="410">
        <v>1613</v>
      </c>
      <c r="N146" s="410">
        <v>9</v>
      </c>
      <c r="O146" s="410">
        <v>14976</v>
      </c>
      <c r="P146" s="495">
        <v>1.3306086183918258</v>
      </c>
      <c r="Q146" s="411">
        <v>1664</v>
      </c>
    </row>
    <row r="147" spans="1:17" ht="14.4" customHeight="1" x14ac:dyDescent="0.3">
      <c r="A147" s="406" t="s">
        <v>868</v>
      </c>
      <c r="B147" s="407" t="s">
        <v>784</v>
      </c>
      <c r="C147" s="407" t="s">
        <v>781</v>
      </c>
      <c r="D147" s="407" t="s">
        <v>821</v>
      </c>
      <c r="E147" s="407" t="s">
        <v>822</v>
      </c>
      <c r="F147" s="410">
        <v>124</v>
      </c>
      <c r="G147" s="410">
        <v>68283</v>
      </c>
      <c r="H147" s="410">
        <v>1</v>
      </c>
      <c r="I147" s="410">
        <v>550.66935483870964</v>
      </c>
      <c r="J147" s="410">
        <v>148</v>
      </c>
      <c r="K147" s="410">
        <v>81696</v>
      </c>
      <c r="L147" s="410">
        <v>1.1964324941786388</v>
      </c>
      <c r="M147" s="410">
        <v>552</v>
      </c>
      <c r="N147" s="410">
        <v>153</v>
      </c>
      <c r="O147" s="410">
        <v>85680</v>
      </c>
      <c r="P147" s="495">
        <v>1.2547779095821801</v>
      </c>
      <c r="Q147" s="411">
        <v>560</v>
      </c>
    </row>
    <row r="148" spans="1:17" ht="14.4" customHeight="1" x14ac:dyDescent="0.3">
      <c r="A148" s="406" t="s">
        <v>868</v>
      </c>
      <c r="B148" s="407" t="s">
        <v>784</v>
      </c>
      <c r="C148" s="407" t="s">
        <v>781</v>
      </c>
      <c r="D148" s="407" t="s">
        <v>829</v>
      </c>
      <c r="E148" s="407" t="s">
        <v>830</v>
      </c>
      <c r="F148" s="410">
        <v>55</v>
      </c>
      <c r="G148" s="410">
        <v>23415</v>
      </c>
      <c r="H148" s="410">
        <v>1</v>
      </c>
      <c r="I148" s="410">
        <v>425.72727272727275</v>
      </c>
      <c r="J148" s="410">
        <v>50</v>
      </c>
      <c r="K148" s="410">
        <v>21300</v>
      </c>
      <c r="L148" s="410">
        <v>0.90967328635490075</v>
      </c>
      <c r="M148" s="410">
        <v>426</v>
      </c>
      <c r="N148" s="410">
        <v>117</v>
      </c>
      <c r="O148" s="410">
        <v>50193</v>
      </c>
      <c r="P148" s="495">
        <v>2.1436258808456117</v>
      </c>
      <c r="Q148" s="411">
        <v>429</v>
      </c>
    </row>
    <row r="149" spans="1:17" ht="14.4" customHeight="1" x14ac:dyDescent="0.3">
      <c r="A149" s="406" t="s">
        <v>868</v>
      </c>
      <c r="B149" s="407" t="s">
        <v>784</v>
      </c>
      <c r="C149" s="407" t="s">
        <v>781</v>
      </c>
      <c r="D149" s="407" t="s">
        <v>834</v>
      </c>
      <c r="E149" s="407" t="s">
        <v>835</v>
      </c>
      <c r="F149" s="410">
        <v>25</v>
      </c>
      <c r="G149" s="410">
        <v>40307</v>
      </c>
      <c r="H149" s="410">
        <v>1</v>
      </c>
      <c r="I149" s="410">
        <v>1612.28</v>
      </c>
      <c r="J149" s="410">
        <v>16</v>
      </c>
      <c r="K149" s="410">
        <v>25840</v>
      </c>
      <c r="L149" s="410">
        <v>0.64107971320118096</v>
      </c>
      <c r="M149" s="410">
        <v>1615</v>
      </c>
      <c r="N149" s="410">
        <v>38</v>
      </c>
      <c r="O149" s="410">
        <v>62662</v>
      </c>
      <c r="P149" s="495">
        <v>1.5546183045128639</v>
      </c>
      <c r="Q149" s="411">
        <v>1649</v>
      </c>
    </row>
    <row r="150" spans="1:17" ht="14.4" customHeight="1" x14ac:dyDescent="0.3">
      <c r="A150" s="406" t="s">
        <v>869</v>
      </c>
      <c r="B150" s="407" t="s">
        <v>780</v>
      </c>
      <c r="C150" s="407" t="s">
        <v>781</v>
      </c>
      <c r="D150" s="407" t="s">
        <v>782</v>
      </c>
      <c r="E150" s="407" t="s">
        <v>783</v>
      </c>
      <c r="F150" s="410"/>
      <c r="G150" s="410"/>
      <c r="H150" s="410"/>
      <c r="I150" s="410"/>
      <c r="J150" s="410">
        <v>1</v>
      </c>
      <c r="K150" s="410">
        <v>10725</v>
      </c>
      <c r="L150" s="410"/>
      <c r="M150" s="410">
        <v>10725</v>
      </c>
      <c r="N150" s="410"/>
      <c r="O150" s="410"/>
      <c r="P150" s="495"/>
      <c r="Q150" s="411"/>
    </row>
    <row r="151" spans="1:17" ht="14.4" customHeight="1" x14ac:dyDescent="0.3">
      <c r="A151" s="406" t="s">
        <v>870</v>
      </c>
      <c r="B151" s="407" t="s">
        <v>784</v>
      </c>
      <c r="C151" s="407" t="s">
        <v>781</v>
      </c>
      <c r="D151" s="407" t="s">
        <v>789</v>
      </c>
      <c r="E151" s="407" t="s">
        <v>790</v>
      </c>
      <c r="F151" s="410">
        <v>2</v>
      </c>
      <c r="G151" s="410">
        <v>4458</v>
      </c>
      <c r="H151" s="410">
        <v>1</v>
      </c>
      <c r="I151" s="410">
        <v>2229</v>
      </c>
      <c r="J151" s="410"/>
      <c r="K151" s="410"/>
      <c r="L151" s="410"/>
      <c r="M151" s="410"/>
      <c r="N151" s="410"/>
      <c r="O151" s="410"/>
      <c r="P151" s="495"/>
      <c r="Q151" s="411"/>
    </row>
    <row r="152" spans="1:17" ht="14.4" customHeight="1" x14ac:dyDescent="0.3">
      <c r="A152" s="406" t="s">
        <v>870</v>
      </c>
      <c r="B152" s="407" t="s">
        <v>784</v>
      </c>
      <c r="C152" s="407" t="s">
        <v>781</v>
      </c>
      <c r="D152" s="407" t="s">
        <v>793</v>
      </c>
      <c r="E152" s="407" t="s">
        <v>794</v>
      </c>
      <c r="F152" s="410"/>
      <c r="G152" s="410"/>
      <c r="H152" s="410"/>
      <c r="I152" s="410"/>
      <c r="J152" s="410">
        <v>1</v>
      </c>
      <c r="K152" s="410">
        <v>3721</v>
      </c>
      <c r="L152" s="410"/>
      <c r="M152" s="410">
        <v>3721</v>
      </c>
      <c r="N152" s="410"/>
      <c r="O152" s="410"/>
      <c r="P152" s="495"/>
      <c r="Q152" s="411"/>
    </row>
    <row r="153" spans="1:17" ht="14.4" customHeight="1" x14ac:dyDescent="0.3">
      <c r="A153" s="406" t="s">
        <v>870</v>
      </c>
      <c r="B153" s="407" t="s">
        <v>784</v>
      </c>
      <c r="C153" s="407" t="s">
        <v>781</v>
      </c>
      <c r="D153" s="407" t="s">
        <v>809</v>
      </c>
      <c r="E153" s="407" t="s">
        <v>810</v>
      </c>
      <c r="F153" s="410">
        <v>1</v>
      </c>
      <c r="G153" s="410">
        <v>16</v>
      </c>
      <c r="H153" s="410">
        <v>1</v>
      </c>
      <c r="I153" s="410">
        <v>16</v>
      </c>
      <c r="J153" s="410"/>
      <c r="K153" s="410"/>
      <c r="L153" s="410"/>
      <c r="M153" s="410"/>
      <c r="N153" s="410"/>
      <c r="O153" s="410"/>
      <c r="P153" s="495"/>
      <c r="Q153" s="411"/>
    </row>
    <row r="154" spans="1:17" ht="14.4" customHeight="1" x14ac:dyDescent="0.3">
      <c r="A154" s="406" t="s">
        <v>870</v>
      </c>
      <c r="B154" s="407" t="s">
        <v>784</v>
      </c>
      <c r="C154" s="407" t="s">
        <v>781</v>
      </c>
      <c r="D154" s="407" t="s">
        <v>811</v>
      </c>
      <c r="E154" s="407" t="s">
        <v>796</v>
      </c>
      <c r="F154" s="410">
        <v>2</v>
      </c>
      <c r="G154" s="410">
        <v>1388</v>
      </c>
      <c r="H154" s="410">
        <v>1</v>
      </c>
      <c r="I154" s="410">
        <v>694</v>
      </c>
      <c r="J154" s="410"/>
      <c r="K154" s="410"/>
      <c r="L154" s="410"/>
      <c r="M154" s="410"/>
      <c r="N154" s="410"/>
      <c r="O154" s="410"/>
      <c r="P154" s="495"/>
      <c r="Q154" s="411"/>
    </row>
    <row r="155" spans="1:17" ht="14.4" customHeight="1" x14ac:dyDescent="0.3">
      <c r="A155" s="406" t="s">
        <v>870</v>
      </c>
      <c r="B155" s="407" t="s">
        <v>784</v>
      </c>
      <c r="C155" s="407" t="s">
        <v>781</v>
      </c>
      <c r="D155" s="407" t="s">
        <v>812</v>
      </c>
      <c r="E155" s="407" t="s">
        <v>798</v>
      </c>
      <c r="F155" s="410"/>
      <c r="G155" s="410"/>
      <c r="H155" s="410"/>
      <c r="I155" s="410"/>
      <c r="J155" s="410">
        <v>2</v>
      </c>
      <c r="K155" s="410">
        <v>2774</v>
      </c>
      <c r="L155" s="410"/>
      <c r="M155" s="410">
        <v>1387</v>
      </c>
      <c r="N155" s="410"/>
      <c r="O155" s="410"/>
      <c r="P155" s="495"/>
      <c r="Q155" s="411"/>
    </row>
    <row r="156" spans="1:17" ht="14.4" customHeight="1" x14ac:dyDescent="0.3">
      <c r="A156" s="406" t="s">
        <v>870</v>
      </c>
      <c r="B156" s="407" t="s">
        <v>784</v>
      </c>
      <c r="C156" s="407" t="s">
        <v>781</v>
      </c>
      <c r="D156" s="407" t="s">
        <v>813</v>
      </c>
      <c r="E156" s="407" t="s">
        <v>814</v>
      </c>
      <c r="F156" s="410"/>
      <c r="G156" s="410"/>
      <c r="H156" s="410"/>
      <c r="I156" s="410"/>
      <c r="J156" s="410">
        <v>1</v>
      </c>
      <c r="K156" s="410">
        <v>2341</v>
      </c>
      <c r="L156" s="410"/>
      <c r="M156" s="410">
        <v>2341</v>
      </c>
      <c r="N156" s="410"/>
      <c r="O156" s="410"/>
      <c r="P156" s="495"/>
      <c r="Q156" s="411"/>
    </row>
    <row r="157" spans="1:17" ht="14.4" customHeight="1" x14ac:dyDescent="0.3">
      <c r="A157" s="406" t="s">
        <v>870</v>
      </c>
      <c r="B157" s="407" t="s">
        <v>784</v>
      </c>
      <c r="C157" s="407" t="s">
        <v>781</v>
      </c>
      <c r="D157" s="407" t="s">
        <v>815</v>
      </c>
      <c r="E157" s="407" t="s">
        <v>816</v>
      </c>
      <c r="F157" s="410">
        <v>2</v>
      </c>
      <c r="G157" s="410">
        <v>132</v>
      </c>
      <c r="H157" s="410">
        <v>1</v>
      </c>
      <c r="I157" s="410">
        <v>66</v>
      </c>
      <c r="J157" s="410"/>
      <c r="K157" s="410"/>
      <c r="L157" s="410"/>
      <c r="M157" s="410"/>
      <c r="N157" s="410"/>
      <c r="O157" s="410"/>
      <c r="P157" s="495"/>
      <c r="Q157" s="411"/>
    </row>
    <row r="158" spans="1:17" ht="14.4" customHeight="1" x14ac:dyDescent="0.3">
      <c r="A158" s="406" t="s">
        <v>870</v>
      </c>
      <c r="B158" s="407" t="s">
        <v>784</v>
      </c>
      <c r="C158" s="407" t="s">
        <v>781</v>
      </c>
      <c r="D158" s="407" t="s">
        <v>821</v>
      </c>
      <c r="E158" s="407" t="s">
        <v>822</v>
      </c>
      <c r="F158" s="410"/>
      <c r="G158" s="410"/>
      <c r="H158" s="410"/>
      <c r="I158" s="410"/>
      <c r="J158" s="410">
        <v>2</v>
      </c>
      <c r="K158" s="410">
        <v>1104</v>
      </c>
      <c r="L158" s="410"/>
      <c r="M158" s="410">
        <v>552</v>
      </c>
      <c r="N158" s="410"/>
      <c r="O158" s="410"/>
      <c r="P158" s="495"/>
      <c r="Q158" s="411"/>
    </row>
    <row r="159" spans="1:17" ht="14.4" customHeight="1" x14ac:dyDescent="0.3">
      <c r="A159" s="406" t="s">
        <v>870</v>
      </c>
      <c r="B159" s="407" t="s">
        <v>784</v>
      </c>
      <c r="C159" s="407" t="s">
        <v>781</v>
      </c>
      <c r="D159" s="407" t="s">
        <v>834</v>
      </c>
      <c r="E159" s="407" t="s">
        <v>835</v>
      </c>
      <c r="F159" s="410"/>
      <c r="G159" s="410"/>
      <c r="H159" s="410"/>
      <c r="I159" s="410"/>
      <c r="J159" s="410">
        <v>1</v>
      </c>
      <c r="K159" s="410">
        <v>1615</v>
      </c>
      <c r="L159" s="410"/>
      <c r="M159" s="410">
        <v>1615</v>
      </c>
      <c r="N159" s="410"/>
      <c r="O159" s="410"/>
      <c r="P159" s="495"/>
      <c r="Q159" s="411"/>
    </row>
    <row r="160" spans="1:17" ht="14.4" customHeight="1" x14ac:dyDescent="0.3">
      <c r="A160" s="406" t="s">
        <v>871</v>
      </c>
      <c r="B160" s="407" t="s">
        <v>784</v>
      </c>
      <c r="C160" s="407" t="s">
        <v>781</v>
      </c>
      <c r="D160" s="407" t="s">
        <v>785</v>
      </c>
      <c r="E160" s="407" t="s">
        <v>786</v>
      </c>
      <c r="F160" s="410">
        <v>3</v>
      </c>
      <c r="G160" s="410">
        <v>380</v>
      </c>
      <c r="H160" s="410">
        <v>1</v>
      </c>
      <c r="I160" s="410">
        <v>126.66666666666667</v>
      </c>
      <c r="J160" s="410"/>
      <c r="K160" s="410"/>
      <c r="L160" s="410"/>
      <c r="M160" s="410"/>
      <c r="N160" s="410"/>
      <c r="O160" s="410"/>
      <c r="P160" s="495"/>
      <c r="Q160" s="411"/>
    </row>
    <row r="161" spans="1:17" ht="14.4" customHeight="1" x14ac:dyDescent="0.3">
      <c r="A161" s="406" t="s">
        <v>871</v>
      </c>
      <c r="B161" s="407" t="s">
        <v>784</v>
      </c>
      <c r="C161" s="407" t="s">
        <v>781</v>
      </c>
      <c r="D161" s="407" t="s">
        <v>789</v>
      </c>
      <c r="E161" s="407" t="s">
        <v>790</v>
      </c>
      <c r="F161" s="410">
        <v>7</v>
      </c>
      <c r="G161" s="410">
        <v>15539</v>
      </c>
      <c r="H161" s="410">
        <v>1</v>
      </c>
      <c r="I161" s="410">
        <v>2219.8571428571427</v>
      </c>
      <c r="J161" s="410">
        <v>6</v>
      </c>
      <c r="K161" s="410">
        <v>13416</v>
      </c>
      <c r="L161" s="410">
        <v>0.86337602162301308</v>
      </c>
      <c r="M161" s="410">
        <v>2236</v>
      </c>
      <c r="N161" s="410">
        <v>2</v>
      </c>
      <c r="O161" s="410">
        <v>4676</v>
      </c>
      <c r="P161" s="495">
        <v>0.30092026513932685</v>
      </c>
      <c r="Q161" s="411">
        <v>2338</v>
      </c>
    </row>
    <row r="162" spans="1:17" ht="14.4" customHeight="1" x14ac:dyDescent="0.3">
      <c r="A162" s="406" t="s">
        <v>871</v>
      </c>
      <c r="B162" s="407" t="s">
        <v>784</v>
      </c>
      <c r="C162" s="407" t="s">
        <v>781</v>
      </c>
      <c r="D162" s="407" t="s">
        <v>793</v>
      </c>
      <c r="E162" s="407" t="s">
        <v>794</v>
      </c>
      <c r="F162" s="410">
        <v>7</v>
      </c>
      <c r="G162" s="410">
        <v>25934</v>
      </c>
      <c r="H162" s="410">
        <v>1</v>
      </c>
      <c r="I162" s="410">
        <v>3704.8571428571427</v>
      </c>
      <c r="J162" s="410">
        <v>6</v>
      </c>
      <c r="K162" s="410">
        <v>22326</v>
      </c>
      <c r="L162" s="410">
        <v>0.86087761240070948</v>
      </c>
      <c r="M162" s="410">
        <v>3721</v>
      </c>
      <c r="N162" s="410">
        <v>2</v>
      </c>
      <c r="O162" s="410">
        <v>7646</v>
      </c>
      <c r="P162" s="495">
        <v>0.29482532582709958</v>
      </c>
      <c r="Q162" s="411">
        <v>3823</v>
      </c>
    </row>
    <row r="163" spans="1:17" ht="14.4" customHeight="1" x14ac:dyDescent="0.3">
      <c r="A163" s="406" t="s">
        <v>871</v>
      </c>
      <c r="B163" s="407" t="s">
        <v>784</v>
      </c>
      <c r="C163" s="407" t="s">
        <v>781</v>
      </c>
      <c r="D163" s="407" t="s">
        <v>795</v>
      </c>
      <c r="E163" s="407" t="s">
        <v>796</v>
      </c>
      <c r="F163" s="410"/>
      <c r="G163" s="410"/>
      <c r="H163" s="410"/>
      <c r="I163" s="410"/>
      <c r="J163" s="410"/>
      <c r="K163" s="410"/>
      <c r="L163" s="410"/>
      <c r="M163" s="410"/>
      <c r="N163" s="410">
        <v>1</v>
      </c>
      <c r="O163" s="410">
        <v>445</v>
      </c>
      <c r="P163" s="495"/>
      <c r="Q163" s="411">
        <v>445</v>
      </c>
    </row>
    <row r="164" spans="1:17" ht="14.4" customHeight="1" x14ac:dyDescent="0.3">
      <c r="A164" s="406" t="s">
        <v>871</v>
      </c>
      <c r="B164" s="407" t="s">
        <v>784</v>
      </c>
      <c r="C164" s="407" t="s">
        <v>781</v>
      </c>
      <c r="D164" s="407" t="s">
        <v>799</v>
      </c>
      <c r="E164" s="407" t="s">
        <v>800</v>
      </c>
      <c r="F164" s="410">
        <v>2</v>
      </c>
      <c r="G164" s="410">
        <v>3226</v>
      </c>
      <c r="H164" s="410">
        <v>1</v>
      </c>
      <c r="I164" s="410">
        <v>1613</v>
      </c>
      <c r="J164" s="410">
        <v>1</v>
      </c>
      <c r="K164" s="410">
        <v>1621</v>
      </c>
      <c r="L164" s="410">
        <v>0.50247985120892746</v>
      </c>
      <c r="M164" s="410">
        <v>1621</v>
      </c>
      <c r="N164" s="410"/>
      <c r="O164" s="410"/>
      <c r="P164" s="495"/>
      <c r="Q164" s="411"/>
    </row>
    <row r="165" spans="1:17" ht="14.4" customHeight="1" x14ac:dyDescent="0.3">
      <c r="A165" s="406" t="s">
        <v>871</v>
      </c>
      <c r="B165" s="407" t="s">
        <v>784</v>
      </c>
      <c r="C165" s="407" t="s">
        <v>781</v>
      </c>
      <c r="D165" s="407" t="s">
        <v>803</v>
      </c>
      <c r="E165" s="407" t="s">
        <v>804</v>
      </c>
      <c r="F165" s="410">
        <v>3</v>
      </c>
      <c r="G165" s="410">
        <v>2463</v>
      </c>
      <c r="H165" s="410">
        <v>1</v>
      </c>
      <c r="I165" s="410">
        <v>821</v>
      </c>
      <c r="J165" s="410"/>
      <c r="K165" s="410"/>
      <c r="L165" s="410"/>
      <c r="M165" s="410"/>
      <c r="N165" s="410"/>
      <c r="O165" s="410"/>
      <c r="P165" s="495"/>
      <c r="Q165" s="411"/>
    </row>
    <row r="166" spans="1:17" ht="14.4" customHeight="1" x14ac:dyDescent="0.3">
      <c r="A166" s="406" t="s">
        <v>871</v>
      </c>
      <c r="B166" s="407" t="s">
        <v>784</v>
      </c>
      <c r="C166" s="407" t="s">
        <v>781</v>
      </c>
      <c r="D166" s="407" t="s">
        <v>805</v>
      </c>
      <c r="E166" s="407" t="s">
        <v>806</v>
      </c>
      <c r="F166" s="410">
        <v>2</v>
      </c>
      <c r="G166" s="410">
        <v>2894</v>
      </c>
      <c r="H166" s="410">
        <v>1</v>
      </c>
      <c r="I166" s="410">
        <v>1447</v>
      </c>
      <c r="J166" s="410">
        <v>1</v>
      </c>
      <c r="K166" s="410">
        <v>1461</v>
      </c>
      <c r="L166" s="410">
        <v>0.50483759502418801</v>
      </c>
      <c r="M166" s="410">
        <v>1461</v>
      </c>
      <c r="N166" s="410"/>
      <c r="O166" s="410"/>
      <c r="P166" s="495"/>
      <c r="Q166" s="411"/>
    </row>
    <row r="167" spans="1:17" ht="14.4" customHeight="1" x14ac:dyDescent="0.3">
      <c r="A167" s="406" t="s">
        <v>871</v>
      </c>
      <c r="B167" s="407" t="s">
        <v>784</v>
      </c>
      <c r="C167" s="407" t="s">
        <v>781</v>
      </c>
      <c r="D167" s="407" t="s">
        <v>809</v>
      </c>
      <c r="E167" s="407" t="s">
        <v>810</v>
      </c>
      <c r="F167" s="410">
        <v>9</v>
      </c>
      <c r="G167" s="410">
        <v>144</v>
      </c>
      <c r="H167" s="410">
        <v>1</v>
      </c>
      <c r="I167" s="410">
        <v>16</v>
      </c>
      <c r="J167" s="410">
        <v>10</v>
      </c>
      <c r="K167" s="410">
        <v>160</v>
      </c>
      <c r="L167" s="410">
        <v>1.1111111111111112</v>
      </c>
      <c r="M167" s="410">
        <v>16</v>
      </c>
      <c r="N167" s="410">
        <v>10</v>
      </c>
      <c r="O167" s="410">
        <v>170</v>
      </c>
      <c r="P167" s="495">
        <v>1.1805555555555556</v>
      </c>
      <c r="Q167" s="411">
        <v>17</v>
      </c>
    </row>
    <row r="168" spans="1:17" ht="14.4" customHeight="1" x14ac:dyDescent="0.3">
      <c r="A168" s="406" t="s">
        <v>871</v>
      </c>
      <c r="B168" s="407" t="s">
        <v>784</v>
      </c>
      <c r="C168" s="407" t="s">
        <v>781</v>
      </c>
      <c r="D168" s="407" t="s">
        <v>811</v>
      </c>
      <c r="E168" s="407" t="s">
        <v>796</v>
      </c>
      <c r="F168" s="410">
        <v>15</v>
      </c>
      <c r="G168" s="410">
        <v>10362</v>
      </c>
      <c r="H168" s="410">
        <v>1</v>
      </c>
      <c r="I168" s="410">
        <v>690.8</v>
      </c>
      <c r="J168" s="410">
        <v>18</v>
      </c>
      <c r="K168" s="410">
        <v>12528</v>
      </c>
      <c r="L168" s="410">
        <v>1.2090330052113492</v>
      </c>
      <c r="M168" s="410">
        <v>696</v>
      </c>
      <c r="N168" s="410">
        <v>19</v>
      </c>
      <c r="O168" s="410">
        <v>13452</v>
      </c>
      <c r="P168" s="495">
        <v>1.2982049797336421</v>
      </c>
      <c r="Q168" s="411">
        <v>708</v>
      </c>
    </row>
    <row r="169" spans="1:17" ht="14.4" customHeight="1" x14ac:dyDescent="0.3">
      <c r="A169" s="406" t="s">
        <v>871</v>
      </c>
      <c r="B169" s="407" t="s">
        <v>784</v>
      </c>
      <c r="C169" s="407" t="s">
        <v>781</v>
      </c>
      <c r="D169" s="407" t="s">
        <v>812</v>
      </c>
      <c r="E169" s="407" t="s">
        <v>798</v>
      </c>
      <c r="F169" s="410">
        <v>13</v>
      </c>
      <c r="G169" s="410">
        <v>17923</v>
      </c>
      <c r="H169" s="410">
        <v>1</v>
      </c>
      <c r="I169" s="410">
        <v>1378.6923076923076</v>
      </c>
      <c r="J169" s="410">
        <v>11</v>
      </c>
      <c r="K169" s="410">
        <v>15257</v>
      </c>
      <c r="L169" s="410">
        <v>0.85125258048317809</v>
      </c>
      <c r="M169" s="410">
        <v>1387</v>
      </c>
      <c r="N169" s="410">
        <v>7</v>
      </c>
      <c r="O169" s="410">
        <v>10066</v>
      </c>
      <c r="P169" s="495">
        <v>0.56162472800312446</v>
      </c>
      <c r="Q169" s="411">
        <v>1438</v>
      </c>
    </row>
    <row r="170" spans="1:17" ht="14.4" customHeight="1" x14ac:dyDescent="0.3">
      <c r="A170" s="406" t="s">
        <v>871</v>
      </c>
      <c r="B170" s="407" t="s">
        <v>784</v>
      </c>
      <c r="C170" s="407" t="s">
        <v>781</v>
      </c>
      <c r="D170" s="407" t="s">
        <v>813</v>
      </c>
      <c r="E170" s="407" t="s">
        <v>814</v>
      </c>
      <c r="F170" s="410">
        <v>9</v>
      </c>
      <c r="G170" s="410">
        <v>20916</v>
      </c>
      <c r="H170" s="410">
        <v>1</v>
      </c>
      <c r="I170" s="410">
        <v>2324</v>
      </c>
      <c r="J170" s="410">
        <v>9</v>
      </c>
      <c r="K170" s="410">
        <v>21069</v>
      </c>
      <c r="L170" s="410">
        <v>1.0073149741824441</v>
      </c>
      <c r="M170" s="410">
        <v>2341</v>
      </c>
      <c r="N170" s="410">
        <v>4</v>
      </c>
      <c r="O170" s="410">
        <v>9748</v>
      </c>
      <c r="P170" s="495">
        <v>0.46605469497035762</v>
      </c>
      <c r="Q170" s="411">
        <v>2437</v>
      </c>
    </row>
    <row r="171" spans="1:17" ht="14.4" customHeight="1" x14ac:dyDescent="0.3">
      <c r="A171" s="406" t="s">
        <v>871</v>
      </c>
      <c r="B171" s="407" t="s">
        <v>784</v>
      </c>
      <c r="C171" s="407" t="s">
        <v>781</v>
      </c>
      <c r="D171" s="407" t="s">
        <v>815</v>
      </c>
      <c r="E171" s="407" t="s">
        <v>816</v>
      </c>
      <c r="F171" s="410">
        <v>15</v>
      </c>
      <c r="G171" s="410">
        <v>982</v>
      </c>
      <c r="H171" s="410">
        <v>1</v>
      </c>
      <c r="I171" s="410">
        <v>65.466666666666669</v>
      </c>
      <c r="J171" s="410">
        <v>18</v>
      </c>
      <c r="K171" s="410">
        <v>1188</v>
      </c>
      <c r="L171" s="410">
        <v>1.2097759674134421</v>
      </c>
      <c r="M171" s="410">
        <v>66</v>
      </c>
      <c r="N171" s="410">
        <v>19</v>
      </c>
      <c r="O171" s="410">
        <v>1311</v>
      </c>
      <c r="P171" s="495">
        <v>1.3350305498981669</v>
      </c>
      <c r="Q171" s="411">
        <v>69</v>
      </c>
    </row>
    <row r="172" spans="1:17" ht="14.4" customHeight="1" x14ac:dyDescent="0.3">
      <c r="A172" s="406" t="s">
        <v>871</v>
      </c>
      <c r="B172" s="407" t="s">
        <v>784</v>
      </c>
      <c r="C172" s="407" t="s">
        <v>781</v>
      </c>
      <c r="D172" s="407" t="s">
        <v>817</v>
      </c>
      <c r="E172" s="407" t="s">
        <v>818</v>
      </c>
      <c r="F172" s="410">
        <v>2</v>
      </c>
      <c r="G172" s="410">
        <v>792</v>
      </c>
      <c r="H172" s="410">
        <v>1</v>
      </c>
      <c r="I172" s="410">
        <v>396</v>
      </c>
      <c r="J172" s="410">
        <v>1</v>
      </c>
      <c r="K172" s="410">
        <v>401</v>
      </c>
      <c r="L172" s="410">
        <v>0.50631313131313127</v>
      </c>
      <c r="M172" s="410">
        <v>401</v>
      </c>
      <c r="N172" s="410"/>
      <c r="O172" s="410"/>
      <c r="P172" s="495"/>
      <c r="Q172" s="411"/>
    </row>
    <row r="173" spans="1:17" ht="14.4" customHeight="1" x14ac:dyDescent="0.3">
      <c r="A173" s="406" t="s">
        <v>871</v>
      </c>
      <c r="B173" s="407" t="s">
        <v>784</v>
      </c>
      <c r="C173" s="407" t="s">
        <v>781</v>
      </c>
      <c r="D173" s="407" t="s">
        <v>821</v>
      </c>
      <c r="E173" s="407" t="s">
        <v>822</v>
      </c>
      <c r="F173" s="410">
        <v>35</v>
      </c>
      <c r="G173" s="410">
        <v>19261</v>
      </c>
      <c r="H173" s="410">
        <v>1</v>
      </c>
      <c r="I173" s="410">
        <v>550.31428571428569</v>
      </c>
      <c r="J173" s="410">
        <v>44</v>
      </c>
      <c r="K173" s="410">
        <v>24288</v>
      </c>
      <c r="L173" s="410">
        <v>1.2609937178754997</v>
      </c>
      <c r="M173" s="410">
        <v>552</v>
      </c>
      <c r="N173" s="410">
        <v>32</v>
      </c>
      <c r="O173" s="410">
        <v>17920</v>
      </c>
      <c r="P173" s="495">
        <v>0.93037744665386013</v>
      </c>
      <c r="Q173" s="411">
        <v>560</v>
      </c>
    </row>
    <row r="174" spans="1:17" ht="14.4" customHeight="1" x14ac:dyDescent="0.3">
      <c r="A174" s="406" t="s">
        <v>871</v>
      </c>
      <c r="B174" s="407" t="s">
        <v>784</v>
      </c>
      <c r="C174" s="407" t="s">
        <v>781</v>
      </c>
      <c r="D174" s="407" t="s">
        <v>829</v>
      </c>
      <c r="E174" s="407" t="s">
        <v>830</v>
      </c>
      <c r="F174" s="410"/>
      <c r="G174" s="410"/>
      <c r="H174" s="410"/>
      <c r="I174" s="410"/>
      <c r="J174" s="410"/>
      <c r="K174" s="410"/>
      <c r="L174" s="410"/>
      <c r="M174" s="410"/>
      <c r="N174" s="410">
        <v>6</v>
      </c>
      <c r="O174" s="410">
        <v>2574</v>
      </c>
      <c r="P174" s="495"/>
      <c r="Q174" s="411">
        <v>429</v>
      </c>
    </row>
    <row r="175" spans="1:17" ht="14.4" customHeight="1" x14ac:dyDescent="0.3">
      <c r="A175" s="406" t="s">
        <v>871</v>
      </c>
      <c r="B175" s="407" t="s">
        <v>784</v>
      </c>
      <c r="C175" s="407" t="s">
        <v>781</v>
      </c>
      <c r="D175" s="407" t="s">
        <v>834</v>
      </c>
      <c r="E175" s="407" t="s">
        <v>835</v>
      </c>
      <c r="F175" s="410">
        <v>1</v>
      </c>
      <c r="G175" s="410">
        <v>1607</v>
      </c>
      <c r="H175" s="410">
        <v>1</v>
      </c>
      <c r="I175" s="410">
        <v>1607</v>
      </c>
      <c r="J175" s="410">
        <v>6</v>
      </c>
      <c r="K175" s="410">
        <v>9690</v>
      </c>
      <c r="L175" s="410">
        <v>6.0298693217174861</v>
      </c>
      <c r="M175" s="410">
        <v>1615</v>
      </c>
      <c r="N175" s="410">
        <v>6</v>
      </c>
      <c r="O175" s="410">
        <v>9894</v>
      </c>
      <c r="P175" s="495">
        <v>6.1568139390168017</v>
      </c>
      <c r="Q175" s="411">
        <v>1649</v>
      </c>
    </row>
    <row r="176" spans="1:17" ht="14.4" customHeight="1" x14ac:dyDescent="0.3">
      <c r="A176" s="406" t="s">
        <v>872</v>
      </c>
      <c r="B176" s="407" t="s">
        <v>784</v>
      </c>
      <c r="C176" s="407" t="s">
        <v>781</v>
      </c>
      <c r="D176" s="407" t="s">
        <v>785</v>
      </c>
      <c r="E176" s="407" t="s">
        <v>786</v>
      </c>
      <c r="F176" s="410">
        <v>9</v>
      </c>
      <c r="G176" s="410">
        <v>1140</v>
      </c>
      <c r="H176" s="410">
        <v>1</v>
      </c>
      <c r="I176" s="410">
        <v>126.66666666666667</v>
      </c>
      <c r="J176" s="410">
        <v>7</v>
      </c>
      <c r="K176" s="410">
        <v>896</v>
      </c>
      <c r="L176" s="410">
        <v>0.78596491228070176</v>
      </c>
      <c r="M176" s="410">
        <v>128</v>
      </c>
      <c r="N176" s="410">
        <v>3</v>
      </c>
      <c r="O176" s="410">
        <v>408</v>
      </c>
      <c r="P176" s="495">
        <v>0.35789473684210527</v>
      </c>
      <c r="Q176" s="411">
        <v>136</v>
      </c>
    </row>
    <row r="177" spans="1:17" ht="14.4" customHeight="1" x14ac:dyDescent="0.3">
      <c r="A177" s="406" t="s">
        <v>872</v>
      </c>
      <c r="B177" s="407" t="s">
        <v>784</v>
      </c>
      <c r="C177" s="407" t="s">
        <v>781</v>
      </c>
      <c r="D177" s="407" t="s">
        <v>787</v>
      </c>
      <c r="E177" s="407" t="s">
        <v>788</v>
      </c>
      <c r="F177" s="410"/>
      <c r="G177" s="410"/>
      <c r="H177" s="410"/>
      <c r="I177" s="410"/>
      <c r="J177" s="410"/>
      <c r="K177" s="410"/>
      <c r="L177" s="410"/>
      <c r="M177" s="410"/>
      <c r="N177" s="410">
        <v>1</v>
      </c>
      <c r="O177" s="410">
        <v>1262</v>
      </c>
      <c r="P177" s="495"/>
      <c r="Q177" s="411">
        <v>1262</v>
      </c>
    </row>
    <row r="178" spans="1:17" ht="14.4" customHeight="1" x14ac:dyDescent="0.3">
      <c r="A178" s="406" t="s">
        <v>872</v>
      </c>
      <c r="B178" s="407" t="s">
        <v>784</v>
      </c>
      <c r="C178" s="407" t="s">
        <v>781</v>
      </c>
      <c r="D178" s="407" t="s">
        <v>791</v>
      </c>
      <c r="E178" s="407" t="s">
        <v>792</v>
      </c>
      <c r="F178" s="410"/>
      <c r="G178" s="410"/>
      <c r="H178" s="410"/>
      <c r="I178" s="410"/>
      <c r="J178" s="410"/>
      <c r="K178" s="410"/>
      <c r="L178" s="410"/>
      <c r="M178" s="410"/>
      <c r="N178" s="410">
        <v>2</v>
      </c>
      <c r="O178" s="410">
        <v>2154</v>
      </c>
      <c r="P178" s="495"/>
      <c r="Q178" s="411">
        <v>1077</v>
      </c>
    </row>
    <row r="179" spans="1:17" ht="14.4" customHeight="1" x14ac:dyDescent="0.3">
      <c r="A179" s="406" t="s">
        <v>872</v>
      </c>
      <c r="B179" s="407" t="s">
        <v>784</v>
      </c>
      <c r="C179" s="407" t="s">
        <v>781</v>
      </c>
      <c r="D179" s="407" t="s">
        <v>793</v>
      </c>
      <c r="E179" s="407" t="s">
        <v>794</v>
      </c>
      <c r="F179" s="410">
        <v>17</v>
      </c>
      <c r="G179" s="410">
        <v>63010</v>
      </c>
      <c r="H179" s="410">
        <v>1</v>
      </c>
      <c r="I179" s="410">
        <v>3706.4705882352941</v>
      </c>
      <c r="J179" s="410">
        <v>3</v>
      </c>
      <c r="K179" s="410">
        <v>11163</v>
      </c>
      <c r="L179" s="410">
        <v>0.17716235518171719</v>
      </c>
      <c r="M179" s="410">
        <v>3721</v>
      </c>
      <c r="N179" s="410">
        <v>3</v>
      </c>
      <c r="O179" s="410">
        <v>11469</v>
      </c>
      <c r="P179" s="495">
        <v>0.18201872718616094</v>
      </c>
      <c r="Q179" s="411">
        <v>3823</v>
      </c>
    </row>
    <row r="180" spans="1:17" ht="14.4" customHeight="1" x14ac:dyDescent="0.3">
      <c r="A180" s="406" t="s">
        <v>872</v>
      </c>
      <c r="B180" s="407" t="s">
        <v>784</v>
      </c>
      <c r="C180" s="407" t="s">
        <v>781</v>
      </c>
      <c r="D180" s="407" t="s">
        <v>795</v>
      </c>
      <c r="E180" s="407" t="s">
        <v>796</v>
      </c>
      <c r="F180" s="410">
        <v>17</v>
      </c>
      <c r="G180" s="410">
        <v>7453</v>
      </c>
      <c r="H180" s="410">
        <v>1</v>
      </c>
      <c r="I180" s="410">
        <v>438.41176470588238</v>
      </c>
      <c r="J180" s="410">
        <v>5</v>
      </c>
      <c r="K180" s="410">
        <v>2195</v>
      </c>
      <c r="L180" s="410">
        <v>0.29451227693546222</v>
      </c>
      <c r="M180" s="410">
        <v>439</v>
      </c>
      <c r="N180" s="410">
        <v>4</v>
      </c>
      <c r="O180" s="410">
        <v>1780</v>
      </c>
      <c r="P180" s="495">
        <v>0.23883000134174159</v>
      </c>
      <c r="Q180" s="411">
        <v>445</v>
      </c>
    </row>
    <row r="181" spans="1:17" ht="14.4" customHeight="1" x14ac:dyDescent="0.3">
      <c r="A181" s="406" t="s">
        <v>872</v>
      </c>
      <c r="B181" s="407" t="s">
        <v>784</v>
      </c>
      <c r="C181" s="407" t="s">
        <v>781</v>
      </c>
      <c r="D181" s="407" t="s">
        <v>797</v>
      </c>
      <c r="E181" s="407" t="s">
        <v>798</v>
      </c>
      <c r="F181" s="410">
        <v>8</v>
      </c>
      <c r="G181" s="410">
        <v>6668</v>
      </c>
      <c r="H181" s="410">
        <v>1</v>
      </c>
      <c r="I181" s="410">
        <v>833.5</v>
      </c>
      <c r="J181" s="410">
        <v>5</v>
      </c>
      <c r="K181" s="410">
        <v>4180</v>
      </c>
      <c r="L181" s="410">
        <v>0.62687462507498504</v>
      </c>
      <c r="M181" s="410">
        <v>836</v>
      </c>
      <c r="N181" s="410">
        <v>5</v>
      </c>
      <c r="O181" s="410">
        <v>4265</v>
      </c>
      <c r="P181" s="495">
        <v>0.63962207558488304</v>
      </c>
      <c r="Q181" s="411">
        <v>853</v>
      </c>
    </row>
    <row r="182" spans="1:17" ht="14.4" customHeight="1" x14ac:dyDescent="0.3">
      <c r="A182" s="406" t="s">
        <v>872</v>
      </c>
      <c r="B182" s="407" t="s">
        <v>784</v>
      </c>
      <c r="C182" s="407" t="s">
        <v>781</v>
      </c>
      <c r="D182" s="407" t="s">
        <v>799</v>
      </c>
      <c r="E182" s="407" t="s">
        <v>800</v>
      </c>
      <c r="F182" s="410">
        <v>2</v>
      </c>
      <c r="G182" s="410">
        <v>3238</v>
      </c>
      <c r="H182" s="410">
        <v>1</v>
      </c>
      <c r="I182" s="410">
        <v>1619</v>
      </c>
      <c r="J182" s="410"/>
      <c r="K182" s="410"/>
      <c r="L182" s="410"/>
      <c r="M182" s="410"/>
      <c r="N182" s="410"/>
      <c r="O182" s="410"/>
      <c r="P182" s="495"/>
      <c r="Q182" s="411"/>
    </row>
    <row r="183" spans="1:17" ht="14.4" customHeight="1" x14ac:dyDescent="0.3">
      <c r="A183" s="406" t="s">
        <v>872</v>
      </c>
      <c r="B183" s="407" t="s">
        <v>784</v>
      </c>
      <c r="C183" s="407" t="s">
        <v>781</v>
      </c>
      <c r="D183" s="407" t="s">
        <v>805</v>
      </c>
      <c r="E183" s="407" t="s">
        <v>806</v>
      </c>
      <c r="F183" s="410">
        <v>33</v>
      </c>
      <c r="G183" s="410">
        <v>47931</v>
      </c>
      <c r="H183" s="410">
        <v>1</v>
      </c>
      <c r="I183" s="410">
        <v>1452.4545454545455</v>
      </c>
      <c r="J183" s="410">
        <v>15</v>
      </c>
      <c r="K183" s="410">
        <v>21915</v>
      </c>
      <c r="L183" s="410">
        <v>0.45721975339550602</v>
      </c>
      <c r="M183" s="410">
        <v>1461</v>
      </c>
      <c r="N183" s="410">
        <v>5</v>
      </c>
      <c r="O183" s="410">
        <v>7615</v>
      </c>
      <c r="P183" s="495">
        <v>0.15887421501742088</v>
      </c>
      <c r="Q183" s="411">
        <v>1523</v>
      </c>
    </row>
    <row r="184" spans="1:17" ht="14.4" customHeight="1" x14ac:dyDescent="0.3">
      <c r="A184" s="406" t="s">
        <v>872</v>
      </c>
      <c r="B184" s="407" t="s">
        <v>784</v>
      </c>
      <c r="C184" s="407" t="s">
        <v>781</v>
      </c>
      <c r="D184" s="407" t="s">
        <v>809</v>
      </c>
      <c r="E184" s="407" t="s">
        <v>810</v>
      </c>
      <c r="F184" s="410">
        <v>10</v>
      </c>
      <c r="G184" s="410">
        <v>160</v>
      </c>
      <c r="H184" s="410">
        <v>1</v>
      </c>
      <c r="I184" s="410">
        <v>16</v>
      </c>
      <c r="J184" s="410">
        <v>5</v>
      </c>
      <c r="K184" s="410">
        <v>80</v>
      </c>
      <c r="L184" s="410">
        <v>0.5</v>
      </c>
      <c r="M184" s="410">
        <v>16</v>
      </c>
      <c r="N184" s="410">
        <v>7</v>
      </c>
      <c r="O184" s="410">
        <v>119</v>
      </c>
      <c r="P184" s="495">
        <v>0.74375000000000002</v>
      </c>
      <c r="Q184" s="411">
        <v>17</v>
      </c>
    </row>
    <row r="185" spans="1:17" ht="14.4" customHeight="1" x14ac:dyDescent="0.3">
      <c r="A185" s="406" t="s">
        <v>872</v>
      </c>
      <c r="B185" s="407" t="s">
        <v>784</v>
      </c>
      <c r="C185" s="407" t="s">
        <v>781</v>
      </c>
      <c r="D185" s="407" t="s">
        <v>811</v>
      </c>
      <c r="E185" s="407" t="s">
        <v>796</v>
      </c>
      <c r="F185" s="410">
        <v>22</v>
      </c>
      <c r="G185" s="410">
        <v>15226</v>
      </c>
      <c r="H185" s="410">
        <v>1</v>
      </c>
      <c r="I185" s="410">
        <v>692.09090909090912</v>
      </c>
      <c r="J185" s="410">
        <v>12</v>
      </c>
      <c r="K185" s="410">
        <v>8352</v>
      </c>
      <c r="L185" s="410">
        <v>0.54853539997372913</v>
      </c>
      <c r="M185" s="410">
        <v>696</v>
      </c>
      <c r="N185" s="410">
        <v>13</v>
      </c>
      <c r="O185" s="410">
        <v>9204</v>
      </c>
      <c r="P185" s="495">
        <v>0.60449231577564688</v>
      </c>
      <c r="Q185" s="411">
        <v>708</v>
      </c>
    </row>
    <row r="186" spans="1:17" ht="14.4" customHeight="1" x14ac:dyDescent="0.3">
      <c r="A186" s="406" t="s">
        <v>872</v>
      </c>
      <c r="B186" s="407" t="s">
        <v>784</v>
      </c>
      <c r="C186" s="407" t="s">
        <v>781</v>
      </c>
      <c r="D186" s="407" t="s">
        <v>812</v>
      </c>
      <c r="E186" s="407" t="s">
        <v>798</v>
      </c>
      <c r="F186" s="410">
        <v>25</v>
      </c>
      <c r="G186" s="410">
        <v>34511</v>
      </c>
      <c r="H186" s="410">
        <v>1</v>
      </c>
      <c r="I186" s="410">
        <v>1380.44</v>
      </c>
      <c r="J186" s="410">
        <v>11</v>
      </c>
      <c r="K186" s="410">
        <v>15257</v>
      </c>
      <c r="L186" s="410">
        <v>0.44209092753035262</v>
      </c>
      <c r="M186" s="410">
        <v>1387</v>
      </c>
      <c r="N186" s="410">
        <v>6</v>
      </c>
      <c r="O186" s="410">
        <v>8628</v>
      </c>
      <c r="P186" s="495">
        <v>0.25000724406710906</v>
      </c>
      <c r="Q186" s="411">
        <v>1438</v>
      </c>
    </row>
    <row r="187" spans="1:17" ht="14.4" customHeight="1" x14ac:dyDescent="0.3">
      <c r="A187" s="406" t="s">
        <v>872</v>
      </c>
      <c r="B187" s="407" t="s">
        <v>784</v>
      </c>
      <c r="C187" s="407" t="s">
        <v>781</v>
      </c>
      <c r="D187" s="407" t="s">
        <v>813</v>
      </c>
      <c r="E187" s="407" t="s">
        <v>814</v>
      </c>
      <c r="F187" s="410">
        <v>17</v>
      </c>
      <c r="G187" s="410">
        <v>39603</v>
      </c>
      <c r="H187" s="410">
        <v>1</v>
      </c>
      <c r="I187" s="410">
        <v>2329.5882352941176</v>
      </c>
      <c r="J187" s="410">
        <v>3</v>
      </c>
      <c r="K187" s="410">
        <v>7023</v>
      </c>
      <c r="L187" s="410">
        <v>0.1773350503749716</v>
      </c>
      <c r="M187" s="410">
        <v>2341</v>
      </c>
      <c r="N187" s="410">
        <v>7</v>
      </c>
      <c r="O187" s="410">
        <v>17059</v>
      </c>
      <c r="P187" s="495">
        <v>0.43075019569224554</v>
      </c>
      <c r="Q187" s="411">
        <v>2437</v>
      </c>
    </row>
    <row r="188" spans="1:17" ht="14.4" customHeight="1" x14ac:dyDescent="0.3">
      <c r="A188" s="406" t="s">
        <v>872</v>
      </c>
      <c r="B188" s="407" t="s">
        <v>784</v>
      </c>
      <c r="C188" s="407" t="s">
        <v>781</v>
      </c>
      <c r="D188" s="407" t="s">
        <v>815</v>
      </c>
      <c r="E188" s="407" t="s">
        <v>816</v>
      </c>
      <c r="F188" s="410">
        <v>24</v>
      </c>
      <c r="G188" s="410">
        <v>1577</v>
      </c>
      <c r="H188" s="410">
        <v>1</v>
      </c>
      <c r="I188" s="410">
        <v>65.708333333333329</v>
      </c>
      <c r="J188" s="410">
        <v>15</v>
      </c>
      <c r="K188" s="410">
        <v>990</v>
      </c>
      <c r="L188" s="410">
        <v>0.62777425491439443</v>
      </c>
      <c r="M188" s="410">
        <v>66</v>
      </c>
      <c r="N188" s="410">
        <v>13</v>
      </c>
      <c r="O188" s="410">
        <v>897</v>
      </c>
      <c r="P188" s="495">
        <v>0.56880152187698163</v>
      </c>
      <c r="Q188" s="411">
        <v>69</v>
      </c>
    </row>
    <row r="189" spans="1:17" ht="14.4" customHeight="1" x14ac:dyDescent="0.3">
      <c r="A189" s="406" t="s">
        <v>872</v>
      </c>
      <c r="B189" s="407" t="s">
        <v>784</v>
      </c>
      <c r="C189" s="407" t="s">
        <v>781</v>
      </c>
      <c r="D189" s="407" t="s">
        <v>817</v>
      </c>
      <c r="E189" s="407" t="s">
        <v>818</v>
      </c>
      <c r="F189" s="410">
        <v>34</v>
      </c>
      <c r="G189" s="410">
        <v>13521</v>
      </c>
      <c r="H189" s="410">
        <v>1</v>
      </c>
      <c r="I189" s="410">
        <v>397.6764705882353</v>
      </c>
      <c r="J189" s="410">
        <v>15</v>
      </c>
      <c r="K189" s="410">
        <v>6015</v>
      </c>
      <c r="L189" s="410">
        <v>0.44486354559573998</v>
      </c>
      <c r="M189" s="410">
        <v>401</v>
      </c>
      <c r="N189" s="410">
        <v>5</v>
      </c>
      <c r="O189" s="410">
        <v>2035</v>
      </c>
      <c r="P189" s="495">
        <v>0.15050661933288959</v>
      </c>
      <c r="Q189" s="411">
        <v>407</v>
      </c>
    </row>
    <row r="190" spans="1:17" ht="14.4" customHeight="1" x14ac:dyDescent="0.3">
      <c r="A190" s="406" t="s">
        <v>872</v>
      </c>
      <c r="B190" s="407" t="s">
        <v>784</v>
      </c>
      <c r="C190" s="407" t="s">
        <v>781</v>
      </c>
      <c r="D190" s="407" t="s">
        <v>819</v>
      </c>
      <c r="E190" s="407" t="s">
        <v>820</v>
      </c>
      <c r="F190" s="410">
        <v>5</v>
      </c>
      <c r="G190" s="410">
        <v>8021</v>
      </c>
      <c r="H190" s="410">
        <v>1</v>
      </c>
      <c r="I190" s="410">
        <v>1604.2</v>
      </c>
      <c r="J190" s="410">
        <v>4</v>
      </c>
      <c r="K190" s="410">
        <v>6452</v>
      </c>
      <c r="L190" s="410">
        <v>0.80438848023937159</v>
      </c>
      <c r="M190" s="410">
        <v>1613</v>
      </c>
      <c r="N190" s="410">
        <v>2</v>
      </c>
      <c r="O190" s="410">
        <v>3328</v>
      </c>
      <c r="P190" s="495">
        <v>0.41491085899513774</v>
      </c>
      <c r="Q190" s="411">
        <v>1664</v>
      </c>
    </row>
    <row r="191" spans="1:17" ht="14.4" customHeight="1" x14ac:dyDescent="0.3">
      <c r="A191" s="406" t="s">
        <v>872</v>
      </c>
      <c r="B191" s="407" t="s">
        <v>784</v>
      </c>
      <c r="C191" s="407" t="s">
        <v>781</v>
      </c>
      <c r="D191" s="407" t="s">
        <v>821</v>
      </c>
      <c r="E191" s="407" t="s">
        <v>822</v>
      </c>
      <c r="F191" s="410">
        <v>105</v>
      </c>
      <c r="G191" s="410">
        <v>57816</v>
      </c>
      <c r="H191" s="410">
        <v>1</v>
      </c>
      <c r="I191" s="410">
        <v>550.62857142857138</v>
      </c>
      <c r="J191" s="410">
        <v>76</v>
      </c>
      <c r="K191" s="410">
        <v>41952</v>
      </c>
      <c r="L191" s="410">
        <v>0.72561228725612292</v>
      </c>
      <c r="M191" s="410">
        <v>552</v>
      </c>
      <c r="N191" s="410">
        <v>85</v>
      </c>
      <c r="O191" s="410">
        <v>47600</v>
      </c>
      <c r="P191" s="495">
        <v>0.82330150823301507</v>
      </c>
      <c r="Q191" s="411">
        <v>560</v>
      </c>
    </row>
    <row r="192" spans="1:17" ht="14.4" customHeight="1" x14ac:dyDescent="0.3">
      <c r="A192" s="406" t="s">
        <v>872</v>
      </c>
      <c r="B192" s="407" t="s">
        <v>784</v>
      </c>
      <c r="C192" s="407" t="s">
        <v>781</v>
      </c>
      <c r="D192" s="407" t="s">
        <v>827</v>
      </c>
      <c r="E192" s="407" t="s">
        <v>828</v>
      </c>
      <c r="F192" s="410">
        <v>1</v>
      </c>
      <c r="G192" s="410">
        <v>122</v>
      </c>
      <c r="H192" s="410">
        <v>1</v>
      </c>
      <c r="I192" s="410">
        <v>122</v>
      </c>
      <c r="J192" s="410"/>
      <c r="K192" s="410"/>
      <c r="L192" s="410"/>
      <c r="M192" s="410"/>
      <c r="N192" s="410"/>
      <c r="O192" s="410"/>
      <c r="P192" s="495"/>
      <c r="Q192" s="411"/>
    </row>
    <row r="193" spans="1:17" ht="14.4" customHeight="1" x14ac:dyDescent="0.3">
      <c r="A193" s="406" t="s">
        <v>872</v>
      </c>
      <c r="B193" s="407" t="s">
        <v>784</v>
      </c>
      <c r="C193" s="407" t="s">
        <v>781</v>
      </c>
      <c r="D193" s="407" t="s">
        <v>829</v>
      </c>
      <c r="E193" s="407" t="s">
        <v>830</v>
      </c>
      <c r="F193" s="410">
        <v>99</v>
      </c>
      <c r="G193" s="410">
        <v>42136</v>
      </c>
      <c r="H193" s="410">
        <v>1</v>
      </c>
      <c r="I193" s="410">
        <v>425.61616161616161</v>
      </c>
      <c r="J193" s="410">
        <v>60</v>
      </c>
      <c r="K193" s="410">
        <v>25560</v>
      </c>
      <c r="L193" s="410">
        <v>0.60660717676096454</v>
      </c>
      <c r="M193" s="410">
        <v>426</v>
      </c>
      <c r="N193" s="410">
        <v>87</v>
      </c>
      <c r="O193" s="410">
        <v>37323</v>
      </c>
      <c r="P193" s="495">
        <v>0.88577463451680272</v>
      </c>
      <c r="Q193" s="411">
        <v>429</v>
      </c>
    </row>
    <row r="194" spans="1:17" ht="14.4" customHeight="1" x14ac:dyDescent="0.3">
      <c r="A194" s="406" t="s">
        <v>872</v>
      </c>
      <c r="B194" s="407" t="s">
        <v>784</v>
      </c>
      <c r="C194" s="407" t="s">
        <v>781</v>
      </c>
      <c r="D194" s="407" t="s">
        <v>833</v>
      </c>
      <c r="E194" s="407" t="s">
        <v>792</v>
      </c>
      <c r="F194" s="410">
        <v>1</v>
      </c>
      <c r="G194" s="410">
        <v>915</v>
      </c>
      <c r="H194" s="410">
        <v>1</v>
      </c>
      <c r="I194" s="410">
        <v>915</v>
      </c>
      <c r="J194" s="410"/>
      <c r="K194" s="410"/>
      <c r="L194" s="410"/>
      <c r="M194" s="410"/>
      <c r="N194" s="410"/>
      <c r="O194" s="410"/>
      <c r="P194" s="495"/>
      <c r="Q194" s="411"/>
    </row>
    <row r="195" spans="1:17" ht="14.4" customHeight="1" x14ac:dyDescent="0.3">
      <c r="A195" s="406" t="s">
        <v>872</v>
      </c>
      <c r="B195" s="407" t="s">
        <v>784</v>
      </c>
      <c r="C195" s="407" t="s">
        <v>781</v>
      </c>
      <c r="D195" s="407" t="s">
        <v>834</v>
      </c>
      <c r="E195" s="407" t="s">
        <v>835</v>
      </c>
      <c r="F195" s="410">
        <v>7</v>
      </c>
      <c r="G195" s="410">
        <v>11291</v>
      </c>
      <c r="H195" s="410">
        <v>1</v>
      </c>
      <c r="I195" s="410">
        <v>1613</v>
      </c>
      <c r="J195" s="410">
        <v>13</v>
      </c>
      <c r="K195" s="410">
        <v>20995</v>
      </c>
      <c r="L195" s="410">
        <v>1.8594455761225754</v>
      </c>
      <c r="M195" s="410">
        <v>1615</v>
      </c>
      <c r="N195" s="410">
        <v>40</v>
      </c>
      <c r="O195" s="410">
        <v>65960</v>
      </c>
      <c r="P195" s="495">
        <v>5.8418209193162696</v>
      </c>
      <c r="Q195" s="411">
        <v>1649</v>
      </c>
    </row>
    <row r="196" spans="1:17" ht="14.4" customHeight="1" x14ac:dyDescent="0.3">
      <c r="A196" s="406" t="s">
        <v>873</v>
      </c>
      <c r="B196" s="407" t="s">
        <v>784</v>
      </c>
      <c r="C196" s="407" t="s">
        <v>781</v>
      </c>
      <c r="D196" s="407" t="s">
        <v>821</v>
      </c>
      <c r="E196" s="407" t="s">
        <v>822</v>
      </c>
      <c r="F196" s="410"/>
      <c r="G196" s="410"/>
      <c r="H196" s="410"/>
      <c r="I196" s="410"/>
      <c r="J196" s="410"/>
      <c r="K196" s="410"/>
      <c r="L196" s="410"/>
      <c r="M196" s="410"/>
      <c r="N196" s="410">
        <v>6</v>
      </c>
      <c r="O196" s="410">
        <v>3360</v>
      </c>
      <c r="P196" s="495"/>
      <c r="Q196" s="411">
        <v>560</v>
      </c>
    </row>
    <row r="197" spans="1:17" ht="14.4" customHeight="1" x14ac:dyDescent="0.3">
      <c r="A197" s="406" t="s">
        <v>873</v>
      </c>
      <c r="B197" s="407" t="s">
        <v>784</v>
      </c>
      <c r="C197" s="407" t="s">
        <v>781</v>
      </c>
      <c r="D197" s="407" t="s">
        <v>834</v>
      </c>
      <c r="E197" s="407" t="s">
        <v>835</v>
      </c>
      <c r="F197" s="410"/>
      <c r="G197" s="410"/>
      <c r="H197" s="410"/>
      <c r="I197" s="410"/>
      <c r="J197" s="410"/>
      <c r="K197" s="410"/>
      <c r="L197" s="410"/>
      <c r="M197" s="410"/>
      <c r="N197" s="410">
        <v>1</v>
      </c>
      <c r="O197" s="410">
        <v>1649</v>
      </c>
      <c r="P197" s="495"/>
      <c r="Q197" s="411">
        <v>1649</v>
      </c>
    </row>
    <row r="198" spans="1:17" ht="14.4" customHeight="1" x14ac:dyDescent="0.3">
      <c r="A198" s="406" t="s">
        <v>874</v>
      </c>
      <c r="B198" s="407" t="s">
        <v>780</v>
      </c>
      <c r="C198" s="407" t="s">
        <v>781</v>
      </c>
      <c r="D198" s="407" t="s">
        <v>782</v>
      </c>
      <c r="E198" s="407" t="s">
        <v>783</v>
      </c>
      <c r="F198" s="410">
        <v>1</v>
      </c>
      <c r="G198" s="410">
        <v>10685</v>
      </c>
      <c r="H198" s="410">
        <v>1</v>
      </c>
      <c r="I198" s="410">
        <v>10685</v>
      </c>
      <c r="J198" s="410">
        <v>3</v>
      </c>
      <c r="K198" s="410">
        <v>32175</v>
      </c>
      <c r="L198" s="410">
        <v>3.0112306972391201</v>
      </c>
      <c r="M198" s="410">
        <v>10725</v>
      </c>
      <c r="N198" s="410"/>
      <c r="O198" s="410"/>
      <c r="P198" s="495"/>
      <c r="Q198" s="411"/>
    </row>
    <row r="199" spans="1:17" ht="14.4" customHeight="1" x14ac:dyDescent="0.3">
      <c r="A199" s="406" t="s">
        <v>874</v>
      </c>
      <c r="B199" s="407" t="s">
        <v>784</v>
      </c>
      <c r="C199" s="407" t="s">
        <v>781</v>
      </c>
      <c r="D199" s="407" t="s">
        <v>821</v>
      </c>
      <c r="E199" s="407" t="s">
        <v>822</v>
      </c>
      <c r="F199" s="410"/>
      <c r="G199" s="410"/>
      <c r="H199" s="410"/>
      <c r="I199" s="410"/>
      <c r="J199" s="410">
        <v>5</v>
      </c>
      <c r="K199" s="410">
        <v>2760</v>
      </c>
      <c r="L199" s="410"/>
      <c r="M199" s="410">
        <v>552</v>
      </c>
      <c r="N199" s="410"/>
      <c r="O199" s="410"/>
      <c r="P199" s="495"/>
      <c r="Q199" s="411"/>
    </row>
    <row r="200" spans="1:17" ht="14.4" customHeight="1" x14ac:dyDescent="0.3">
      <c r="A200" s="406" t="s">
        <v>875</v>
      </c>
      <c r="B200" s="407" t="s">
        <v>784</v>
      </c>
      <c r="C200" s="407" t="s">
        <v>781</v>
      </c>
      <c r="D200" s="407" t="s">
        <v>809</v>
      </c>
      <c r="E200" s="407" t="s">
        <v>810</v>
      </c>
      <c r="F200" s="410"/>
      <c r="G200" s="410"/>
      <c r="H200" s="410"/>
      <c r="I200" s="410"/>
      <c r="J200" s="410">
        <v>1</v>
      </c>
      <c r="K200" s="410">
        <v>16</v>
      </c>
      <c r="L200" s="410"/>
      <c r="M200" s="410">
        <v>16</v>
      </c>
      <c r="N200" s="410"/>
      <c r="O200" s="410"/>
      <c r="P200" s="495"/>
      <c r="Q200" s="411"/>
    </row>
    <row r="201" spans="1:17" ht="14.4" customHeight="1" x14ac:dyDescent="0.3">
      <c r="A201" s="406" t="s">
        <v>875</v>
      </c>
      <c r="B201" s="407" t="s">
        <v>784</v>
      </c>
      <c r="C201" s="407" t="s">
        <v>781</v>
      </c>
      <c r="D201" s="407" t="s">
        <v>811</v>
      </c>
      <c r="E201" s="407" t="s">
        <v>796</v>
      </c>
      <c r="F201" s="410"/>
      <c r="G201" s="410"/>
      <c r="H201" s="410"/>
      <c r="I201" s="410"/>
      <c r="J201" s="410">
        <v>2</v>
      </c>
      <c r="K201" s="410">
        <v>1392</v>
      </c>
      <c r="L201" s="410"/>
      <c r="M201" s="410">
        <v>696</v>
      </c>
      <c r="N201" s="410"/>
      <c r="O201" s="410"/>
      <c r="P201" s="495"/>
      <c r="Q201" s="411"/>
    </row>
    <row r="202" spans="1:17" ht="14.4" customHeight="1" x14ac:dyDescent="0.3">
      <c r="A202" s="406" t="s">
        <v>875</v>
      </c>
      <c r="B202" s="407" t="s">
        <v>784</v>
      </c>
      <c r="C202" s="407" t="s">
        <v>781</v>
      </c>
      <c r="D202" s="407" t="s">
        <v>815</v>
      </c>
      <c r="E202" s="407" t="s">
        <v>816</v>
      </c>
      <c r="F202" s="410"/>
      <c r="G202" s="410"/>
      <c r="H202" s="410"/>
      <c r="I202" s="410"/>
      <c r="J202" s="410">
        <v>2</v>
      </c>
      <c r="K202" s="410">
        <v>132</v>
      </c>
      <c r="L202" s="410"/>
      <c r="M202" s="410">
        <v>66</v>
      </c>
      <c r="N202" s="410"/>
      <c r="O202" s="410"/>
      <c r="P202" s="495"/>
      <c r="Q202" s="411"/>
    </row>
    <row r="203" spans="1:17" ht="14.4" customHeight="1" x14ac:dyDescent="0.3">
      <c r="A203" s="406" t="s">
        <v>876</v>
      </c>
      <c r="B203" s="407" t="s">
        <v>780</v>
      </c>
      <c r="C203" s="407" t="s">
        <v>781</v>
      </c>
      <c r="D203" s="407" t="s">
        <v>782</v>
      </c>
      <c r="E203" s="407" t="s">
        <v>783</v>
      </c>
      <c r="F203" s="410"/>
      <c r="G203" s="410"/>
      <c r="H203" s="410"/>
      <c r="I203" s="410"/>
      <c r="J203" s="410">
        <v>1</v>
      </c>
      <c r="K203" s="410">
        <v>10725</v>
      </c>
      <c r="L203" s="410"/>
      <c r="M203" s="410">
        <v>10725</v>
      </c>
      <c r="N203" s="410"/>
      <c r="O203" s="410"/>
      <c r="P203" s="495"/>
      <c r="Q203" s="411"/>
    </row>
    <row r="204" spans="1:17" ht="14.4" customHeight="1" x14ac:dyDescent="0.3">
      <c r="A204" s="406" t="s">
        <v>876</v>
      </c>
      <c r="B204" s="407" t="s">
        <v>784</v>
      </c>
      <c r="C204" s="407" t="s">
        <v>781</v>
      </c>
      <c r="D204" s="407" t="s">
        <v>785</v>
      </c>
      <c r="E204" s="407" t="s">
        <v>786</v>
      </c>
      <c r="F204" s="410"/>
      <c r="G204" s="410"/>
      <c r="H204" s="410"/>
      <c r="I204" s="410"/>
      <c r="J204" s="410">
        <v>2</v>
      </c>
      <c r="K204" s="410">
        <v>256</v>
      </c>
      <c r="L204" s="410"/>
      <c r="M204" s="410">
        <v>128</v>
      </c>
      <c r="N204" s="410">
        <v>1</v>
      </c>
      <c r="O204" s="410">
        <v>136</v>
      </c>
      <c r="P204" s="495"/>
      <c r="Q204" s="411">
        <v>136</v>
      </c>
    </row>
    <row r="205" spans="1:17" ht="14.4" customHeight="1" x14ac:dyDescent="0.3">
      <c r="A205" s="406" t="s">
        <v>876</v>
      </c>
      <c r="B205" s="407" t="s">
        <v>784</v>
      </c>
      <c r="C205" s="407" t="s">
        <v>781</v>
      </c>
      <c r="D205" s="407" t="s">
        <v>789</v>
      </c>
      <c r="E205" s="407" t="s">
        <v>790</v>
      </c>
      <c r="F205" s="410">
        <v>2</v>
      </c>
      <c r="G205" s="410">
        <v>4458</v>
      </c>
      <c r="H205" s="410">
        <v>1</v>
      </c>
      <c r="I205" s="410">
        <v>2229</v>
      </c>
      <c r="J205" s="410"/>
      <c r="K205" s="410"/>
      <c r="L205" s="410"/>
      <c r="M205" s="410"/>
      <c r="N205" s="410"/>
      <c r="O205" s="410"/>
      <c r="P205" s="495"/>
      <c r="Q205" s="411"/>
    </row>
    <row r="206" spans="1:17" ht="14.4" customHeight="1" x14ac:dyDescent="0.3">
      <c r="A206" s="406" t="s">
        <v>876</v>
      </c>
      <c r="B206" s="407" t="s">
        <v>784</v>
      </c>
      <c r="C206" s="407" t="s">
        <v>781</v>
      </c>
      <c r="D206" s="407" t="s">
        <v>793</v>
      </c>
      <c r="E206" s="407" t="s">
        <v>794</v>
      </c>
      <c r="F206" s="410">
        <v>2</v>
      </c>
      <c r="G206" s="410">
        <v>7428</v>
      </c>
      <c r="H206" s="410">
        <v>1</v>
      </c>
      <c r="I206" s="410">
        <v>3714</v>
      </c>
      <c r="J206" s="410"/>
      <c r="K206" s="410"/>
      <c r="L206" s="410"/>
      <c r="M206" s="410"/>
      <c r="N206" s="410">
        <v>2</v>
      </c>
      <c r="O206" s="410">
        <v>7646</v>
      </c>
      <c r="P206" s="495">
        <v>1.0293484114162628</v>
      </c>
      <c r="Q206" s="411">
        <v>3823</v>
      </c>
    </row>
    <row r="207" spans="1:17" ht="14.4" customHeight="1" x14ac:dyDescent="0.3">
      <c r="A207" s="406" t="s">
        <v>876</v>
      </c>
      <c r="B207" s="407" t="s">
        <v>784</v>
      </c>
      <c r="C207" s="407" t="s">
        <v>781</v>
      </c>
      <c r="D207" s="407" t="s">
        <v>795</v>
      </c>
      <c r="E207" s="407" t="s">
        <v>796</v>
      </c>
      <c r="F207" s="410"/>
      <c r="G207" s="410"/>
      <c r="H207" s="410"/>
      <c r="I207" s="410"/>
      <c r="J207" s="410">
        <v>1</v>
      </c>
      <c r="K207" s="410">
        <v>439</v>
      </c>
      <c r="L207" s="410"/>
      <c r="M207" s="410">
        <v>439</v>
      </c>
      <c r="N207" s="410"/>
      <c r="O207" s="410"/>
      <c r="P207" s="495"/>
      <c r="Q207" s="411"/>
    </row>
    <row r="208" spans="1:17" ht="14.4" customHeight="1" x14ac:dyDescent="0.3">
      <c r="A208" s="406" t="s">
        <v>876</v>
      </c>
      <c r="B208" s="407" t="s">
        <v>784</v>
      </c>
      <c r="C208" s="407" t="s">
        <v>781</v>
      </c>
      <c r="D208" s="407" t="s">
        <v>799</v>
      </c>
      <c r="E208" s="407" t="s">
        <v>800</v>
      </c>
      <c r="F208" s="410"/>
      <c r="G208" s="410"/>
      <c r="H208" s="410"/>
      <c r="I208" s="410"/>
      <c r="J208" s="410"/>
      <c r="K208" s="410"/>
      <c r="L208" s="410"/>
      <c r="M208" s="410"/>
      <c r="N208" s="410">
        <v>1</v>
      </c>
      <c r="O208" s="410">
        <v>1655</v>
      </c>
      <c r="P208" s="495"/>
      <c r="Q208" s="411">
        <v>1655</v>
      </c>
    </row>
    <row r="209" spans="1:17" ht="14.4" customHeight="1" x14ac:dyDescent="0.3">
      <c r="A209" s="406" t="s">
        <v>876</v>
      </c>
      <c r="B209" s="407" t="s">
        <v>784</v>
      </c>
      <c r="C209" s="407" t="s">
        <v>781</v>
      </c>
      <c r="D209" s="407" t="s">
        <v>805</v>
      </c>
      <c r="E209" s="407" t="s">
        <v>806</v>
      </c>
      <c r="F209" s="410">
        <v>1</v>
      </c>
      <c r="G209" s="410">
        <v>1457</v>
      </c>
      <c r="H209" s="410">
        <v>1</v>
      </c>
      <c r="I209" s="410">
        <v>1457</v>
      </c>
      <c r="J209" s="410">
        <v>3</v>
      </c>
      <c r="K209" s="410">
        <v>4383</v>
      </c>
      <c r="L209" s="410">
        <v>3.0082361015785861</v>
      </c>
      <c r="M209" s="410">
        <v>1461</v>
      </c>
      <c r="N209" s="410">
        <v>2</v>
      </c>
      <c r="O209" s="410">
        <v>3046</v>
      </c>
      <c r="P209" s="495">
        <v>2.0905971173644473</v>
      </c>
      <c r="Q209" s="411">
        <v>1523</v>
      </c>
    </row>
    <row r="210" spans="1:17" ht="14.4" customHeight="1" x14ac:dyDescent="0.3">
      <c r="A210" s="406" t="s">
        <v>876</v>
      </c>
      <c r="B210" s="407" t="s">
        <v>784</v>
      </c>
      <c r="C210" s="407" t="s">
        <v>781</v>
      </c>
      <c r="D210" s="407" t="s">
        <v>809</v>
      </c>
      <c r="E210" s="407" t="s">
        <v>810</v>
      </c>
      <c r="F210" s="410">
        <v>3</v>
      </c>
      <c r="G210" s="410">
        <v>48</v>
      </c>
      <c r="H210" s="410">
        <v>1</v>
      </c>
      <c r="I210" s="410">
        <v>16</v>
      </c>
      <c r="J210" s="410">
        <v>1</v>
      </c>
      <c r="K210" s="410">
        <v>16</v>
      </c>
      <c r="L210" s="410">
        <v>0.33333333333333331</v>
      </c>
      <c r="M210" s="410">
        <v>16</v>
      </c>
      <c r="N210" s="410">
        <v>6</v>
      </c>
      <c r="O210" s="410">
        <v>102</v>
      </c>
      <c r="P210" s="495">
        <v>2.125</v>
      </c>
      <c r="Q210" s="411">
        <v>17</v>
      </c>
    </row>
    <row r="211" spans="1:17" ht="14.4" customHeight="1" x14ac:dyDescent="0.3">
      <c r="A211" s="406" t="s">
        <v>876</v>
      </c>
      <c r="B211" s="407" t="s">
        <v>784</v>
      </c>
      <c r="C211" s="407" t="s">
        <v>781</v>
      </c>
      <c r="D211" s="407" t="s">
        <v>811</v>
      </c>
      <c r="E211" s="407" t="s">
        <v>796</v>
      </c>
      <c r="F211" s="410">
        <v>5</v>
      </c>
      <c r="G211" s="410">
        <v>3470</v>
      </c>
      <c r="H211" s="410">
        <v>1</v>
      </c>
      <c r="I211" s="410">
        <v>694</v>
      </c>
      <c r="J211" s="410">
        <v>2</v>
      </c>
      <c r="K211" s="410">
        <v>1392</v>
      </c>
      <c r="L211" s="410">
        <v>0.40115273775216137</v>
      </c>
      <c r="M211" s="410">
        <v>696</v>
      </c>
      <c r="N211" s="410">
        <v>11</v>
      </c>
      <c r="O211" s="410">
        <v>7788</v>
      </c>
      <c r="P211" s="495">
        <v>2.2443804034582131</v>
      </c>
      <c r="Q211" s="411">
        <v>708</v>
      </c>
    </row>
    <row r="212" spans="1:17" ht="14.4" customHeight="1" x14ac:dyDescent="0.3">
      <c r="A212" s="406" t="s">
        <v>876</v>
      </c>
      <c r="B212" s="407" t="s">
        <v>784</v>
      </c>
      <c r="C212" s="407" t="s">
        <v>781</v>
      </c>
      <c r="D212" s="407" t="s">
        <v>812</v>
      </c>
      <c r="E212" s="407" t="s">
        <v>798</v>
      </c>
      <c r="F212" s="410">
        <v>5</v>
      </c>
      <c r="G212" s="410">
        <v>6915</v>
      </c>
      <c r="H212" s="410">
        <v>1</v>
      </c>
      <c r="I212" s="410">
        <v>1383</v>
      </c>
      <c r="J212" s="410"/>
      <c r="K212" s="410"/>
      <c r="L212" s="410"/>
      <c r="M212" s="410"/>
      <c r="N212" s="410">
        <v>3</v>
      </c>
      <c r="O212" s="410">
        <v>4314</v>
      </c>
      <c r="P212" s="495">
        <v>0.62386117136659436</v>
      </c>
      <c r="Q212" s="411">
        <v>1438</v>
      </c>
    </row>
    <row r="213" spans="1:17" ht="14.4" customHeight="1" x14ac:dyDescent="0.3">
      <c r="A213" s="406" t="s">
        <v>876</v>
      </c>
      <c r="B213" s="407" t="s">
        <v>784</v>
      </c>
      <c r="C213" s="407" t="s">
        <v>781</v>
      </c>
      <c r="D213" s="407" t="s">
        <v>813</v>
      </c>
      <c r="E213" s="407" t="s">
        <v>814</v>
      </c>
      <c r="F213" s="410">
        <v>3</v>
      </c>
      <c r="G213" s="410">
        <v>7002</v>
      </c>
      <c r="H213" s="410">
        <v>1</v>
      </c>
      <c r="I213" s="410">
        <v>2334</v>
      </c>
      <c r="J213" s="410"/>
      <c r="K213" s="410"/>
      <c r="L213" s="410"/>
      <c r="M213" s="410"/>
      <c r="N213" s="410">
        <v>3</v>
      </c>
      <c r="O213" s="410">
        <v>7311</v>
      </c>
      <c r="P213" s="495">
        <v>1.0441302485004285</v>
      </c>
      <c r="Q213" s="411">
        <v>2437</v>
      </c>
    </row>
    <row r="214" spans="1:17" ht="14.4" customHeight="1" x14ac:dyDescent="0.3">
      <c r="A214" s="406" t="s">
        <v>876</v>
      </c>
      <c r="B214" s="407" t="s">
        <v>784</v>
      </c>
      <c r="C214" s="407" t="s">
        <v>781</v>
      </c>
      <c r="D214" s="407" t="s">
        <v>815</v>
      </c>
      <c r="E214" s="407" t="s">
        <v>816</v>
      </c>
      <c r="F214" s="410">
        <v>5</v>
      </c>
      <c r="G214" s="410">
        <v>330</v>
      </c>
      <c r="H214" s="410">
        <v>1</v>
      </c>
      <c r="I214" s="410">
        <v>66</v>
      </c>
      <c r="J214" s="410">
        <v>2</v>
      </c>
      <c r="K214" s="410">
        <v>132</v>
      </c>
      <c r="L214" s="410">
        <v>0.4</v>
      </c>
      <c r="M214" s="410">
        <v>66</v>
      </c>
      <c r="N214" s="410">
        <v>11</v>
      </c>
      <c r="O214" s="410">
        <v>759</v>
      </c>
      <c r="P214" s="495">
        <v>2.2999999999999998</v>
      </c>
      <c r="Q214" s="411">
        <v>69</v>
      </c>
    </row>
    <row r="215" spans="1:17" ht="14.4" customHeight="1" x14ac:dyDescent="0.3">
      <c r="A215" s="406" t="s">
        <v>876</v>
      </c>
      <c r="B215" s="407" t="s">
        <v>784</v>
      </c>
      <c r="C215" s="407" t="s">
        <v>781</v>
      </c>
      <c r="D215" s="407" t="s">
        <v>817</v>
      </c>
      <c r="E215" s="407" t="s">
        <v>818</v>
      </c>
      <c r="F215" s="410">
        <v>1</v>
      </c>
      <c r="G215" s="410">
        <v>399</v>
      </c>
      <c r="H215" s="410">
        <v>1</v>
      </c>
      <c r="I215" s="410">
        <v>399</v>
      </c>
      <c r="J215" s="410">
        <v>3</v>
      </c>
      <c r="K215" s="410">
        <v>1203</v>
      </c>
      <c r="L215" s="410">
        <v>3.0150375939849625</v>
      </c>
      <c r="M215" s="410">
        <v>401</v>
      </c>
      <c r="N215" s="410">
        <v>2</v>
      </c>
      <c r="O215" s="410">
        <v>814</v>
      </c>
      <c r="P215" s="495">
        <v>2.0401002506265664</v>
      </c>
      <c r="Q215" s="411">
        <v>407</v>
      </c>
    </row>
    <row r="216" spans="1:17" ht="14.4" customHeight="1" x14ac:dyDescent="0.3">
      <c r="A216" s="406" t="s">
        <v>876</v>
      </c>
      <c r="B216" s="407" t="s">
        <v>784</v>
      </c>
      <c r="C216" s="407" t="s">
        <v>781</v>
      </c>
      <c r="D216" s="407" t="s">
        <v>821</v>
      </c>
      <c r="E216" s="407" t="s">
        <v>822</v>
      </c>
      <c r="F216" s="410">
        <v>17</v>
      </c>
      <c r="G216" s="410">
        <v>9367</v>
      </c>
      <c r="H216" s="410">
        <v>1</v>
      </c>
      <c r="I216" s="410">
        <v>551</v>
      </c>
      <c r="J216" s="410">
        <v>6</v>
      </c>
      <c r="K216" s="410">
        <v>3312</v>
      </c>
      <c r="L216" s="410">
        <v>0.35358172307035335</v>
      </c>
      <c r="M216" s="410">
        <v>552</v>
      </c>
      <c r="N216" s="410">
        <v>23</v>
      </c>
      <c r="O216" s="410">
        <v>12880</v>
      </c>
      <c r="P216" s="495">
        <v>1.3750400341624853</v>
      </c>
      <c r="Q216" s="411">
        <v>560</v>
      </c>
    </row>
    <row r="217" spans="1:17" ht="14.4" customHeight="1" x14ac:dyDescent="0.3">
      <c r="A217" s="406" t="s">
        <v>876</v>
      </c>
      <c r="B217" s="407" t="s">
        <v>784</v>
      </c>
      <c r="C217" s="407" t="s">
        <v>781</v>
      </c>
      <c r="D217" s="407" t="s">
        <v>829</v>
      </c>
      <c r="E217" s="407" t="s">
        <v>830</v>
      </c>
      <c r="F217" s="410"/>
      <c r="G217" s="410"/>
      <c r="H217" s="410"/>
      <c r="I217" s="410"/>
      <c r="J217" s="410">
        <v>2</v>
      </c>
      <c r="K217" s="410">
        <v>852</v>
      </c>
      <c r="L217" s="410"/>
      <c r="M217" s="410">
        <v>426</v>
      </c>
      <c r="N217" s="410"/>
      <c r="O217" s="410"/>
      <c r="P217" s="495"/>
      <c r="Q217" s="411"/>
    </row>
    <row r="218" spans="1:17" ht="14.4" customHeight="1" x14ac:dyDescent="0.3">
      <c r="A218" s="406" t="s">
        <v>876</v>
      </c>
      <c r="B218" s="407" t="s">
        <v>784</v>
      </c>
      <c r="C218" s="407" t="s">
        <v>781</v>
      </c>
      <c r="D218" s="407" t="s">
        <v>834</v>
      </c>
      <c r="E218" s="407" t="s">
        <v>835</v>
      </c>
      <c r="F218" s="410"/>
      <c r="G218" s="410"/>
      <c r="H218" s="410"/>
      <c r="I218" s="410"/>
      <c r="J218" s="410"/>
      <c r="K218" s="410"/>
      <c r="L218" s="410"/>
      <c r="M218" s="410"/>
      <c r="N218" s="410">
        <v>6</v>
      </c>
      <c r="O218" s="410">
        <v>9894</v>
      </c>
      <c r="P218" s="495"/>
      <c r="Q218" s="411">
        <v>1649</v>
      </c>
    </row>
    <row r="219" spans="1:17" ht="14.4" customHeight="1" x14ac:dyDescent="0.3">
      <c r="A219" s="406" t="s">
        <v>877</v>
      </c>
      <c r="B219" s="407" t="s">
        <v>784</v>
      </c>
      <c r="C219" s="407" t="s">
        <v>781</v>
      </c>
      <c r="D219" s="407" t="s">
        <v>789</v>
      </c>
      <c r="E219" s="407" t="s">
        <v>790</v>
      </c>
      <c r="F219" s="410">
        <v>1</v>
      </c>
      <c r="G219" s="410">
        <v>2213</v>
      </c>
      <c r="H219" s="410">
        <v>1</v>
      </c>
      <c r="I219" s="410">
        <v>2213</v>
      </c>
      <c r="J219" s="410"/>
      <c r="K219" s="410"/>
      <c r="L219" s="410"/>
      <c r="M219" s="410"/>
      <c r="N219" s="410"/>
      <c r="O219" s="410"/>
      <c r="P219" s="495"/>
      <c r="Q219" s="411"/>
    </row>
    <row r="220" spans="1:17" ht="14.4" customHeight="1" x14ac:dyDescent="0.3">
      <c r="A220" s="406" t="s">
        <v>877</v>
      </c>
      <c r="B220" s="407" t="s">
        <v>784</v>
      </c>
      <c r="C220" s="407" t="s">
        <v>781</v>
      </c>
      <c r="D220" s="407" t="s">
        <v>795</v>
      </c>
      <c r="E220" s="407" t="s">
        <v>796</v>
      </c>
      <c r="F220" s="410"/>
      <c r="G220" s="410"/>
      <c r="H220" s="410"/>
      <c r="I220" s="410"/>
      <c r="J220" s="410"/>
      <c r="K220" s="410"/>
      <c r="L220" s="410"/>
      <c r="M220" s="410"/>
      <c r="N220" s="410">
        <v>2</v>
      </c>
      <c r="O220" s="410">
        <v>890</v>
      </c>
      <c r="P220" s="495"/>
      <c r="Q220" s="411">
        <v>445</v>
      </c>
    </row>
    <row r="221" spans="1:17" ht="14.4" customHeight="1" x14ac:dyDescent="0.3">
      <c r="A221" s="406" t="s">
        <v>877</v>
      </c>
      <c r="B221" s="407" t="s">
        <v>784</v>
      </c>
      <c r="C221" s="407" t="s">
        <v>781</v>
      </c>
      <c r="D221" s="407" t="s">
        <v>805</v>
      </c>
      <c r="E221" s="407" t="s">
        <v>806</v>
      </c>
      <c r="F221" s="410">
        <v>1</v>
      </c>
      <c r="G221" s="410">
        <v>1447</v>
      </c>
      <c r="H221" s="410">
        <v>1</v>
      </c>
      <c r="I221" s="410">
        <v>1447</v>
      </c>
      <c r="J221" s="410"/>
      <c r="K221" s="410"/>
      <c r="L221" s="410"/>
      <c r="M221" s="410"/>
      <c r="N221" s="410"/>
      <c r="O221" s="410"/>
      <c r="P221" s="495"/>
      <c r="Q221" s="411"/>
    </row>
    <row r="222" spans="1:17" ht="14.4" customHeight="1" x14ac:dyDescent="0.3">
      <c r="A222" s="406" t="s">
        <v>877</v>
      </c>
      <c r="B222" s="407" t="s">
        <v>784</v>
      </c>
      <c r="C222" s="407" t="s">
        <v>781</v>
      </c>
      <c r="D222" s="407" t="s">
        <v>809</v>
      </c>
      <c r="E222" s="407" t="s">
        <v>810</v>
      </c>
      <c r="F222" s="410">
        <v>1</v>
      </c>
      <c r="G222" s="410">
        <v>16</v>
      </c>
      <c r="H222" s="410">
        <v>1</v>
      </c>
      <c r="I222" s="410">
        <v>16</v>
      </c>
      <c r="J222" s="410"/>
      <c r="K222" s="410"/>
      <c r="L222" s="410"/>
      <c r="M222" s="410"/>
      <c r="N222" s="410"/>
      <c r="O222" s="410"/>
      <c r="P222" s="495"/>
      <c r="Q222" s="411"/>
    </row>
    <row r="223" spans="1:17" ht="14.4" customHeight="1" x14ac:dyDescent="0.3">
      <c r="A223" s="406" t="s">
        <v>877</v>
      </c>
      <c r="B223" s="407" t="s">
        <v>784</v>
      </c>
      <c r="C223" s="407" t="s">
        <v>781</v>
      </c>
      <c r="D223" s="407" t="s">
        <v>815</v>
      </c>
      <c r="E223" s="407" t="s">
        <v>816</v>
      </c>
      <c r="F223" s="410"/>
      <c r="G223" s="410"/>
      <c r="H223" s="410"/>
      <c r="I223" s="410"/>
      <c r="J223" s="410"/>
      <c r="K223" s="410"/>
      <c r="L223" s="410"/>
      <c r="M223" s="410"/>
      <c r="N223" s="410">
        <v>2</v>
      </c>
      <c r="O223" s="410">
        <v>138</v>
      </c>
      <c r="P223" s="495"/>
      <c r="Q223" s="411">
        <v>69</v>
      </c>
    </row>
    <row r="224" spans="1:17" ht="14.4" customHeight="1" x14ac:dyDescent="0.3">
      <c r="A224" s="406" t="s">
        <v>877</v>
      </c>
      <c r="B224" s="407" t="s">
        <v>784</v>
      </c>
      <c r="C224" s="407" t="s">
        <v>781</v>
      </c>
      <c r="D224" s="407" t="s">
        <v>817</v>
      </c>
      <c r="E224" s="407" t="s">
        <v>818</v>
      </c>
      <c r="F224" s="410">
        <v>1</v>
      </c>
      <c r="G224" s="410">
        <v>396</v>
      </c>
      <c r="H224" s="410">
        <v>1</v>
      </c>
      <c r="I224" s="410">
        <v>396</v>
      </c>
      <c r="J224" s="410"/>
      <c r="K224" s="410"/>
      <c r="L224" s="410"/>
      <c r="M224" s="410"/>
      <c r="N224" s="410"/>
      <c r="O224" s="410"/>
      <c r="P224" s="495"/>
      <c r="Q224" s="411"/>
    </row>
    <row r="225" spans="1:17" ht="14.4" customHeight="1" x14ac:dyDescent="0.3">
      <c r="A225" s="406" t="s">
        <v>877</v>
      </c>
      <c r="B225" s="407" t="s">
        <v>784</v>
      </c>
      <c r="C225" s="407" t="s">
        <v>781</v>
      </c>
      <c r="D225" s="407" t="s">
        <v>819</v>
      </c>
      <c r="E225" s="407" t="s">
        <v>820</v>
      </c>
      <c r="F225" s="410"/>
      <c r="G225" s="410"/>
      <c r="H225" s="410"/>
      <c r="I225" s="410"/>
      <c r="J225" s="410"/>
      <c r="K225" s="410"/>
      <c r="L225" s="410"/>
      <c r="M225" s="410"/>
      <c r="N225" s="410">
        <v>1</v>
      </c>
      <c r="O225" s="410">
        <v>1664</v>
      </c>
      <c r="P225" s="495"/>
      <c r="Q225" s="411">
        <v>1664</v>
      </c>
    </row>
    <row r="226" spans="1:17" ht="14.4" customHeight="1" x14ac:dyDescent="0.3">
      <c r="A226" s="406" t="s">
        <v>877</v>
      </c>
      <c r="B226" s="407" t="s">
        <v>784</v>
      </c>
      <c r="C226" s="407" t="s">
        <v>781</v>
      </c>
      <c r="D226" s="407" t="s">
        <v>829</v>
      </c>
      <c r="E226" s="407" t="s">
        <v>830</v>
      </c>
      <c r="F226" s="410">
        <v>3</v>
      </c>
      <c r="G226" s="410">
        <v>1275</v>
      </c>
      <c r="H226" s="410">
        <v>1</v>
      </c>
      <c r="I226" s="410">
        <v>425</v>
      </c>
      <c r="J226" s="410"/>
      <c r="K226" s="410"/>
      <c r="L226" s="410"/>
      <c r="M226" s="410"/>
      <c r="N226" s="410">
        <v>3</v>
      </c>
      <c r="O226" s="410">
        <v>1287</v>
      </c>
      <c r="P226" s="495">
        <v>1.0094117647058825</v>
      </c>
      <c r="Q226" s="411">
        <v>429</v>
      </c>
    </row>
    <row r="227" spans="1:17" ht="14.4" customHeight="1" x14ac:dyDescent="0.3">
      <c r="A227" s="406" t="s">
        <v>877</v>
      </c>
      <c r="B227" s="407" t="s">
        <v>784</v>
      </c>
      <c r="C227" s="407" t="s">
        <v>781</v>
      </c>
      <c r="D227" s="407" t="s">
        <v>834</v>
      </c>
      <c r="E227" s="407" t="s">
        <v>835</v>
      </c>
      <c r="F227" s="410"/>
      <c r="G227" s="410"/>
      <c r="H227" s="410"/>
      <c r="I227" s="410"/>
      <c r="J227" s="410"/>
      <c r="K227" s="410"/>
      <c r="L227" s="410"/>
      <c r="M227" s="410"/>
      <c r="N227" s="410">
        <v>1</v>
      </c>
      <c r="O227" s="410">
        <v>1649</v>
      </c>
      <c r="P227" s="495"/>
      <c r="Q227" s="411">
        <v>1649</v>
      </c>
    </row>
    <row r="228" spans="1:17" ht="14.4" customHeight="1" x14ac:dyDescent="0.3">
      <c r="A228" s="406" t="s">
        <v>878</v>
      </c>
      <c r="B228" s="407" t="s">
        <v>780</v>
      </c>
      <c r="C228" s="407" t="s">
        <v>781</v>
      </c>
      <c r="D228" s="407" t="s">
        <v>782</v>
      </c>
      <c r="E228" s="407" t="s">
        <v>783</v>
      </c>
      <c r="F228" s="410">
        <v>1</v>
      </c>
      <c r="G228" s="410">
        <v>10685</v>
      </c>
      <c r="H228" s="410">
        <v>1</v>
      </c>
      <c r="I228" s="410">
        <v>10685</v>
      </c>
      <c r="J228" s="410"/>
      <c r="K228" s="410"/>
      <c r="L228" s="410"/>
      <c r="M228" s="410"/>
      <c r="N228" s="410"/>
      <c r="O228" s="410"/>
      <c r="P228" s="495"/>
      <c r="Q228" s="411"/>
    </row>
    <row r="229" spans="1:17" ht="14.4" customHeight="1" x14ac:dyDescent="0.3">
      <c r="A229" s="406" t="s">
        <v>878</v>
      </c>
      <c r="B229" s="407" t="s">
        <v>784</v>
      </c>
      <c r="C229" s="407" t="s">
        <v>781</v>
      </c>
      <c r="D229" s="407" t="s">
        <v>793</v>
      </c>
      <c r="E229" s="407" t="s">
        <v>794</v>
      </c>
      <c r="F229" s="410"/>
      <c r="G229" s="410"/>
      <c r="H229" s="410"/>
      <c r="I229" s="410"/>
      <c r="J229" s="410">
        <v>1</v>
      </c>
      <c r="K229" s="410">
        <v>3721</v>
      </c>
      <c r="L229" s="410"/>
      <c r="M229" s="410">
        <v>3721</v>
      </c>
      <c r="N229" s="410"/>
      <c r="O229" s="410"/>
      <c r="P229" s="495"/>
      <c r="Q229" s="411"/>
    </row>
    <row r="230" spans="1:17" ht="14.4" customHeight="1" x14ac:dyDescent="0.3">
      <c r="A230" s="406" t="s">
        <v>878</v>
      </c>
      <c r="B230" s="407" t="s">
        <v>784</v>
      </c>
      <c r="C230" s="407" t="s">
        <v>781</v>
      </c>
      <c r="D230" s="407" t="s">
        <v>813</v>
      </c>
      <c r="E230" s="407" t="s">
        <v>814</v>
      </c>
      <c r="F230" s="410"/>
      <c r="G230" s="410"/>
      <c r="H230" s="410"/>
      <c r="I230" s="410"/>
      <c r="J230" s="410">
        <v>1</v>
      </c>
      <c r="K230" s="410">
        <v>2341</v>
      </c>
      <c r="L230" s="410"/>
      <c r="M230" s="410">
        <v>2341</v>
      </c>
      <c r="N230" s="410"/>
      <c r="O230" s="410"/>
      <c r="P230" s="495"/>
      <c r="Q230" s="411"/>
    </row>
    <row r="231" spans="1:17" ht="14.4" customHeight="1" x14ac:dyDescent="0.3">
      <c r="A231" s="406" t="s">
        <v>878</v>
      </c>
      <c r="B231" s="407" t="s">
        <v>784</v>
      </c>
      <c r="C231" s="407" t="s">
        <v>781</v>
      </c>
      <c r="D231" s="407" t="s">
        <v>821</v>
      </c>
      <c r="E231" s="407" t="s">
        <v>822</v>
      </c>
      <c r="F231" s="410"/>
      <c r="G231" s="410"/>
      <c r="H231" s="410"/>
      <c r="I231" s="410"/>
      <c r="J231" s="410">
        <v>5</v>
      </c>
      <c r="K231" s="410">
        <v>2760</v>
      </c>
      <c r="L231" s="410"/>
      <c r="M231" s="410">
        <v>552</v>
      </c>
      <c r="N231" s="410"/>
      <c r="O231" s="410"/>
      <c r="P231" s="495"/>
      <c r="Q231" s="411"/>
    </row>
    <row r="232" spans="1:17" ht="14.4" customHeight="1" x14ac:dyDescent="0.3">
      <c r="A232" s="406" t="s">
        <v>878</v>
      </c>
      <c r="B232" s="407" t="s">
        <v>784</v>
      </c>
      <c r="C232" s="407" t="s">
        <v>781</v>
      </c>
      <c r="D232" s="407" t="s">
        <v>834</v>
      </c>
      <c r="E232" s="407" t="s">
        <v>835</v>
      </c>
      <c r="F232" s="410"/>
      <c r="G232" s="410"/>
      <c r="H232" s="410"/>
      <c r="I232" s="410"/>
      <c r="J232" s="410">
        <v>1</v>
      </c>
      <c r="K232" s="410">
        <v>1615</v>
      </c>
      <c r="L232" s="410"/>
      <c r="M232" s="410">
        <v>1615</v>
      </c>
      <c r="N232" s="410"/>
      <c r="O232" s="410"/>
      <c r="P232" s="495"/>
      <c r="Q232" s="411"/>
    </row>
    <row r="233" spans="1:17" ht="14.4" customHeight="1" x14ac:dyDescent="0.3">
      <c r="A233" s="406" t="s">
        <v>879</v>
      </c>
      <c r="B233" s="407" t="s">
        <v>780</v>
      </c>
      <c r="C233" s="407" t="s">
        <v>781</v>
      </c>
      <c r="D233" s="407" t="s">
        <v>782</v>
      </c>
      <c r="E233" s="407" t="s">
        <v>783</v>
      </c>
      <c r="F233" s="410">
        <v>4</v>
      </c>
      <c r="G233" s="410">
        <v>42650</v>
      </c>
      <c r="H233" s="410">
        <v>1</v>
      </c>
      <c r="I233" s="410">
        <v>10662.5</v>
      </c>
      <c r="J233" s="410">
        <v>4</v>
      </c>
      <c r="K233" s="410">
        <v>42900</v>
      </c>
      <c r="L233" s="410">
        <v>1.0058616647127785</v>
      </c>
      <c r="M233" s="410">
        <v>10725</v>
      </c>
      <c r="N233" s="410"/>
      <c r="O233" s="410"/>
      <c r="P233" s="495"/>
      <c r="Q233" s="411"/>
    </row>
    <row r="234" spans="1:17" ht="14.4" customHeight="1" x14ac:dyDescent="0.3">
      <c r="A234" s="406" t="s">
        <v>879</v>
      </c>
      <c r="B234" s="407" t="s">
        <v>784</v>
      </c>
      <c r="C234" s="407" t="s">
        <v>781</v>
      </c>
      <c r="D234" s="407" t="s">
        <v>785</v>
      </c>
      <c r="E234" s="407" t="s">
        <v>786</v>
      </c>
      <c r="F234" s="410"/>
      <c r="G234" s="410"/>
      <c r="H234" s="410"/>
      <c r="I234" s="410"/>
      <c r="J234" s="410">
        <v>1</v>
      </c>
      <c r="K234" s="410">
        <v>128</v>
      </c>
      <c r="L234" s="410"/>
      <c r="M234" s="410">
        <v>128</v>
      </c>
      <c r="N234" s="410"/>
      <c r="O234" s="410"/>
      <c r="P234" s="495"/>
      <c r="Q234" s="411"/>
    </row>
    <row r="235" spans="1:17" ht="14.4" customHeight="1" x14ac:dyDescent="0.3">
      <c r="A235" s="406" t="s">
        <v>879</v>
      </c>
      <c r="B235" s="407" t="s">
        <v>784</v>
      </c>
      <c r="C235" s="407" t="s">
        <v>781</v>
      </c>
      <c r="D235" s="407" t="s">
        <v>789</v>
      </c>
      <c r="E235" s="407" t="s">
        <v>790</v>
      </c>
      <c r="F235" s="410"/>
      <c r="G235" s="410"/>
      <c r="H235" s="410"/>
      <c r="I235" s="410"/>
      <c r="J235" s="410">
        <v>2</v>
      </c>
      <c r="K235" s="410">
        <v>4472</v>
      </c>
      <c r="L235" s="410"/>
      <c r="M235" s="410">
        <v>2236</v>
      </c>
      <c r="N235" s="410"/>
      <c r="O235" s="410"/>
      <c r="P235" s="495"/>
      <c r="Q235" s="411"/>
    </row>
    <row r="236" spans="1:17" ht="14.4" customHeight="1" x14ac:dyDescent="0.3">
      <c r="A236" s="406" t="s">
        <v>879</v>
      </c>
      <c r="B236" s="407" t="s">
        <v>784</v>
      </c>
      <c r="C236" s="407" t="s">
        <v>781</v>
      </c>
      <c r="D236" s="407" t="s">
        <v>793</v>
      </c>
      <c r="E236" s="407" t="s">
        <v>794</v>
      </c>
      <c r="F236" s="410"/>
      <c r="G236" s="410"/>
      <c r="H236" s="410"/>
      <c r="I236" s="410"/>
      <c r="J236" s="410">
        <v>2</v>
      </c>
      <c r="K236" s="410">
        <v>7442</v>
      </c>
      <c r="L236" s="410"/>
      <c r="M236" s="410">
        <v>3721</v>
      </c>
      <c r="N236" s="410">
        <v>6</v>
      </c>
      <c r="O236" s="410">
        <v>22938</v>
      </c>
      <c r="P236" s="495"/>
      <c r="Q236" s="411">
        <v>3823</v>
      </c>
    </row>
    <row r="237" spans="1:17" ht="14.4" customHeight="1" x14ac:dyDescent="0.3">
      <c r="A237" s="406" t="s">
        <v>879</v>
      </c>
      <c r="B237" s="407" t="s">
        <v>784</v>
      </c>
      <c r="C237" s="407" t="s">
        <v>781</v>
      </c>
      <c r="D237" s="407" t="s">
        <v>797</v>
      </c>
      <c r="E237" s="407" t="s">
        <v>798</v>
      </c>
      <c r="F237" s="410"/>
      <c r="G237" s="410"/>
      <c r="H237" s="410"/>
      <c r="I237" s="410"/>
      <c r="J237" s="410"/>
      <c r="K237" s="410"/>
      <c r="L237" s="410"/>
      <c r="M237" s="410"/>
      <c r="N237" s="410">
        <v>3</v>
      </c>
      <c r="O237" s="410">
        <v>2559</v>
      </c>
      <c r="P237" s="495"/>
      <c r="Q237" s="411">
        <v>853</v>
      </c>
    </row>
    <row r="238" spans="1:17" ht="14.4" customHeight="1" x14ac:dyDescent="0.3">
      <c r="A238" s="406" t="s">
        <v>879</v>
      </c>
      <c r="B238" s="407" t="s">
        <v>784</v>
      </c>
      <c r="C238" s="407" t="s">
        <v>781</v>
      </c>
      <c r="D238" s="407" t="s">
        <v>799</v>
      </c>
      <c r="E238" s="407" t="s">
        <v>800</v>
      </c>
      <c r="F238" s="410"/>
      <c r="G238" s="410"/>
      <c r="H238" s="410"/>
      <c r="I238" s="410"/>
      <c r="J238" s="410">
        <v>1</v>
      </c>
      <c r="K238" s="410">
        <v>1621</v>
      </c>
      <c r="L238" s="410"/>
      <c r="M238" s="410">
        <v>1621</v>
      </c>
      <c r="N238" s="410">
        <v>3</v>
      </c>
      <c r="O238" s="410">
        <v>4965</v>
      </c>
      <c r="P238" s="495"/>
      <c r="Q238" s="411">
        <v>1655</v>
      </c>
    </row>
    <row r="239" spans="1:17" ht="14.4" customHeight="1" x14ac:dyDescent="0.3">
      <c r="A239" s="406" t="s">
        <v>879</v>
      </c>
      <c r="B239" s="407" t="s">
        <v>784</v>
      </c>
      <c r="C239" s="407" t="s">
        <v>781</v>
      </c>
      <c r="D239" s="407" t="s">
        <v>805</v>
      </c>
      <c r="E239" s="407" t="s">
        <v>806</v>
      </c>
      <c r="F239" s="410">
        <v>1</v>
      </c>
      <c r="G239" s="410">
        <v>1447</v>
      </c>
      <c r="H239" s="410">
        <v>1</v>
      </c>
      <c r="I239" s="410">
        <v>1447</v>
      </c>
      <c r="J239" s="410"/>
      <c r="K239" s="410"/>
      <c r="L239" s="410"/>
      <c r="M239" s="410"/>
      <c r="N239" s="410">
        <v>1</v>
      </c>
      <c r="O239" s="410">
        <v>1523</v>
      </c>
      <c r="P239" s="495">
        <v>1.0525224602626122</v>
      </c>
      <c r="Q239" s="411">
        <v>1523</v>
      </c>
    </row>
    <row r="240" spans="1:17" ht="14.4" customHeight="1" x14ac:dyDescent="0.3">
      <c r="A240" s="406" t="s">
        <v>879</v>
      </c>
      <c r="B240" s="407" t="s">
        <v>784</v>
      </c>
      <c r="C240" s="407" t="s">
        <v>781</v>
      </c>
      <c r="D240" s="407" t="s">
        <v>809</v>
      </c>
      <c r="E240" s="407" t="s">
        <v>810</v>
      </c>
      <c r="F240" s="410"/>
      <c r="G240" s="410"/>
      <c r="H240" s="410"/>
      <c r="I240" s="410"/>
      <c r="J240" s="410">
        <v>3</v>
      </c>
      <c r="K240" s="410">
        <v>48</v>
      </c>
      <c r="L240" s="410"/>
      <c r="M240" s="410">
        <v>16</v>
      </c>
      <c r="N240" s="410">
        <v>5</v>
      </c>
      <c r="O240" s="410">
        <v>85</v>
      </c>
      <c r="P240" s="495"/>
      <c r="Q240" s="411">
        <v>17</v>
      </c>
    </row>
    <row r="241" spans="1:17" ht="14.4" customHeight="1" x14ac:dyDescent="0.3">
      <c r="A241" s="406" t="s">
        <v>879</v>
      </c>
      <c r="B241" s="407" t="s">
        <v>784</v>
      </c>
      <c r="C241" s="407" t="s">
        <v>781</v>
      </c>
      <c r="D241" s="407" t="s">
        <v>811</v>
      </c>
      <c r="E241" s="407" t="s">
        <v>796</v>
      </c>
      <c r="F241" s="410"/>
      <c r="G241" s="410"/>
      <c r="H241" s="410"/>
      <c r="I241" s="410"/>
      <c r="J241" s="410">
        <v>6</v>
      </c>
      <c r="K241" s="410">
        <v>4176</v>
      </c>
      <c r="L241" s="410"/>
      <c r="M241" s="410">
        <v>696</v>
      </c>
      <c r="N241" s="410">
        <v>7</v>
      </c>
      <c r="O241" s="410">
        <v>4956</v>
      </c>
      <c r="P241" s="495"/>
      <c r="Q241" s="411">
        <v>708</v>
      </c>
    </row>
    <row r="242" spans="1:17" ht="14.4" customHeight="1" x14ac:dyDescent="0.3">
      <c r="A242" s="406" t="s">
        <v>879</v>
      </c>
      <c r="B242" s="407" t="s">
        <v>784</v>
      </c>
      <c r="C242" s="407" t="s">
        <v>781</v>
      </c>
      <c r="D242" s="407" t="s">
        <v>812</v>
      </c>
      <c r="E242" s="407" t="s">
        <v>798</v>
      </c>
      <c r="F242" s="410"/>
      <c r="G242" s="410"/>
      <c r="H242" s="410"/>
      <c r="I242" s="410"/>
      <c r="J242" s="410">
        <v>3</v>
      </c>
      <c r="K242" s="410">
        <v>4161</v>
      </c>
      <c r="L242" s="410"/>
      <c r="M242" s="410">
        <v>1387</v>
      </c>
      <c r="N242" s="410">
        <v>6</v>
      </c>
      <c r="O242" s="410">
        <v>8628</v>
      </c>
      <c r="P242" s="495"/>
      <c r="Q242" s="411">
        <v>1438</v>
      </c>
    </row>
    <row r="243" spans="1:17" ht="14.4" customHeight="1" x14ac:dyDescent="0.3">
      <c r="A243" s="406" t="s">
        <v>879</v>
      </c>
      <c r="B243" s="407" t="s">
        <v>784</v>
      </c>
      <c r="C243" s="407" t="s">
        <v>781</v>
      </c>
      <c r="D243" s="407" t="s">
        <v>813</v>
      </c>
      <c r="E243" s="407" t="s">
        <v>814</v>
      </c>
      <c r="F243" s="410"/>
      <c r="G243" s="410"/>
      <c r="H243" s="410"/>
      <c r="I243" s="410"/>
      <c r="J243" s="410">
        <v>1</v>
      </c>
      <c r="K243" s="410">
        <v>2341</v>
      </c>
      <c r="L243" s="410"/>
      <c r="M243" s="410">
        <v>2341</v>
      </c>
      <c r="N243" s="410">
        <v>4</v>
      </c>
      <c r="O243" s="410">
        <v>9748</v>
      </c>
      <c r="P243" s="495"/>
      <c r="Q243" s="411">
        <v>2437</v>
      </c>
    </row>
    <row r="244" spans="1:17" ht="14.4" customHeight="1" x14ac:dyDescent="0.3">
      <c r="A244" s="406" t="s">
        <v>879</v>
      </c>
      <c r="B244" s="407" t="s">
        <v>784</v>
      </c>
      <c r="C244" s="407" t="s">
        <v>781</v>
      </c>
      <c r="D244" s="407" t="s">
        <v>815</v>
      </c>
      <c r="E244" s="407" t="s">
        <v>816</v>
      </c>
      <c r="F244" s="410"/>
      <c r="G244" s="410"/>
      <c r="H244" s="410"/>
      <c r="I244" s="410"/>
      <c r="J244" s="410">
        <v>6</v>
      </c>
      <c r="K244" s="410">
        <v>396</v>
      </c>
      <c r="L244" s="410"/>
      <c r="M244" s="410">
        <v>66</v>
      </c>
      <c r="N244" s="410">
        <v>7</v>
      </c>
      <c r="O244" s="410">
        <v>483</v>
      </c>
      <c r="P244" s="495"/>
      <c r="Q244" s="411">
        <v>69</v>
      </c>
    </row>
    <row r="245" spans="1:17" ht="14.4" customHeight="1" x14ac:dyDescent="0.3">
      <c r="A245" s="406" t="s">
        <v>879</v>
      </c>
      <c r="B245" s="407" t="s">
        <v>784</v>
      </c>
      <c r="C245" s="407" t="s">
        <v>781</v>
      </c>
      <c r="D245" s="407" t="s">
        <v>817</v>
      </c>
      <c r="E245" s="407" t="s">
        <v>818</v>
      </c>
      <c r="F245" s="410">
        <v>1</v>
      </c>
      <c r="G245" s="410">
        <v>396</v>
      </c>
      <c r="H245" s="410">
        <v>1</v>
      </c>
      <c r="I245" s="410">
        <v>396</v>
      </c>
      <c r="J245" s="410"/>
      <c r="K245" s="410"/>
      <c r="L245" s="410"/>
      <c r="M245" s="410"/>
      <c r="N245" s="410">
        <v>1</v>
      </c>
      <c r="O245" s="410">
        <v>407</v>
      </c>
      <c r="P245" s="495">
        <v>1.0277777777777777</v>
      </c>
      <c r="Q245" s="411">
        <v>407</v>
      </c>
    </row>
    <row r="246" spans="1:17" ht="14.4" customHeight="1" x14ac:dyDescent="0.3">
      <c r="A246" s="406" t="s">
        <v>879</v>
      </c>
      <c r="B246" s="407" t="s">
        <v>784</v>
      </c>
      <c r="C246" s="407" t="s">
        <v>781</v>
      </c>
      <c r="D246" s="407" t="s">
        <v>819</v>
      </c>
      <c r="E246" s="407" t="s">
        <v>820</v>
      </c>
      <c r="F246" s="410"/>
      <c r="G246" s="410"/>
      <c r="H246" s="410"/>
      <c r="I246" s="410"/>
      <c r="J246" s="410"/>
      <c r="K246" s="410"/>
      <c r="L246" s="410"/>
      <c r="M246" s="410"/>
      <c r="N246" s="410">
        <v>1</v>
      </c>
      <c r="O246" s="410">
        <v>1664</v>
      </c>
      <c r="P246" s="495"/>
      <c r="Q246" s="411">
        <v>1664</v>
      </c>
    </row>
    <row r="247" spans="1:17" ht="14.4" customHeight="1" x14ac:dyDescent="0.3">
      <c r="A247" s="406" t="s">
        <v>879</v>
      </c>
      <c r="B247" s="407" t="s">
        <v>784</v>
      </c>
      <c r="C247" s="407" t="s">
        <v>781</v>
      </c>
      <c r="D247" s="407" t="s">
        <v>821</v>
      </c>
      <c r="E247" s="407" t="s">
        <v>822</v>
      </c>
      <c r="F247" s="410"/>
      <c r="G247" s="410"/>
      <c r="H247" s="410"/>
      <c r="I247" s="410"/>
      <c r="J247" s="410">
        <v>15</v>
      </c>
      <c r="K247" s="410">
        <v>8280</v>
      </c>
      <c r="L247" s="410"/>
      <c r="M247" s="410">
        <v>552</v>
      </c>
      <c r="N247" s="410">
        <v>19</v>
      </c>
      <c r="O247" s="410">
        <v>10640</v>
      </c>
      <c r="P247" s="495"/>
      <c r="Q247" s="411">
        <v>560</v>
      </c>
    </row>
    <row r="248" spans="1:17" ht="14.4" customHeight="1" x14ac:dyDescent="0.3">
      <c r="A248" s="406" t="s">
        <v>879</v>
      </c>
      <c r="B248" s="407" t="s">
        <v>784</v>
      </c>
      <c r="C248" s="407" t="s">
        <v>781</v>
      </c>
      <c r="D248" s="407" t="s">
        <v>829</v>
      </c>
      <c r="E248" s="407" t="s">
        <v>830</v>
      </c>
      <c r="F248" s="410"/>
      <c r="G248" s="410"/>
      <c r="H248" s="410"/>
      <c r="I248" s="410"/>
      <c r="J248" s="410"/>
      <c r="K248" s="410"/>
      <c r="L248" s="410"/>
      <c r="M248" s="410"/>
      <c r="N248" s="410">
        <v>7</v>
      </c>
      <c r="O248" s="410">
        <v>3003</v>
      </c>
      <c r="P248" s="495"/>
      <c r="Q248" s="411">
        <v>429</v>
      </c>
    </row>
    <row r="249" spans="1:17" ht="14.4" customHeight="1" thickBot="1" x14ac:dyDescent="0.35">
      <c r="A249" s="412" t="s">
        <v>879</v>
      </c>
      <c r="B249" s="413" t="s">
        <v>784</v>
      </c>
      <c r="C249" s="413" t="s">
        <v>781</v>
      </c>
      <c r="D249" s="413" t="s">
        <v>834</v>
      </c>
      <c r="E249" s="413" t="s">
        <v>835</v>
      </c>
      <c r="F249" s="416"/>
      <c r="G249" s="416"/>
      <c r="H249" s="416"/>
      <c r="I249" s="416"/>
      <c r="J249" s="416">
        <v>1</v>
      </c>
      <c r="K249" s="416">
        <v>1615</v>
      </c>
      <c r="L249" s="416"/>
      <c r="M249" s="416">
        <v>1615</v>
      </c>
      <c r="N249" s="416">
        <v>12</v>
      </c>
      <c r="O249" s="416">
        <v>19788</v>
      </c>
      <c r="P249" s="427"/>
      <c r="Q249" s="417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2016-10-25T15:11:06Z</dcterms:modified>
</cp:coreProperties>
</file>