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Lékaři" sheetId="429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4" hidden="1">'ZV Vykáz.-A Detail'!$A$5:$Q$5</definedName>
    <definedName name="_xlnm._FilterDatabase" localSheetId="13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H26" i="419"/>
  <c r="M28" i="419" l="1"/>
  <c r="M27" i="419"/>
  <c r="H25" i="419"/>
  <c r="C25" i="419"/>
  <c r="M20" i="419"/>
  <c r="L20" i="419"/>
  <c r="K20" i="419"/>
  <c r="M19" i="419"/>
  <c r="L19" i="419"/>
  <c r="K19" i="419"/>
  <c r="M17" i="419"/>
  <c r="L17" i="419"/>
  <c r="K17" i="419"/>
  <c r="M16" i="419"/>
  <c r="L16" i="419"/>
  <c r="K16" i="419"/>
  <c r="M14" i="419"/>
  <c r="L14" i="419"/>
  <c r="K14" i="419"/>
  <c r="M13" i="419"/>
  <c r="L13" i="419"/>
  <c r="K13" i="419"/>
  <c r="M12" i="419"/>
  <c r="L12" i="419"/>
  <c r="K12" i="419"/>
  <c r="M11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M18" i="419"/>
  <c r="B25" i="419"/>
  <c r="H27" i="419" l="1"/>
  <c r="B26" i="419"/>
  <c r="B27" i="419" s="1"/>
  <c r="H28" i="419"/>
  <c r="A8" i="414"/>
  <c r="A7" i="414"/>
  <c r="F3" i="344" l="1"/>
  <c r="D3" i="344"/>
  <c r="B3" i="344"/>
  <c r="J21" i="419" l="1"/>
  <c r="I21" i="419"/>
  <c r="I22" i="419" s="1"/>
  <c r="H21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H18" i="419" l="1"/>
  <c r="H23" i="419"/>
  <c r="I18" i="419"/>
  <c r="J23" i="419"/>
  <c r="I23" i="419"/>
  <c r="J18" i="419"/>
  <c r="H22" i="419"/>
  <c r="J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19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K6" i="419"/>
  <c r="M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9" i="414"/>
  <c r="C19" i="414"/>
  <c r="F13" i="339" l="1"/>
  <c r="E13" i="339"/>
  <c r="E15" i="339" s="1"/>
  <c r="H12" i="339"/>
  <c r="G12" i="339"/>
  <c r="A4" i="383"/>
  <c r="A22" i="383"/>
  <c r="A21" i="383"/>
  <c r="A20" i="383"/>
  <c r="A18" i="383"/>
  <c r="A15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<sst xmlns="http://schemas.openxmlformats.org/spreadsheetml/2006/main" count="2298" uniqueCount="633">
  <si>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</si>
  <si>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</si>
  <si>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</si>
  <si>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</si>
  <si>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</si>
  <si>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</si>
  <si>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</si>
  <si>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</si>
  <si>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</si>
  <si>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</si>
  <si>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</si>
  <si>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</si>
  <si>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</si>
  <si>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</si>
  <si>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</si>
  <si>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</si>
  <si>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</si>
  <si>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</si>
  <si>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</si>
  <si>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</si>
  <si>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</si>
  <si>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</si>
  <si>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</si>
  <si>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</si>
  <si>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</si>
  <si>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</si>
  <si>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</si>
  <si>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</si>
  <si>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</si>
  <si>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</si>
  <si>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</si>
  <si>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</si>
  <si>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</si>
  <si>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</si>
  <si>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</si>
  <si>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</si>
  <si>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</si>
  <si>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</si>
  <si>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</si>
  <si>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</si>
  <si>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</si>
  <si>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</si>
  <si>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</si>
  <si>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</si>
  <si>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</si>
  <si>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</si>
  <si>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</si>
  <si>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</si>
  <si>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</si>
  <si>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</si>
  <si>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</si>
  <si>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</si>
  <si>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</si>
  <si>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</si>
  <si>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</si>
  <si>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</si>
  <si>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</si>
  <si>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</si>
  <si>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</si>
  <si>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</si>
  <si>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</si>
  <si>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</si>
  <si>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</si>
  <si>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</si>
  <si>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</si>
  <si>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</si>
  <si>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</si>
  <si>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</si>
  <si>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</si>
  <si>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</si>
  <si>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</si>
  <si>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</si>
  <si>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</si>
  <si>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</si>
  <si>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</si>
  <si>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</si>
  <si>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</si>
  <si>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</si>
  <si>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</si>
  <si>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</si>
  <si>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</si>
  <si>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</si>
  <si>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</si>
  <si>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</si>
  <si>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</si>
  <si>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</si>
  <si>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</si>
  <si>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</si>
  <si>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</si>
  <si>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</si>
  <si>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</si>
  <si>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</si>
  <si>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</si>
  <si>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</si>
  <si>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</si>
  <si>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</si>
  <si>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</si>
  <si>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</si>
  <si>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</si>
  <si>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</si>
  <si>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</si>
  <si>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</si>
  <si>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</si>
  <si>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</si>
  <si>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</si>
  <si>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</si>
  <si>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</si>
  <si>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</si>
  <si>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</si>
  <si>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</si>
  <si>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</si>
  <si>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</si>
  <si>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</si>
  <si>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</si>
  <si>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</si>
  <si>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</si>
  <si>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</si>
  <si>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</si>
  <si>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</si>
  <si>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</si>
  <si>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</si>
  <si>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</si>
  <si>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</si>
  <si>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</si>
  <si>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</si>
  <si>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</si>
  <si>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</si>
  <si>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</si>
  <si>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</si>
  <si>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</si>
  <si>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</si>
  <si>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</si>
  <si>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</si>
  <si>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</si>
  <si>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</si>
  <si>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</si>
  <si>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</si>
  <si>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</si>
  <si>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</si>
  <si>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</si>
  <si>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</si>
  <si>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</si>
  <si>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</si>
  <si>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</si>
  <si>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</si>
  <si>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</si>
  <si>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</si>
  <si>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</si>
  <si>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</si>
  <si>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</si>
  <si>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</si>
  <si>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</si>
  <si>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</si>
  <si>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</si>
  <si>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</si>
  <si>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</si>
  <si>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</si>
  <si>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</si>
  <si>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</si>
  <si>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</si>
  <si>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</si>
  <si>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</si>
  <si>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</si>
  <si>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</si>
  <si>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</si>
  <si>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</si>
  <si>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</si>
  <si>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</si>
  <si>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</si>
  <si>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</si>
  <si>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</si>
  <si>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</si>
  <si>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</si>
  <si>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</si>
  <si>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</si>
  <si>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</si>
  <si>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</si>
  <si>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</si>
  <si>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</si>
  <si>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</si>
  <si>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</si>
  <si>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</si>
  <si>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</si>
  <si>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</si>
  <si>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</si>
  <si>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</si>
  <si>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</si>
  <si>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</si>
  <si>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</si>
  <si>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</si>
  <si>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</si>
  <si>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</si>
  <si>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</si>
  <si>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</si>
  <si>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</si>
  <si>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</si>
  <si>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</si>
  <si>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</si>
  <si>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</si>
  <si>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</si>
  <si>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</si>
  <si>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</si>
  <si>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</si>
  <si>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</si>
  <si>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</si>
  <si>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</si>
  <si>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</si>
  <si>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</si>
  <si>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</si>
  <si>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</si>
  <si>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</si>
  <si>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</si>
  <si>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</si>
  <si>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</si>
  <si>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</si>
  <si>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</si>
  <si>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</si>
  <si>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</si>
  <si>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</si>
  <si>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</si>
  <si>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</si>
  <si>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</si>
  <si>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</si>
  <si>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</si>
  <si>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</si>
  <si>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</si>
  <si>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</si>
  <si>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</si>
  <si>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</si>
  <si>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</si>
  <si>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</si>
  <si>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</si>
  <si>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</si>
  <si>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</si>
  <si>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</si>
  <si>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</si>
  <si>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</si>
  <si>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</si>
  <si>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</si>
  <si>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</si>
  <si>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</si>
  <si>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</si>
  <si>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</si>
  <si>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</si>
  <si>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</si>
  <si>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</si>
  <si>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</si>
  <si>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</si>
  <si>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</si>
  <si>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</si>
  <si>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</si>
  <si>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</si>
  <si>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</si>
  <si>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</si>
  <si>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</si>
  <si>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</si>
  <si>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</si>
  <si>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</si>
  <si>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</si>
  <si>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</si>
  <si>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</si>
  <si>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</si>
  <si>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</si>
  <si>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</si>
  <si>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</si>
  <si>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</si>
  <si>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</si>
  <si>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</si>
  <si>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</si>
  <si>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</si>
  <si>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</si>
  <si>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</si>
  <si>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</si>
  <si>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</si>
  <si>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</si>
  <si>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</si>
  <si>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</si>
  <si>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</si>
  <si>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</si>
  <si>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</si>
  <si>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</si>
  <si>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</si>
  <si>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</si>
  <si>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</si>
  <si>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</si>
  <si>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</si>
  <si>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</si>
  <si>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</si>
  <si>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</si>
  <si>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</si>
  <si>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</si>
  <si>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</si>
  <si>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</si>
  <si>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</si>
  <si>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</si>
  <si>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</si>
  <si>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</si>
  <si>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</si>
  <si>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</si>
  <si>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</si>
  <si>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</si>
  <si>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</si>
  <si>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</si>
  <si>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</si>
  <si>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</si>
  <si>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</si>
  <si>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</si>
  <si>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</si>
  <si>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</si>
  <si>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</si>
  <si>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</si>
  <si>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</si>
  <si>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</si>
  <si>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</si>
  <si>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</si>
  <si>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</si>
  <si>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</si>
  <si>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</si>
  <si>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</si>
  <si>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</si>
  <si>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</si>
  <si>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</si>
  <si>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</si>
  <si>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</si>
  <si>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</si>
  <si>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</si>
  <si>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</si>
  <si>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</si>
  <si>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</si>
  <si>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</si>
  <si>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</si>
  <si>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</si>
  <si>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</si>
  <si>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</si>
  <si>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</si>
  <si>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</si>
  <si>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</si>
  <si>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</si>
  <si>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</si>
  <si>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</si>
  <si>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</si>
  <si>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</si>
  <si>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</si>
  <si>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</si>
  <si>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</si>
  <si>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</si>
  <si>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</si>
  <si>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</si>
  <si>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</si>
  <si>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</si>
  <si>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</si>
  <si>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</si>
  <si>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</si>
  <si>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</si>
  <si>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</si>
  <si>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</si>
  <si>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</si>
  <si>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</si>
  <si>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</si>
  <si>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</si>
  <si>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</si>
  <si>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</si>
  <si>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</si>
  <si>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</si>
  <si>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</si>
  <si>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</si>
  <si>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</si>
  <si>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</si>
  <si>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</si>
  <si>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</si>
  <si>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</si>
  <si>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</si>
  <si>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</si>
  <si>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</si>
  <si>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</si>
  <si>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</si>
  <si>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</si>
  <si>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</si>
  <si>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</si>
  <si>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</si>
  <si>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</si>
  <si>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</si>
  <si>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</si>
  <si>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</si>
  <si>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</si>
  <si>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</si>
  <si>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</si>
  <si>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</si>
  <si>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</si>
  <si>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</si>
  <si>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</si>
  <si>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</si>
  <si>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</si>
  <si>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</si>
  <si>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</si>
  <si>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</si>
  <si>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</si>
  <si>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</si>
  <si>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</si>
  <si>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</si>
  <si>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</si>
  <si>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</si>
  <si>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</si>
  <si>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</si>
  <si>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</si>
  <si>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</si>
  <si>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</si>
  <si>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</si>
  <si>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</si>
  <si>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ZL999</t>
  </si>
  <si>
    <t>Rychloobvaz 8 x 4 cm / 3 ks 001445510</t>
  </si>
  <si>
    <t>ZA788</t>
  </si>
  <si>
    <t>Stříkačka injekční 2-dílná 20 ml L Inject Solo 4606205V</t>
  </si>
  <si>
    <t>ZA791</t>
  </si>
  <si>
    <t>Stříkačka janett 3-dílná 140-160 ml sterilní vyplachovací JNP1543 MED114408</t>
  </si>
  <si>
    <t>ZA817</t>
  </si>
  <si>
    <t>Zkumavka PS 10 ml sterilní modrá zátka bal. á 20 ks 400914</t>
  </si>
  <si>
    <t>ZA855</t>
  </si>
  <si>
    <t>Pipeta pasteurova P 223 6,5 ml 204523</t>
  </si>
  <si>
    <t>ZB780</t>
  </si>
  <si>
    <t>Kontejner 120 ml sterilní á 50 ks FLME25035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</si>
  <si>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</si>
  <si>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</si>
  <si>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</si>
  <si>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</si>
  <si>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</si>
  <si>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</si>
  <si>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ZF186</t>
  </si>
  <si>
    <t>Stříkačka janett 2-dílná 150 ml vyplachovací balená 08151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</si>
  <si>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</si>
  <si>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</si>
  <si>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</si>
  <si>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</si>
  <si>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</si>
  <si>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</si>
  <si>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</si>
  <si>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</si>
  <si>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</si>
  <si>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</si>
  <si>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</si>
  <si>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</si>
  <si>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ZC716</t>
  </si>
  <si>
    <t>Špička žlutá pipetovací dlouhá manžeta 1123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</si>
  <si>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</si>
  <si>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</si>
  <si>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</si>
  <si>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</si>
  <si>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</si>
  <si>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</si>
  <si>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ZL385</t>
  </si>
  <si>
    <t>Nálevka s krátkým stonkem pr. 85 mm (221-1725) KAVA632413001085</t>
  </si>
  <si>
    <t>ZI493</t>
  </si>
  <si>
    <t>Rukavice vinyl bez p. XL 01260-XL (364-XL)</t>
  </si>
  <si>
    <t>ZK477</t>
  </si>
  <si>
    <t>Rukavice operační latexové s pudrem ansell medigrip plus vel. 8,0 303506EU (303366)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</si>
  <si>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</si>
  <si>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</si>
  <si>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</si>
  <si>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</si>
  <si>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</si>
  <si>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</si>
  <si>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</si>
  <si>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</si>
  <si>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</si>
  <si>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</si>
  <si>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DF571</t>
  </si>
  <si>
    <t>Formaldehyd 36-38% p.a., 5 L</t>
  </si>
  <si>
    <t>DG184</t>
  </si>
  <si>
    <t>SIRAN SODNY BEZV.,P.A.</t>
  </si>
  <si>
    <t>DC236</t>
  </si>
  <si>
    <t>DIETHYLETER P.A. NESTAB.</t>
  </si>
  <si>
    <t>DG229</t>
  </si>
  <si>
    <t>METHANOL P.A.</t>
  </si>
  <si>
    <t>DG226</t>
  </si>
  <si>
    <t>ETHYLESTER KYS.OCTOVE P.A.</t>
  </si>
  <si>
    <t>DB557</t>
  </si>
  <si>
    <t>STANDARDNI ROZTOK ETHANOLU</t>
  </si>
  <si>
    <t>DD079</t>
  </si>
  <si>
    <t>AMONIAK VODNY ROZTOK 25%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</si>
  <si>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</si>
  <si>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</si>
  <si>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</si>
  <si>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</si>
  <si>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</si>
  <si>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</si>
  <si>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</si>
  <si>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</si>
  <si>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DG163</t>
  </si>
  <si>
    <t>HYDROXID SODNY P.A.</t>
  </si>
  <si>
    <t>DG783</t>
  </si>
  <si>
    <t>DRI Acetaminophen Calibrator Kit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</si>
  <si>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</si>
  <si>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</si>
  <si>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</si>
  <si>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</si>
  <si>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</si>
  <si>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</si>
  <si>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</si>
  <si>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</si>
  <si>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</si>
  <si>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</si>
  <si>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</si>
  <si>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</si>
  <si>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</si>
  <si>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</si>
  <si>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</si>
  <si>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</si>
  <si>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</si>
  <si>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</si>
  <si>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</si>
  <si>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</si>
  <si>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</si>
  <si>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</si>
  <si>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</si>
  <si>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</si>
  <si>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</si>
  <si>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</si>
  <si>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</si>
  <si>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</si>
  <si>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</si>
  <si>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</si>
  <si>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</si>
  <si>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</si>
  <si>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SOUD, soudní lékařství - laboratoř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</si>
  <si>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</si>
  <si>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</si>
  <si>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</si>
  <si>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</si>
  <si>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</si>
  <si>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</si>
  <si>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</si>
  <si>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</si>
  <si>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</si>
  <si>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</si>
  <si>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</si>
  <si>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</si>
  <si>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</si>
  <si>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</si>
  <si>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</si>
  <si>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</si>
  <si>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</si>
  <si>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</si>
  <si>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</si>
  <si>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</si>
  <si>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</si>
  <si>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</si>
  <si>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</si>
  <si>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</si>
  <si>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</si>
  <si>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</si>
  <si>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</si>
  <si>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</si>
  <si>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</si>
  <si>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</si>
  <si>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</si>
  <si>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</si>
  <si>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</si>
  <si>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</si>
  <si>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</si>
  <si>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</si>
  <si>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</si>
  <si>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</si>
  <si>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</si>
  <si>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</si>
  <si>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</si>
  <si>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</si>
  <si>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</si>
  <si>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</si>
  <si>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</si>
  <si>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</si>
  <si>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</si>
  <si>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</si>
  <si>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</si>
  <si>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</si>
  <si>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</si>
  <si>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</si>
  <si>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</si>
  <si>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</si>
  <si>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</si>
  <si>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</si>
  <si>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</si>
  <si>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</si>
  <si>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</si>
  <si>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</si>
  <si>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</si>
  <si>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</si>
  <si>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</si>
  <si>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</si>
  <si>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</si>
  <si>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</si>
  <si>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</si>
  <si>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</si>
  <si>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</si>
  <si>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</si>
  <si>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</si>
  <si>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</si>
  <si>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</si>
  <si>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</si>
  <si>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</si>
  <si>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</si>
  <si>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</si>
  <si>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</si>
  <si>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</si>
  <si>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</si>
  <si>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</si>
  <si>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</si>
  <si>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</si>
  <si>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</si>
  <si>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</si>
  <si>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</si>
  <si>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</si>
  <si>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</si>
  <si>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</si>
  <si>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</si>
  <si>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</si>
  <si>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</si>
  <si>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</si>
  <si>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</si>
  <si>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</si>
  <si>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</si>
  <si>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06</t>
  </si>
  <si>
    <t>07</t>
  </si>
  <si>
    <t>08</t>
  </si>
  <si>
    <t>09</t>
  </si>
  <si>
    <t>10</t>
  </si>
  <si>
    <t>16</t>
  </si>
  <si>
    <t>17</t>
  </si>
  <si>
    <t>18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</si>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</sst>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0.89198548967037361</c:v>
                </c:pt>
                <c:pt idx="1">
                  <c:v>0.93863163405374628</c:v>
                </c:pt>
                <c:pt idx="2">
                  <c:v>0.89746528333743014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4944224"/>
        <c:axId val="-8049404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0.73172577397271954</c:v>
                </c:pt>
                <c:pt idx="1">
                  <c:v>0.73172577397271954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4941504"/>
        <c:axId val="-804940960"/>
      </c:scatterChart>
      <c:catAx>
        <c:axId val="-8049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0494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0494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04944224"/>
        <c:crosses val="autoZero"/>
        <c:crossBetween val="between"/>
      </c:valAx>
      <c:valAx>
        <c:axId val="-804941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04940960"/>
        <c:crosses val="max"/>
        <c:crossBetween val="midCat"/>
      </c:valAx>
      <c:valAx>
        <c:axId val="-804940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04941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90</v>
      </c>
      <c r="B1" s="293"/>
    </row>
    <row r="2" spans="1:3" ht="14.4" customHeight="1" thickBot="1" x14ac:dyDescent="0.35">
      <c r="A2" s="202" t="s">
        <v>216</v>
      </c>
      <c r="B2" s="41"/>
    </row>
    <row r="3" spans="1:3" ht="14.4" customHeight="1" thickBot="1" x14ac:dyDescent="0.35">
      <c r="A3" s="289" t="s">
        <v>112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100</v>
      </c>
      <c r="C4" s="42" t="s">
        <v>101</v>
      </c>
    </row>
    <row r="5" spans="1:3" ht="14.4" customHeight="1" x14ac:dyDescent="0.3">
      <c r="A5" s="119" t="str">
        <f t="shared" si="0"/>
        <v>HI</v>
      </c>
      <c r="B5" s="65" t="s">
        <v>109</v>
      </c>
      <c r="C5" s="42" t="s">
        <v>93</v>
      </c>
    </row>
    <row r="6" spans="1:3" ht="14.4" customHeight="1" x14ac:dyDescent="0.3">
      <c r="A6" s="120" t="str">
        <f t="shared" si="0"/>
        <v>HI Graf</v>
      </c>
      <c r="B6" s="66" t="s">
        <v>86</v>
      </c>
      <c r="C6" s="42" t="s">
        <v>94</v>
      </c>
    </row>
    <row r="7" spans="1:3" ht="14.4" customHeight="1" x14ac:dyDescent="0.3">
      <c r="A7" s="120" t="str">
        <f t="shared" si="0"/>
        <v>Man Tab</v>
      </c>
      <c r="B7" s="66" t="s">
        <v>218</v>
      </c>
      <c r="C7" s="42" t="s">
        <v>95</v>
      </c>
    </row>
    <row r="8" spans="1:3" ht="14.4" customHeight="1" thickBot="1" x14ac:dyDescent="0.35">
      <c r="A8" s="121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91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110</v>
      </c>
      <c r="C11" s="42" t="s">
        <v>96</v>
      </c>
    </row>
    <row r="12" spans="1:3" ht="14.4" customHeight="1" x14ac:dyDescent="0.3">
      <c r="A12" s="120" t="str">
        <f t="shared" ref="A12:A15" si="2">HYPERLINK("#'"&amp;C12&amp;"'!A1",C12)</f>
        <v>LŽ Statim</v>
      </c>
      <c r="B12" s="276" t="s">
        <v>173</v>
      </c>
      <c r="C12" s="42" t="s">
        <v>183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111</v>
      </c>
      <c r="C13" s="42" t="s">
        <v>97</v>
      </c>
    </row>
    <row r="14" spans="1:3" ht="14.4" customHeight="1" x14ac:dyDescent="0.3">
      <c r="A14" s="120" t="str">
        <f t="shared" si="2"/>
        <v>MŽ Detail</v>
      </c>
      <c r="B14" s="66" t="s">
        <v>534</v>
      </c>
      <c r="C14" s="42" t="s">
        <v>98</v>
      </c>
    </row>
    <row r="15" spans="1:3" ht="14.4" customHeight="1" thickBot="1" x14ac:dyDescent="0.35">
      <c r="A15" s="122" t="str">
        <f t="shared" si="2"/>
        <v>Osobní náklady</v>
      </c>
      <c r="B15" s="66" t="s">
        <v>88</v>
      </c>
      <c r="C15" s="42" t="s">
        <v>99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92" t="s">
        <v>92</v>
      </c>
      <c r="B17" s="290"/>
    </row>
    <row r="18" spans="1:3" ht="14.4" customHeight="1" x14ac:dyDescent="0.3">
      <c r="A18" s="123" t="str">
        <f t="shared" ref="A18:A22" si="4">HYPERLINK("#'"&amp;C18&amp;"'!A1",C18)</f>
        <v>ZV Vykáz.-A</v>
      </c>
      <c r="B18" s="65" t="s">
        <v>538</v>
      </c>
      <c r="C18" s="42" t="s">
        <v>102</v>
      </c>
    </row>
    <row r="19" spans="1:3" ht="14.4" customHeight="1" x14ac:dyDescent="0.3">
      <c r="A19" s="120" t="str">
        <f t="shared" ref="A19" si="5">HYPERLINK("#'"&amp;C19&amp;"'!A1",C19)</f>
        <v>ZV Vykáz.-A Lékaři</v>
      </c>
      <c r="B19" s="66" t="s">
        <v>543</v>
      </c>
      <c r="C19" s="42" t="s">
        <v>186</v>
      </c>
    </row>
    <row r="20" spans="1:3" ht="14.4" customHeight="1" x14ac:dyDescent="0.3">
      <c r="A20" s="120" t="str">
        <f t="shared" si="4"/>
        <v>ZV Vykáz.-A Detail</v>
      </c>
      <c r="B20" s="66" t="s">
        <v>601</v>
      </c>
      <c r="C20" s="42" t="s">
        <v>103</v>
      </c>
    </row>
    <row r="21" spans="1:3" ht="14.4" customHeight="1" x14ac:dyDescent="0.3">
      <c r="A21" s="120" t="str">
        <f t="shared" si="4"/>
        <v>ZV Vykáz.-H</v>
      </c>
      <c r="B21" s="66" t="s">
        <v>106</v>
      </c>
      <c r="C21" s="42" t="s">
        <v>104</v>
      </c>
    </row>
    <row r="22" spans="1:3" ht="14.4" customHeight="1" x14ac:dyDescent="0.3">
      <c r="A22" s="120" t="str">
        <f t="shared" si="4"/>
        <v>ZV Vykáz.-H Detail</v>
      </c>
      <c r="B22" s="66" t="s">
        <v>632</v>
      </c>
      <c r="C22" s="42" t="s">
        <v>105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7" t="s">
        <v>534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216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107</v>
      </c>
      <c r="I3" s="74">
        <f>IF(J3&lt;&gt;0,K3/J3,0)</f>
        <v>7.4307118220063826</v>
      </c>
      <c r="J3" s="74">
        <f>SUBTOTAL(9,J5:J1048576)</f>
        <v>35944.660000000003</v>
      </c>
      <c r="K3" s="75">
        <f>SUBTOTAL(9,K5:K1048576)</f>
        <v>267094.40999999997</v>
      </c>
    </row>
    <row r="4" spans="1:11" s="181" customFormat="1" ht="14.4" customHeight="1" thickBot="1" x14ac:dyDescent="0.35">
      <c r="A4" s="415" t="s">
        <v>4</v>
      </c>
      <c r="B4" s="416" t="s">
        <v>5</v>
      </c>
      <c r="C4" s="416" t="s">
        <v>0</v>
      </c>
      <c r="D4" s="416" t="s">
        <v>6</v>
      </c>
      <c r="E4" s="416" t="s">
        <v>7</v>
      </c>
      <c r="F4" s="416" t="s">
        <v>1</v>
      </c>
      <c r="G4" s="416" t="s">
        <v>53</v>
      </c>
      <c r="H4" s="417" t="s">
        <v>8</v>
      </c>
      <c r="I4" s="418" t="s">
        <v>114</v>
      </c>
      <c r="J4" s="418" t="s">
        <v>9</v>
      </c>
      <c r="K4" s="419" t="s">
        <v>122</v>
      </c>
    </row>
    <row r="5" spans="1:11" ht="14.4" customHeight="1" x14ac:dyDescent="0.3">
      <c r="A5" s="420" t="s">
        <v>385</v>
      </c>
      <c r="B5" s="421" t="s">
        <v>386</v>
      </c>
      <c r="C5" s="422" t="s">
        <v>392</v>
      </c>
      <c r="D5" s="423" t="s">
        <v>523</v>
      </c>
      <c r="E5" s="422" t="s">
        <v>524</v>
      </c>
      <c r="F5" s="423" t="s">
        <v>525</v>
      </c>
      <c r="G5" s="422" t="s">
        <v>399</v>
      </c>
      <c r="H5" s="422" t="s">
        <v>400</v>
      </c>
      <c r="I5" s="399">
        <v>260.3</v>
      </c>
      <c r="J5" s="399">
        <v>21</v>
      </c>
      <c r="K5" s="411">
        <v>5466.2999999999993</v>
      </c>
    </row>
    <row r="6" spans="1:11" ht="14.4" customHeight="1" x14ac:dyDescent="0.3">
      <c r="A6" s="424" t="s">
        <v>385</v>
      </c>
      <c r="B6" s="425" t="s">
        <v>386</v>
      </c>
      <c r="C6" s="426" t="s">
        <v>392</v>
      </c>
      <c r="D6" s="427" t="s">
        <v>523</v>
      </c>
      <c r="E6" s="426" t="s">
        <v>524</v>
      </c>
      <c r="F6" s="427" t="s">
        <v>525</v>
      </c>
      <c r="G6" s="426" t="s">
        <v>401</v>
      </c>
      <c r="H6" s="426" t="s">
        <v>402</v>
      </c>
      <c r="I6" s="428">
        <v>28.73</v>
      </c>
      <c r="J6" s="428">
        <v>44</v>
      </c>
      <c r="K6" s="429">
        <v>1264.1199999999999</v>
      </c>
    </row>
    <row r="7" spans="1:11" ht="14.4" customHeight="1" x14ac:dyDescent="0.3">
      <c r="A7" s="424" t="s">
        <v>385</v>
      </c>
      <c r="B7" s="425" t="s">
        <v>386</v>
      </c>
      <c r="C7" s="426" t="s">
        <v>392</v>
      </c>
      <c r="D7" s="427" t="s">
        <v>523</v>
      </c>
      <c r="E7" s="426" t="s">
        <v>524</v>
      </c>
      <c r="F7" s="427" t="s">
        <v>525</v>
      </c>
      <c r="G7" s="426" t="s">
        <v>403</v>
      </c>
      <c r="H7" s="426" t="s">
        <v>404</v>
      </c>
      <c r="I7" s="428">
        <v>1.38</v>
      </c>
      <c r="J7" s="428">
        <v>50</v>
      </c>
      <c r="K7" s="429">
        <v>69</v>
      </c>
    </row>
    <row r="8" spans="1:11" ht="14.4" customHeight="1" x14ac:dyDescent="0.3">
      <c r="A8" s="424" t="s">
        <v>385</v>
      </c>
      <c r="B8" s="425" t="s">
        <v>386</v>
      </c>
      <c r="C8" s="426" t="s">
        <v>392</v>
      </c>
      <c r="D8" s="427" t="s">
        <v>523</v>
      </c>
      <c r="E8" s="426" t="s">
        <v>524</v>
      </c>
      <c r="F8" s="427" t="s">
        <v>525</v>
      </c>
      <c r="G8" s="426" t="s">
        <v>405</v>
      </c>
      <c r="H8" s="426" t="s">
        <v>406</v>
      </c>
      <c r="I8" s="428">
        <v>13.02</v>
      </c>
      <c r="J8" s="428">
        <v>2</v>
      </c>
      <c r="K8" s="429">
        <v>26.04</v>
      </c>
    </row>
    <row r="9" spans="1:11" ht="14.4" customHeight="1" x14ac:dyDescent="0.3">
      <c r="A9" s="424" t="s">
        <v>385</v>
      </c>
      <c r="B9" s="425" t="s">
        <v>386</v>
      </c>
      <c r="C9" s="426" t="s">
        <v>392</v>
      </c>
      <c r="D9" s="427" t="s">
        <v>523</v>
      </c>
      <c r="E9" s="426" t="s">
        <v>524</v>
      </c>
      <c r="F9" s="427" t="s">
        <v>525</v>
      </c>
      <c r="G9" s="426" t="s">
        <v>407</v>
      </c>
      <c r="H9" s="426" t="s">
        <v>408</v>
      </c>
      <c r="I9" s="428">
        <v>0.86</v>
      </c>
      <c r="J9" s="428">
        <v>100</v>
      </c>
      <c r="K9" s="429">
        <v>86</v>
      </c>
    </row>
    <row r="10" spans="1:11" ht="14.4" customHeight="1" x14ac:dyDescent="0.3">
      <c r="A10" s="424" t="s">
        <v>385</v>
      </c>
      <c r="B10" s="425" t="s">
        <v>386</v>
      </c>
      <c r="C10" s="426" t="s">
        <v>392</v>
      </c>
      <c r="D10" s="427" t="s">
        <v>523</v>
      </c>
      <c r="E10" s="426" t="s">
        <v>524</v>
      </c>
      <c r="F10" s="427" t="s">
        <v>525</v>
      </c>
      <c r="G10" s="426" t="s">
        <v>409</v>
      </c>
      <c r="H10" s="426" t="s">
        <v>410</v>
      </c>
      <c r="I10" s="428">
        <v>2.67</v>
      </c>
      <c r="J10" s="428">
        <v>300</v>
      </c>
      <c r="K10" s="429">
        <v>801</v>
      </c>
    </row>
    <row r="11" spans="1:11" ht="14.4" customHeight="1" x14ac:dyDescent="0.3">
      <c r="A11" s="424" t="s">
        <v>385</v>
      </c>
      <c r="B11" s="425" t="s">
        <v>386</v>
      </c>
      <c r="C11" s="426" t="s">
        <v>392</v>
      </c>
      <c r="D11" s="427" t="s">
        <v>523</v>
      </c>
      <c r="E11" s="426" t="s">
        <v>526</v>
      </c>
      <c r="F11" s="427" t="s">
        <v>527</v>
      </c>
      <c r="G11" s="426" t="s">
        <v>411</v>
      </c>
      <c r="H11" s="426" t="s">
        <v>412</v>
      </c>
      <c r="I11" s="428">
        <v>1.68</v>
      </c>
      <c r="J11" s="428">
        <v>200</v>
      </c>
      <c r="K11" s="429">
        <v>336</v>
      </c>
    </row>
    <row r="12" spans="1:11" ht="14.4" customHeight="1" x14ac:dyDescent="0.3">
      <c r="A12" s="424" t="s">
        <v>385</v>
      </c>
      <c r="B12" s="425" t="s">
        <v>386</v>
      </c>
      <c r="C12" s="426" t="s">
        <v>392</v>
      </c>
      <c r="D12" s="427" t="s">
        <v>523</v>
      </c>
      <c r="E12" s="426" t="s">
        <v>526</v>
      </c>
      <c r="F12" s="427" t="s">
        <v>527</v>
      </c>
      <c r="G12" s="426" t="s">
        <v>413</v>
      </c>
      <c r="H12" s="426" t="s">
        <v>414</v>
      </c>
      <c r="I12" s="428">
        <v>22.53</v>
      </c>
      <c r="J12" s="428">
        <v>4</v>
      </c>
      <c r="K12" s="429">
        <v>90.12</v>
      </c>
    </row>
    <row r="13" spans="1:11" ht="14.4" customHeight="1" x14ac:dyDescent="0.3">
      <c r="A13" s="424" t="s">
        <v>385</v>
      </c>
      <c r="B13" s="425" t="s">
        <v>386</v>
      </c>
      <c r="C13" s="426" t="s">
        <v>392</v>
      </c>
      <c r="D13" s="427" t="s">
        <v>523</v>
      </c>
      <c r="E13" s="426" t="s">
        <v>526</v>
      </c>
      <c r="F13" s="427" t="s">
        <v>527</v>
      </c>
      <c r="G13" s="426" t="s">
        <v>415</v>
      </c>
      <c r="H13" s="426" t="s">
        <v>416</v>
      </c>
      <c r="I13" s="428">
        <v>1.97</v>
      </c>
      <c r="J13" s="428">
        <v>1200</v>
      </c>
      <c r="K13" s="429">
        <v>2364</v>
      </c>
    </row>
    <row r="14" spans="1:11" ht="14.4" customHeight="1" x14ac:dyDescent="0.3">
      <c r="A14" s="424" t="s">
        <v>385</v>
      </c>
      <c r="B14" s="425" t="s">
        <v>386</v>
      </c>
      <c r="C14" s="426" t="s">
        <v>392</v>
      </c>
      <c r="D14" s="427" t="s">
        <v>523</v>
      </c>
      <c r="E14" s="426" t="s">
        <v>526</v>
      </c>
      <c r="F14" s="427" t="s">
        <v>527</v>
      </c>
      <c r="G14" s="426" t="s">
        <v>417</v>
      </c>
      <c r="H14" s="426" t="s">
        <v>418</v>
      </c>
      <c r="I14" s="428">
        <v>0.61</v>
      </c>
      <c r="J14" s="428">
        <v>400</v>
      </c>
      <c r="K14" s="429">
        <v>246</v>
      </c>
    </row>
    <row r="15" spans="1:11" ht="14.4" customHeight="1" x14ac:dyDescent="0.3">
      <c r="A15" s="424" t="s">
        <v>385</v>
      </c>
      <c r="B15" s="425" t="s">
        <v>386</v>
      </c>
      <c r="C15" s="426" t="s">
        <v>392</v>
      </c>
      <c r="D15" s="427" t="s">
        <v>523</v>
      </c>
      <c r="E15" s="426" t="s">
        <v>526</v>
      </c>
      <c r="F15" s="427" t="s">
        <v>527</v>
      </c>
      <c r="G15" s="426" t="s">
        <v>419</v>
      </c>
      <c r="H15" s="426" t="s">
        <v>420</v>
      </c>
      <c r="I15" s="428">
        <v>4</v>
      </c>
      <c r="J15" s="428">
        <v>200</v>
      </c>
      <c r="K15" s="429">
        <v>800</v>
      </c>
    </row>
    <row r="16" spans="1:11" ht="14.4" customHeight="1" x14ac:dyDescent="0.3">
      <c r="A16" s="424" t="s">
        <v>385</v>
      </c>
      <c r="B16" s="425" t="s">
        <v>386</v>
      </c>
      <c r="C16" s="426" t="s">
        <v>392</v>
      </c>
      <c r="D16" s="427" t="s">
        <v>523</v>
      </c>
      <c r="E16" s="426" t="s">
        <v>526</v>
      </c>
      <c r="F16" s="427" t="s">
        <v>527</v>
      </c>
      <c r="G16" s="426" t="s">
        <v>421</v>
      </c>
      <c r="H16" s="426" t="s">
        <v>422</v>
      </c>
      <c r="I16" s="428">
        <v>15</v>
      </c>
      <c r="J16" s="428">
        <v>10</v>
      </c>
      <c r="K16" s="429">
        <v>150</v>
      </c>
    </row>
    <row r="17" spans="1:11" ht="14.4" customHeight="1" x14ac:dyDescent="0.3">
      <c r="A17" s="424" t="s">
        <v>385</v>
      </c>
      <c r="B17" s="425" t="s">
        <v>386</v>
      </c>
      <c r="C17" s="426" t="s">
        <v>392</v>
      </c>
      <c r="D17" s="427" t="s">
        <v>523</v>
      </c>
      <c r="E17" s="426" t="s">
        <v>526</v>
      </c>
      <c r="F17" s="427" t="s">
        <v>527</v>
      </c>
      <c r="G17" s="426" t="s">
        <v>423</v>
      </c>
      <c r="H17" s="426" t="s">
        <v>424</v>
      </c>
      <c r="I17" s="428">
        <v>12.1</v>
      </c>
      <c r="J17" s="428">
        <v>5</v>
      </c>
      <c r="K17" s="429">
        <v>60.5</v>
      </c>
    </row>
    <row r="18" spans="1:11" ht="14.4" customHeight="1" x14ac:dyDescent="0.3">
      <c r="A18" s="424" t="s">
        <v>385</v>
      </c>
      <c r="B18" s="425" t="s">
        <v>386</v>
      </c>
      <c r="C18" s="426" t="s">
        <v>392</v>
      </c>
      <c r="D18" s="427" t="s">
        <v>523</v>
      </c>
      <c r="E18" s="426" t="s">
        <v>526</v>
      </c>
      <c r="F18" s="427" t="s">
        <v>527</v>
      </c>
      <c r="G18" s="426" t="s">
        <v>425</v>
      </c>
      <c r="H18" s="426" t="s">
        <v>426</v>
      </c>
      <c r="I18" s="428">
        <v>25.535</v>
      </c>
      <c r="J18" s="428">
        <v>20</v>
      </c>
      <c r="K18" s="429">
        <v>510.70000000000005</v>
      </c>
    </row>
    <row r="19" spans="1:11" ht="14.4" customHeight="1" x14ac:dyDescent="0.3">
      <c r="A19" s="424" t="s">
        <v>385</v>
      </c>
      <c r="B19" s="425" t="s">
        <v>386</v>
      </c>
      <c r="C19" s="426" t="s">
        <v>392</v>
      </c>
      <c r="D19" s="427" t="s">
        <v>523</v>
      </c>
      <c r="E19" s="426" t="s">
        <v>526</v>
      </c>
      <c r="F19" s="427" t="s">
        <v>527</v>
      </c>
      <c r="G19" s="426" t="s">
        <v>427</v>
      </c>
      <c r="H19" s="426" t="s">
        <v>428</v>
      </c>
      <c r="I19" s="428">
        <v>90.75</v>
      </c>
      <c r="J19" s="428">
        <v>4</v>
      </c>
      <c r="K19" s="429">
        <v>363</v>
      </c>
    </row>
    <row r="20" spans="1:11" ht="14.4" customHeight="1" x14ac:dyDescent="0.3">
      <c r="A20" s="424" t="s">
        <v>385</v>
      </c>
      <c r="B20" s="425" t="s">
        <v>386</v>
      </c>
      <c r="C20" s="426" t="s">
        <v>392</v>
      </c>
      <c r="D20" s="427" t="s">
        <v>523</v>
      </c>
      <c r="E20" s="426" t="s">
        <v>526</v>
      </c>
      <c r="F20" s="427" t="s">
        <v>527</v>
      </c>
      <c r="G20" s="426" t="s">
        <v>429</v>
      </c>
      <c r="H20" s="426" t="s">
        <v>430</v>
      </c>
      <c r="I20" s="428">
        <v>1.39</v>
      </c>
      <c r="J20" s="428">
        <v>2000</v>
      </c>
      <c r="K20" s="429">
        <v>2783</v>
      </c>
    </row>
    <row r="21" spans="1:11" ht="14.4" customHeight="1" x14ac:dyDescent="0.3">
      <c r="A21" s="424" t="s">
        <v>385</v>
      </c>
      <c r="B21" s="425" t="s">
        <v>386</v>
      </c>
      <c r="C21" s="426" t="s">
        <v>392</v>
      </c>
      <c r="D21" s="427" t="s">
        <v>523</v>
      </c>
      <c r="E21" s="426" t="s">
        <v>526</v>
      </c>
      <c r="F21" s="427" t="s">
        <v>527</v>
      </c>
      <c r="G21" s="426" t="s">
        <v>431</v>
      </c>
      <c r="H21" s="426" t="s">
        <v>432</v>
      </c>
      <c r="I21" s="428">
        <v>1.81</v>
      </c>
      <c r="J21" s="428">
        <v>2000</v>
      </c>
      <c r="K21" s="429">
        <v>3630</v>
      </c>
    </row>
    <row r="22" spans="1:11" ht="14.4" customHeight="1" x14ac:dyDescent="0.3">
      <c r="A22" s="424" t="s">
        <v>385</v>
      </c>
      <c r="B22" s="425" t="s">
        <v>386</v>
      </c>
      <c r="C22" s="426" t="s">
        <v>392</v>
      </c>
      <c r="D22" s="427" t="s">
        <v>523</v>
      </c>
      <c r="E22" s="426" t="s">
        <v>526</v>
      </c>
      <c r="F22" s="427" t="s">
        <v>527</v>
      </c>
      <c r="G22" s="426" t="s">
        <v>433</v>
      </c>
      <c r="H22" s="426" t="s">
        <v>434</v>
      </c>
      <c r="I22" s="428">
        <v>277.57</v>
      </c>
      <c r="J22" s="428">
        <v>2</v>
      </c>
      <c r="K22" s="429">
        <v>555.15</v>
      </c>
    </row>
    <row r="23" spans="1:11" ht="14.4" customHeight="1" x14ac:dyDescent="0.3">
      <c r="A23" s="424" t="s">
        <v>385</v>
      </c>
      <c r="B23" s="425" t="s">
        <v>386</v>
      </c>
      <c r="C23" s="426" t="s">
        <v>392</v>
      </c>
      <c r="D23" s="427" t="s">
        <v>523</v>
      </c>
      <c r="E23" s="426" t="s">
        <v>526</v>
      </c>
      <c r="F23" s="427" t="s">
        <v>527</v>
      </c>
      <c r="G23" s="426" t="s">
        <v>435</v>
      </c>
      <c r="H23" s="426" t="s">
        <v>436</v>
      </c>
      <c r="I23" s="428">
        <v>572.92999999999995</v>
      </c>
      <c r="J23" s="428">
        <v>4</v>
      </c>
      <c r="K23" s="429">
        <v>2291.7399999999998</v>
      </c>
    </row>
    <row r="24" spans="1:11" ht="14.4" customHeight="1" x14ac:dyDescent="0.3">
      <c r="A24" s="424" t="s">
        <v>385</v>
      </c>
      <c r="B24" s="425" t="s">
        <v>386</v>
      </c>
      <c r="C24" s="426" t="s">
        <v>392</v>
      </c>
      <c r="D24" s="427" t="s">
        <v>523</v>
      </c>
      <c r="E24" s="426" t="s">
        <v>526</v>
      </c>
      <c r="F24" s="427" t="s">
        <v>527</v>
      </c>
      <c r="G24" s="426" t="s">
        <v>437</v>
      </c>
      <c r="H24" s="426" t="s">
        <v>438</v>
      </c>
      <c r="I24" s="428">
        <v>277.57</v>
      </c>
      <c r="J24" s="428">
        <v>3</v>
      </c>
      <c r="K24" s="429">
        <v>832.72</v>
      </c>
    </row>
    <row r="25" spans="1:11" ht="14.4" customHeight="1" x14ac:dyDescent="0.3">
      <c r="A25" s="424" t="s">
        <v>385</v>
      </c>
      <c r="B25" s="425" t="s">
        <v>386</v>
      </c>
      <c r="C25" s="426" t="s">
        <v>392</v>
      </c>
      <c r="D25" s="427" t="s">
        <v>523</v>
      </c>
      <c r="E25" s="426" t="s">
        <v>526</v>
      </c>
      <c r="F25" s="427" t="s">
        <v>527</v>
      </c>
      <c r="G25" s="426" t="s">
        <v>439</v>
      </c>
      <c r="H25" s="426" t="s">
        <v>440</v>
      </c>
      <c r="I25" s="428">
        <v>1104.6099999999999</v>
      </c>
      <c r="J25" s="428">
        <v>2</v>
      </c>
      <c r="K25" s="429">
        <v>2209.2199999999998</v>
      </c>
    </row>
    <row r="26" spans="1:11" ht="14.4" customHeight="1" x14ac:dyDescent="0.3">
      <c r="A26" s="424" t="s">
        <v>385</v>
      </c>
      <c r="B26" s="425" t="s">
        <v>386</v>
      </c>
      <c r="C26" s="426" t="s">
        <v>392</v>
      </c>
      <c r="D26" s="427" t="s">
        <v>523</v>
      </c>
      <c r="E26" s="426" t="s">
        <v>528</v>
      </c>
      <c r="F26" s="427" t="s">
        <v>529</v>
      </c>
      <c r="G26" s="426" t="s">
        <v>441</v>
      </c>
      <c r="H26" s="426" t="s">
        <v>442</v>
      </c>
      <c r="I26" s="428">
        <v>0.26</v>
      </c>
      <c r="J26" s="428">
        <v>6000</v>
      </c>
      <c r="K26" s="429">
        <v>1559.1999999999998</v>
      </c>
    </row>
    <row r="27" spans="1:11" ht="14.4" customHeight="1" x14ac:dyDescent="0.3">
      <c r="A27" s="424" t="s">
        <v>385</v>
      </c>
      <c r="B27" s="425" t="s">
        <v>386</v>
      </c>
      <c r="C27" s="426" t="s">
        <v>392</v>
      </c>
      <c r="D27" s="427" t="s">
        <v>523</v>
      </c>
      <c r="E27" s="426" t="s">
        <v>528</v>
      </c>
      <c r="F27" s="427" t="s">
        <v>529</v>
      </c>
      <c r="G27" s="426" t="s">
        <v>443</v>
      </c>
      <c r="H27" s="426" t="s">
        <v>444</v>
      </c>
      <c r="I27" s="428">
        <v>5.57</v>
      </c>
      <c r="J27" s="428">
        <v>500</v>
      </c>
      <c r="K27" s="429">
        <v>2783</v>
      </c>
    </row>
    <row r="28" spans="1:11" ht="14.4" customHeight="1" x14ac:dyDescent="0.3">
      <c r="A28" s="424" t="s">
        <v>385</v>
      </c>
      <c r="B28" s="425" t="s">
        <v>386</v>
      </c>
      <c r="C28" s="426" t="s">
        <v>392</v>
      </c>
      <c r="D28" s="427" t="s">
        <v>523</v>
      </c>
      <c r="E28" s="426" t="s">
        <v>528</v>
      </c>
      <c r="F28" s="427" t="s">
        <v>529</v>
      </c>
      <c r="G28" s="426" t="s">
        <v>445</v>
      </c>
      <c r="H28" s="426" t="s">
        <v>446</v>
      </c>
      <c r="I28" s="428">
        <v>12.95</v>
      </c>
      <c r="J28" s="428">
        <v>600</v>
      </c>
      <c r="K28" s="429">
        <v>7768.2</v>
      </c>
    </row>
    <row r="29" spans="1:11" ht="14.4" customHeight="1" x14ac:dyDescent="0.3">
      <c r="A29" s="424" t="s">
        <v>385</v>
      </c>
      <c r="B29" s="425" t="s">
        <v>386</v>
      </c>
      <c r="C29" s="426" t="s">
        <v>392</v>
      </c>
      <c r="D29" s="427" t="s">
        <v>523</v>
      </c>
      <c r="E29" s="426" t="s">
        <v>528</v>
      </c>
      <c r="F29" s="427" t="s">
        <v>529</v>
      </c>
      <c r="G29" s="426" t="s">
        <v>447</v>
      </c>
      <c r="H29" s="426" t="s">
        <v>448</v>
      </c>
      <c r="I29" s="428">
        <v>5.59</v>
      </c>
      <c r="J29" s="428">
        <v>500</v>
      </c>
      <c r="K29" s="429">
        <v>2795.1</v>
      </c>
    </row>
    <row r="30" spans="1:11" ht="14.4" customHeight="1" x14ac:dyDescent="0.3">
      <c r="A30" s="424" t="s">
        <v>385</v>
      </c>
      <c r="B30" s="425" t="s">
        <v>386</v>
      </c>
      <c r="C30" s="426" t="s">
        <v>392</v>
      </c>
      <c r="D30" s="427" t="s">
        <v>523</v>
      </c>
      <c r="E30" s="426" t="s">
        <v>528</v>
      </c>
      <c r="F30" s="427" t="s">
        <v>529</v>
      </c>
      <c r="G30" s="426" t="s">
        <v>449</v>
      </c>
      <c r="H30" s="426" t="s">
        <v>450</v>
      </c>
      <c r="I30" s="428">
        <v>117.37</v>
      </c>
      <c r="J30" s="428">
        <v>23</v>
      </c>
      <c r="K30" s="429">
        <v>2699.51</v>
      </c>
    </row>
    <row r="31" spans="1:11" ht="14.4" customHeight="1" x14ac:dyDescent="0.3">
      <c r="A31" s="424" t="s">
        <v>385</v>
      </c>
      <c r="B31" s="425" t="s">
        <v>386</v>
      </c>
      <c r="C31" s="426" t="s">
        <v>392</v>
      </c>
      <c r="D31" s="427" t="s">
        <v>523</v>
      </c>
      <c r="E31" s="426" t="s">
        <v>530</v>
      </c>
      <c r="F31" s="427" t="s">
        <v>531</v>
      </c>
      <c r="G31" s="426" t="s">
        <v>451</v>
      </c>
      <c r="H31" s="426" t="s">
        <v>452</v>
      </c>
      <c r="I31" s="428">
        <v>0.64</v>
      </c>
      <c r="J31" s="428">
        <v>100</v>
      </c>
      <c r="K31" s="429">
        <v>64.13</v>
      </c>
    </row>
    <row r="32" spans="1:11" ht="14.4" customHeight="1" x14ac:dyDescent="0.3">
      <c r="A32" s="424" t="s">
        <v>385</v>
      </c>
      <c r="B32" s="425" t="s">
        <v>386</v>
      </c>
      <c r="C32" s="426" t="s">
        <v>392</v>
      </c>
      <c r="D32" s="427" t="s">
        <v>523</v>
      </c>
      <c r="E32" s="426" t="s">
        <v>530</v>
      </c>
      <c r="F32" s="427" t="s">
        <v>531</v>
      </c>
      <c r="G32" s="426" t="s">
        <v>453</v>
      </c>
      <c r="H32" s="426" t="s">
        <v>454</v>
      </c>
      <c r="I32" s="428">
        <v>7.5</v>
      </c>
      <c r="J32" s="428">
        <v>200</v>
      </c>
      <c r="K32" s="429">
        <v>1500</v>
      </c>
    </row>
    <row r="33" spans="1:11" ht="14.4" customHeight="1" x14ac:dyDescent="0.3">
      <c r="A33" s="424" t="s">
        <v>385</v>
      </c>
      <c r="B33" s="425" t="s">
        <v>386</v>
      </c>
      <c r="C33" s="426" t="s">
        <v>392</v>
      </c>
      <c r="D33" s="427" t="s">
        <v>523</v>
      </c>
      <c r="E33" s="426" t="s">
        <v>530</v>
      </c>
      <c r="F33" s="427" t="s">
        <v>531</v>
      </c>
      <c r="G33" s="426" t="s">
        <v>455</v>
      </c>
      <c r="H33" s="426" t="s">
        <v>456</v>
      </c>
      <c r="I33" s="428">
        <v>7.5</v>
      </c>
      <c r="J33" s="428">
        <v>300</v>
      </c>
      <c r="K33" s="429">
        <v>2250.6000000000004</v>
      </c>
    </row>
    <row r="34" spans="1:11" ht="14.4" customHeight="1" x14ac:dyDescent="0.3">
      <c r="A34" s="424" t="s">
        <v>385</v>
      </c>
      <c r="B34" s="425" t="s">
        <v>386</v>
      </c>
      <c r="C34" s="426" t="s">
        <v>392</v>
      </c>
      <c r="D34" s="427" t="s">
        <v>523</v>
      </c>
      <c r="E34" s="426" t="s">
        <v>530</v>
      </c>
      <c r="F34" s="427" t="s">
        <v>531</v>
      </c>
      <c r="G34" s="426" t="s">
        <v>457</v>
      </c>
      <c r="H34" s="426" t="s">
        <v>458</v>
      </c>
      <c r="I34" s="428">
        <v>0.71</v>
      </c>
      <c r="J34" s="428">
        <v>2000</v>
      </c>
      <c r="K34" s="429">
        <v>1420</v>
      </c>
    </row>
    <row r="35" spans="1:11" ht="14.4" customHeight="1" x14ac:dyDescent="0.3">
      <c r="A35" s="424" t="s">
        <v>385</v>
      </c>
      <c r="B35" s="425" t="s">
        <v>386</v>
      </c>
      <c r="C35" s="426" t="s">
        <v>392</v>
      </c>
      <c r="D35" s="427" t="s">
        <v>523</v>
      </c>
      <c r="E35" s="426" t="s">
        <v>530</v>
      </c>
      <c r="F35" s="427" t="s">
        <v>531</v>
      </c>
      <c r="G35" s="426" t="s">
        <v>459</v>
      </c>
      <c r="H35" s="426" t="s">
        <v>460</v>
      </c>
      <c r="I35" s="428">
        <v>0.71</v>
      </c>
      <c r="J35" s="428">
        <v>2000</v>
      </c>
      <c r="K35" s="429">
        <v>1420</v>
      </c>
    </row>
    <row r="36" spans="1:11" ht="14.4" customHeight="1" x14ac:dyDescent="0.3">
      <c r="A36" s="424" t="s">
        <v>385</v>
      </c>
      <c r="B36" s="425" t="s">
        <v>386</v>
      </c>
      <c r="C36" s="426" t="s">
        <v>392</v>
      </c>
      <c r="D36" s="427" t="s">
        <v>523</v>
      </c>
      <c r="E36" s="426" t="s">
        <v>530</v>
      </c>
      <c r="F36" s="427" t="s">
        <v>531</v>
      </c>
      <c r="G36" s="426" t="s">
        <v>461</v>
      </c>
      <c r="H36" s="426" t="s">
        <v>462</v>
      </c>
      <c r="I36" s="428">
        <v>0.71</v>
      </c>
      <c r="J36" s="428">
        <v>3600</v>
      </c>
      <c r="K36" s="429">
        <v>2556</v>
      </c>
    </row>
    <row r="37" spans="1:11" ht="14.4" customHeight="1" x14ac:dyDescent="0.3">
      <c r="A37" s="424" t="s">
        <v>385</v>
      </c>
      <c r="B37" s="425" t="s">
        <v>386</v>
      </c>
      <c r="C37" s="426" t="s">
        <v>392</v>
      </c>
      <c r="D37" s="427" t="s">
        <v>523</v>
      </c>
      <c r="E37" s="426" t="s">
        <v>530</v>
      </c>
      <c r="F37" s="427" t="s">
        <v>531</v>
      </c>
      <c r="G37" s="426" t="s">
        <v>463</v>
      </c>
      <c r="H37" s="426" t="s">
        <v>464</v>
      </c>
      <c r="I37" s="428">
        <v>12.585000000000001</v>
      </c>
      <c r="J37" s="428">
        <v>420</v>
      </c>
      <c r="K37" s="429">
        <v>5286.8</v>
      </c>
    </row>
    <row r="38" spans="1:11" ht="14.4" customHeight="1" x14ac:dyDescent="0.3">
      <c r="A38" s="424" t="s">
        <v>385</v>
      </c>
      <c r="B38" s="425" t="s">
        <v>386</v>
      </c>
      <c r="C38" s="426" t="s">
        <v>392</v>
      </c>
      <c r="D38" s="427" t="s">
        <v>523</v>
      </c>
      <c r="E38" s="426" t="s">
        <v>532</v>
      </c>
      <c r="F38" s="427" t="s">
        <v>533</v>
      </c>
      <c r="G38" s="426" t="s">
        <v>465</v>
      </c>
      <c r="H38" s="426" t="s">
        <v>466</v>
      </c>
      <c r="I38" s="428">
        <v>461</v>
      </c>
      <c r="J38" s="428">
        <v>10</v>
      </c>
      <c r="K38" s="429">
        <v>4610</v>
      </c>
    </row>
    <row r="39" spans="1:11" ht="14.4" customHeight="1" x14ac:dyDescent="0.3">
      <c r="A39" s="424" t="s">
        <v>385</v>
      </c>
      <c r="B39" s="425" t="s">
        <v>386</v>
      </c>
      <c r="C39" s="426" t="s">
        <v>392</v>
      </c>
      <c r="D39" s="427" t="s">
        <v>523</v>
      </c>
      <c r="E39" s="426" t="s">
        <v>532</v>
      </c>
      <c r="F39" s="427" t="s">
        <v>533</v>
      </c>
      <c r="G39" s="426" t="s">
        <v>467</v>
      </c>
      <c r="H39" s="426" t="s">
        <v>468</v>
      </c>
      <c r="I39" s="428">
        <v>6.5000000000000002E-2</v>
      </c>
      <c r="J39" s="428">
        <v>12000</v>
      </c>
      <c r="K39" s="429">
        <v>763.8</v>
      </c>
    </row>
    <row r="40" spans="1:11" ht="14.4" customHeight="1" x14ac:dyDescent="0.3">
      <c r="A40" s="424" t="s">
        <v>385</v>
      </c>
      <c r="B40" s="425" t="s">
        <v>386</v>
      </c>
      <c r="C40" s="426" t="s">
        <v>392</v>
      </c>
      <c r="D40" s="427" t="s">
        <v>523</v>
      </c>
      <c r="E40" s="426" t="s">
        <v>532</v>
      </c>
      <c r="F40" s="427" t="s">
        <v>533</v>
      </c>
      <c r="G40" s="426" t="s">
        <v>469</v>
      </c>
      <c r="H40" s="426" t="s">
        <v>470</v>
      </c>
      <c r="I40" s="428">
        <v>272.49250000000006</v>
      </c>
      <c r="J40" s="428">
        <v>72</v>
      </c>
      <c r="K40" s="429">
        <v>19654.27</v>
      </c>
    </row>
    <row r="41" spans="1:11" ht="14.4" customHeight="1" x14ac:dyDescent="0.3">
      <c r="A41" s="424" t="s">
        <v>385</v>
      </c>
      <c r="B41" s="425" t="s">
        <v>386</v>
      </c>
      <c r="C41" s="426" t="s">
        <v>392</v>
      </c>
      <c r="D41" s="427" t="s">
        <v>523</v>
      </c>
      <c r="E41" s="426" t="s">
        <v>532</v>
      </c>
      <c r="F41" s="427" t="s">
        <v>533</v>
      </c>
      <c r="G41" s="426" t="s">
        <v>471</v>
      </c>
      <c r="H41" s="426" t="s">
        <v>472</v>
      </c>
      <c r="I41" s="428">
        <v>82.4</v>
      </c>
      <c r="J41" s="428">
        <v>2</v>
      </c>
      <c r="K41" s="429">
        <v>164.8</v>
      </c>
    </row>
    <row r="42" spans="1:11" ht="14.4" customHeight="1" x14ac:dyDescent="0.3">
      <c r="A42" s="424" t="s">
        <v>385</v>
      </c>
      <c r="B42" s="425" t="s">
        <v>386</v>
      </c>
      <c r="C42" s="426" t="s">
        <v>392</v>
      </c>
      <c r="D42" s="427" t="s">
        <v>523</v>
      </c>
      <c r="E42" s="426" t="s">
        <v>532</v>
      </c>
      <c r="F42" s="427" t="s">
        <v>533</v>
      </c>
      <c r="G42" s="426" t="s">
        <v>473</v>
      </c>
      <c r="H42" s="426" t="s">
        <v>474</v>
      </c>
      <c r="I42" s="428">
        <v>120.04</v>
      </c>
      <c r="J42" s="428">
        <v>1</v>
      </c>
      <c r="K42" s="429">
        <v>120.04</v>
      </c>
    </row>
    <row r="43" spans="1:11" ht="14.4" customHeight="1" x14ac:dyDescent="0.3">
      <c r="A43" s="424" t="s">
        <v>385</v>
      </c>
      <c r="B43" s="425" t="s">
        <v>386</v>
      </c>
      <c r="C43" s="426" t="s">
        <v>392</v>
      </c>
      <c r="D43" s="427" t="s">
        <v>523</v>
      </c>
      <c r="E43" s="426" t="s">
        <v>532</v>
      </c>
      <c r="F43" s="427" t="s">
        <v>533</v>
      </c>
      <c r="G43" s="426" t="s">
        <v>475</v>
      </c>
      <c r="H43" s="426" t="s">
        <v>476</v>
      </c>
      <c r="I43" s="428">
        <v>780.45</v>
      </c>
      <c r="J43" s="428">
        <v>20</v>
      </c>
      <c r="K43" s="429">
        <v>15609</v>
      </c>
    </row>
    <row r="44" spans="1:11" ht="14.4" customHeight="1" x14ac:dyDescent="0.3">
      <c r="A44" s="424" t="s">
        <v>385</v>
      </c>
      <c r="B44" s="425" t="s">
        <v>386</v>
      </c>
      <c r="C44" s="426" t="s">
        <v>392</v>
      </c>
      <c r="D44" s="427" t="s">
        <v>523</v>
      </c>
      <c r="E44" s="426" t="s">
        <v>532</v>
      </c>
      <c r="F44" s="427" t="s">
        <v>533</v>
      </c>
      <c r="G44" s="426" t="s">
        <v>477</v>
      </c>
      <c r="H44" s="426" t="s">
        <v>478</v>
      </c>
      <c r="I44" s="428">
        <v>72.83</v>
      </c>
      <c r="J44" s="428">
        <v>1</v>
      </c>
      <c r="K44" s="429">
        <v>72.83</v>
      </c>
    </row>
    <row r="45" spans="1:11" ht="14.4" customHeight="1" x14ac:dyDescent="0.3">
      <c r="A45" s="424" t="s">
        <v>385</v>
      </c>
      <c r="B45" s="425" t="s">
        <v>386</v>
      </c>
      <c r="C45" s="426" t="s">
        <v>392</v>
      </c>
      <c r="D45" s="427" t="s">
        <v>523</v>
      </c>
      <c r="E45" s="426" t="s">
        <v>532</v>
      </c>
      <c r="F45" s="427" t="s">
        <v>533</v>
      </c>
      <c r="G45" s="426" t="s">
        <v>479</v>
      </c>
      <c r="H45" s="426" t="s">
        <v>480</v>
      </c>
      <c r="I45" s="428">
        <v>3345.7</v>
      </c>
      <c r="J45" s="428">
        <v>1</v>
      </c>
      <c r="K45" s="429">
        <v>3345.7</v>
      </c>
    </row>
    <row r="46" spans="1:11" ht="14.4" customHeight="1" x14ac:dyDescent="0.3">
      <c r="A46" s="424" t="s">
        <v>385</v>
      </c>
      <c r="B46" s="425" t="s">
        <v>386</v>
      </c>
      <c r="C46" s="426" t="s">
        <v>392</v>
      </c>
      <c r="D46" s="427" t="s">
        <v>523</v>
      </c>
      <c r="E46" s="426" t="s">
        <v>532</v>
      </c>
      <c r="F46" s="427" t="s">
        <v>533</v>
      </c>
      <c r="G46" s="426" t="s">
        <v>481</v>
      </c>
      <c r="H46" s="426" t="s">
        <v>482</v>
      </c>
      <c r="I46" s="428">
        <v>15663.44</v>
      </c>
      <c r="J46" s="428">
        <v>1</v>
      </c>
      <c r="K46" s="429">
        <v>15663.44</v>
      </c>
    </row>
    <row r="47" spans="1:11" ht="14.4" customHeight="1" x14ac:dyDescent="0.3">
      <c r="A47" s="424" t="s">
        <v>385</v>
      </c>
      <c r="B47" s="425" t="s">
        <v>386</v>
      </c>
      <c r="C47" s="426" t="s">
        <v>392</v>
      </c>
      <c r="D47" s="427" t="s">
        <v>523</v>
      </c>
      <c r="E47" s="426" t="s">
        <v>532</v>
      </c>
      <c r="F47" s="427" t="s">
        <v>533</v>
      </c>
      <c r="G47" s="426" t="s">
        <v>483</v>
      </c>
      <c r="H47" s="426" t="s">
        <v>484</v>
      </c>
      <c r="I47" s="428">
        <v>15578.8</v>
      </c>
      <c r="J47" s="428">
        <v>1</v>
      </c>
      <c r="K47" s="429">
        <v>15578.8</v>
      </c>
    </row>
    <row r="48" spans="1:11" ht="14.4" customHeight="1" x14ac:dyDescent="0.3">
      <c r="A48" s="424" t="s">
        <v>385</v>
      </c>
      <c r="B48" s="425" t="s">
        <v>386</v>
      </c>
      <c r="C48" s="426" t="s">
        <v>392</v>
      </c>
      <c r="D48" s="427" t="s">
        <v>523</v>
      </c>
      <c r="E48" s="426" t="s">
        <v>532</v>
      </c>
      <c r="F48" s="427" t="s">
        <v>533</v>
      </c>
      <c r="G48" s="426" t="s">
        <v>485</v>
      </c>
      <c r="H48" s="426" t="s">
        <v>486</v>
      </c>
      <c r="I48" s="428">
        <v>15277.46</v>
      </c>
      <c r="J48" s="428">
        <v>1</v>
      </c>
      <c r="K48" s="429">
        <v>15277.46</v>
      </c>
    </row>
    <row r="49" spans="1:11" ht="14.4" customHeight="1" x14ac:dyDescent="0.3">
      <c r="A49" s="424" t="s">
        <v>385</v>
      </c>
      <c r="B49" s="425" t="s">
        <v>386</v>
      </c>
      <c r="C49" s="426" t="s">
        <v>392</v>
      </c>
      <c r="D49" s="427" t="s">
        <v>523</v>
      </c>
      <c r="E49" s="426" t="s">
        <v>532</v>
      </c>
      <c r="F49" s="427" t="s">
        <v>533</v>
      </c>
      <c r="G49" s="426" t="s">
        <v>487</v>
      </c>
      <c r="H49" s="426" t="s">
        <v>488</v>
      </c>
      <c r="I49" s="428">
        <v>98.86</v>
      </c>
      <c r="J49" s="428">
        <v>1</v>
      </c>
      <c r="K49" s="429">
        <v>98.86</v>
      </c>
    </row>
    <row r="50" spans="1:11" ht="14.4" customHeight="1" x14ac:dyDescent="0.3">
      <c r="A50" s="424" t="s">
        <v>385</v>
      </c>
      <c r="B50" s="425" t="s">
        <v>386</v>
      </c>
      <c r="C50" s="426" t="s">
        <v>392</v>
      </c>
      <c r="D50" s="427" t="s">
        <v>523</v>
      </c>
      <c r="E50" s="426" t="s">
        <v>532</v>
      </c>
      <c r="F50" s="427" t="s">
        <v>533</v>
      </c>
      <c r="G50" s="426" t="s">
        <v>489</v>
      </c>
      <c r="H50" s="426" t="s">
        <v>490</v>
      </c>
      <c r="I50" s="428">
        <v>2662</v>
      </c>
      <c r="J50" s="428">
        <v>1</v>
      </c>
      <c r="K50" s="429">
        <v>2662</v>
      </c>
    </row>
    <row r="51" spans="1:11" ht="14.4" customHeight="1" x14ac:dyDescent="0.3">
      <c r="A51" s="424" t="s">
        <v>385</v>
      </c>
      <c r="B51" s="425" t="s">
        <v>386</v>
      </c>
      <c r="C51" s="426" t="s">
        <v>392</v>
      </c>
      <c r="D51" s="427" t="s">
        <v>523</v>
      </c>
      <c r="E51" s="426" t="s">
        <v>532</v>
      </c>
      <c r="F51" s="427" t="s">
        <v>533</v>
      </c>
      <c r="G51" s="426" t="s">
        <v>491</v>
      </c>
      <c r="H51" s="426" t="s">
        <v>492</v>
      </c>
      <c r="I51" s="428">
        <v>7687.1</v>
      </c>
      <c r="J51" s="428">
        <v>1</v>
      </c>
      <c r="K51" s="429">
        <v>7687.1</v>
      </c>
    </row>
    <row r="52" spans="1:11" ht="14.4" customHeight="1" x14ac:dyDescent="0.3">
      <c r="A52" s="424" t="s">
        <v>385</v>
      </c>
      <c r="B52" s="425" t="s">
        <v>386</v>
      </c>
      <c r="C52" s="426" t="s">
        <v>392</v>
      </c>
      <c r="D52" s="427" t="s">
        <v>523</v>
      </c>
      <c r="E52" s="426" t="s">
        <v>532</v>
      </c>
      <c r="F52" s="427" t="s">
        <v>533</v>
      </c>
      <c r="G52" s="426" t="s">
        <v>493</v>
      </c>
      <c r="H52" s="426" t="s">
        <v>494</v>
      </c>
      <c r="I52" s="428">
        <v>11948.74</v>
      </c>
      <c r="J52" s="428">
        <v>1</v>
      </c>
      <c r="K52" s="429">
        <v>11948.74</v>
      </c>
    </row>
    <row r="53" spans="1:11" ht="14.4" customHeight="1" x14ac:dyDescent="0.3">
      <c r="A53" s="424" t="s">
        <v>385</v>
      </c>
      <c r="B53" s="425" t="s">
        <v>386</v>
      </c>
      <c r="C53" s="426" t="s">
        <v>392</v>
      </c>
      <c r="D53" s="427" t="s">
        <v>523</v>
      </c>
      <c r="E53" s="426" t="s">
        <v>532</v>
      </c>
      <c r="F53" s="427" t="s">
        <v>533</v>
      </c>
      <c r="G53" s="426" t="s">
        <v>495</v>
      </c>
      <c r="H53" s="426" t="s">
        <v>496</v>
      </c>
      <c r="I53" s="428">
        <v>101035</v>
      </c>
      <c r="J53" s="428">
        <v>0.66</v>
      </c>
      <c r="K53" s="429">
        <v>66683.100000000006</v>
      </c>
    </row>
    <row r="54" spans="1:11" ht="14.4" customHeight="1" x14ac:dyDescent="0.3">
      <c r="A54" s="424" t="s">
        <v>385</v>
      </c>
      <c r="B54" s="425" t="s">
        <v>386</v>
      </c>
      <c r="C54" s="426" t="s">
        <v>392</v>
      </c>
      <c r="D54" s="427" t="s">
        <v>523</v>
      </c>
      <c r="E54" s="426" t="s">
        <v>532</v>
      </c>
      <c r="F54" s="427" t="s">
        <v>533</v>
      </c>
      <c r="G54" s="426" t="s">
        <v>497</v>
      </c>
      <c r="H54" s="426" t="s">
        <v>498</v>
      </c>
      <c r="I54" s="428">
        <v>1263.52</v>
      </c>
      <c r="J54" s="428">
        <v>1</v>
      </c>
      <c r="K54" s="429">
        <v>1263.52</v>
      </c>
    </row>
    <row r="55" spans="1:11" ht="14.4" customHeight="1" x14ac:dyDescent="0.3">
      <c r="A55" s="424" t="s">
        <v>385</v>
      </c>
      <c r="B55" s="425" t="s">
        <v>386</v>
      </c>
      <c r="C55" s="426" t="s">
        <v>392</v>
      </c>
      <c r="D55" s="427" t="s">
        <v>523</v>
      </c>
      <c r="E55" s="426" t="s">
        <v>532</v>
      </c>
      <c r="F55" s="427" t="s">
        <v>533</v>
      </c>
      <c r="G55" s="426" t="s">
        <v>499</v>
      </c>
      <c r="H55" s="426" t="s">
        <v>500</v>
      </c>
      <c r="I55" s="428">
        <v>1661.33</v>
      </c>
      <c r="J55" s="428">
        <v>2</v>
      </c>
      <c r="K55" s="429">
        <v>3322.66</v>
      </c>
    </row>
    <row r="56" spans="1:11" ht="14.4" customHeight="1" x14ac:dyDescent="0.3">
      <c r="A56" s="424" t="s">
        <v>385</v>
      </c>
      <c r="B56" s="425" t="s">
        <v>386</v>
      </c>
      <c r="C56" s="426" t="s">
        <v>392</v>
      </c>
      <c r="D56" s="427" t="s">
        <v>523</v>
      </c>
      <c r="E56" s="426" t="s">
        <v>532</v>
      </c>
      <c r="F56" s="427" t="s">
        <v>533</v>
      </c>
      <c r="G56" s="426" t="s">
        <v>501</v>
      </c>
      <c r="H56" s="426" t="s">
        <v>502</v>
      </c>
      <c r="I56" s="428">
        <v>137.94</v>
      </c>
      <c r="J56" s="428">
        <v>6</v>
      </c>
      <c r="K56" s="429">
        <v>827.64</v>
      </c>
    </row>
    <row r="57" spans="1:11" ht="14.4" customHeight="1" x14ac:dyDescent="0.3">
      <c r="A57" s="424" t="s">
        <v>385</v>
      </c>
      <c r="B57" s="425" t="s">
        <v>386</v>
      </c>
      <c r="C57" s="426" t="s">
        <v>392</v>
      </c>
      <c r="D57" s="427" t="s">
        <v>523</v>
      </c>
      <c r="E57" s="426" t="s">
        <v>532</v>
      </c>
      <c r="F57" s="427" t="s">
        <v>533</v>
      </c>
      <c r="G57" s="426" t="s">
        <v>503</v>
      </c>
      <c r="H57" s="426" t="s">
        <v>504</v>
      </c>
      <c r="I57" s="428">
        <v>926.7</v>
      </c>
      <c r="J57" s="428">
        <v>1</v>
      </c>
      <c r="K57" s="429">
        <v>926.7</v>
      </c>
    </row>
    <row r="58" spans="1:11" ht="14.4" customHeight="1" x14ac:dyDescent="0.3">
      <c r="A58" s="424" t="s">
        <v>385</v>
      </c>
      <c r="B58" s="425" t="s">
        <v>386</v>
      </c>
      <c r="C58" s="426" t="s">
        <v>392</v>
      </c>
      <c r="D58" s="427" t="s">
        <v>523</v>
      </c>
      <c r="E58" s="426" t="s">
        <v>532</v>
      </c>
      <c r="F58" s="427" t="s">
        <v>533</v>
      </c>
      <c r="G58" s="426" t="s">
        <v>505</v>
      </c>
      <c r="H58" s="426" t="s">
        <v>506</v>
      </c>
      <c r="I58" s="428">
        <v>972.56</v>
      </c>
      <c r="J58" s="428">
        <v>1</v>
      </c>
      <c r="K58" s="429">
        <v>972.56</v>
      </c>
    </row>
    <row r="59" spans="1:11" ht="14.4" customHeight="1" x14ac:dyDescent="0.3">
      <c r="A59" s="424" t="s">
        <v>385</v>
      </c>
      <c r="B59" s="425" t="s">
        <v>386</v>
      </c>
      <c r="C59" s="426" t="s">
        <v>392</v>
      </c>
      <c r="D59" s="427" t="s">
        <v>523</v>
      </c>
      <c r="E59" s="426" t="s">
        <v>532</v>
      </c>
      <c r="F59" s="427" t="s">
        <v>533</v>
      </c>
      <c r="G59" s="426" t="s">
        <v>507</v>
      </c>
      <c r="H59" s="426" t="s">
        <v>508</v>
      </c>
      <c r="I59" s="428">
        <v>677.84</v>
      </c>
      <c r="J59" s="428">
        <v>1</v>
      </c>
      <c r="K59" s="429">
        <v>677.84</v>
      </c>
    </row>
    <row r="60" spans="1:11" ht="14.4" customHeight="1" x14ac:dyDescent="0.3">
      <c r="A60" s="424" t="s">
        <v>385</v>
      </c>
      <c r="B60" s="425" t="s">
        <v>386</v>
      </c>
      <c r="C60" s="426" t="s">
        <v>392</v>
      </c>
      <c r="D60" s="427" t="s">
        <v>523</v>
      </c>
      <c r="E60" s="426" t="s">
        <v>532</v>
      </c>
      <c r="F60" s="427" t="s">
        <v>533</v>
      </c>
      <c r="G60" s="426" t="s">
        <v>509</v>
      </c>
      <c r="H60" s="426" t="s">
        <v>510</v>
      </c>
      <c r="I60" s="428">
        <v>2439.6</v>
      </c>
      <c r="J60" s="428">
        <v>1</v>
      </c>
      <c r="K60" s="429">
        <v>2439.6</v>
      </c>
    </row>
    <row r="61" spans="1:11" ht="14.4" customHeight="1" x14ac:dyDescent="0.3">
      <c r="A61" s="424" t="s">
        <v>385</v>
      </c>
      <c r="B61" s="425" t="s">
        <v>386</v>
      </c>
      <c r="C61" s="426" t="s">
        <v>392</v>
      </c>
      <c r="D61" s="427" t="s">
        <v>523</v>
      </c>
      <c r="E61" s="426" t="s">
        <v>532</v>
      </c>
      <c r="F61" s="427" t="s">
        <v>533</v>
      </c>
      <c r="G61" s="426" t="s">
        <v>511</v>
      </c>
      <c r="H61" s="426" t="s">
        <v>512</v>
      </c>
      <c r="I61" s="428">
        <v>903.87</v>
      </c>
      <c r="J61" s="428">
        <v>1</v>
      </c>
      <c r="K61" s="429">
        <v>903.87</v>
      </c>
    </row>
    <row r="62" spans="1:11" ht="14.4" customHeight="1" x14ac:dyDescent="0.3">
      <c r="A62" s="424" t="s">
        <v>385</v>
      </c>
      <c r="B62" s="425" t="s">
        <v>386</v>
      </c>
      <c r="C62" s="426" t="s">
        <v>392</v>
      </c>
      <c r="D62" s="427" t="s">
        <v>523</v>
      </c>
      <c r="E62" s="426" t="s">
        <v>532</v>
      </c>
      <c r="F62" s="427" t="s">
        <v>533</v>
      </c>
      <c r="G62" s="426" t="s">
        <v>513</v>
      </c>
      <c r="H62" s="426" t="s">
        <v>514</v>
      </c>
      <c r="I62" s="428">
        <v>357</v>
      </c>
      <c r="J62" s="428">
        <v>1</v>
      </c>
      <c r="K62" s="429">
        <v>357</v>
      </c>
    </row>
    <row r="63" spans="1:11" ht="14.4" customHeight="1" x14ac:dyDescent="0.3">
      <c r="A63" s="424" t="s">
        <v>385</v>
      </c>
      <c r="B63" s="425" t="s">
        <v>386</v>
      </c>
      <c r="C63" s="426" t="s">
        <v>392</v>
      </c>
      <c r="D63" s="427" t="s">
        <v>523</v>
      </c>
      <c r="E63" s="426" t="s">
        <v>532</v>
      </c>
      <c r="F63" s="427" t="s">
        <v>533</v>
      </c>
      <c r="G63" s="426" t="s">
        <v>515</v>
      </c>
      <c r="H63" s="426" t="s">
        <v>516</v>
      </c>
      <c r="I63" s="428">
        <v>1228.2</v>
      </c>
      <c r="J63" s="428">
        <v>1</v>
      </c>
      <c r="K63" s="429">
        <v>1228.2</v>
      </c>
    </row>
    <row r="64" spans="1:11" ht="14.4" customHeight="1" x14ac:dyDescent="0.3">
      <c r="A64" s="424" t="s">
        <v>385</v>
      </c>
      <c r="B64" s="425" t="s">
        <v>386</v>
      </c>
      <c r="C64" s="426" t="s">
        <v>392</v>
      </c>
      <c r="D64" s="427" t="s">
        <v>523</v>
      </c>
      <c r="E64" s="426" t="s">
        <v>532</v>
      </c>
      <c r="F64" s="427" t="s">
        <v>533</v>
      </c>
      <c r="G64" s="426" t="s">
        <v>517</v>
      </c>
      <c r="H64" s="426" t="s">
        <v>518</v>
      </c>
      <c r="I64" s="428">
        <v>1222.0999999999999</v>
      </c>
      <c r="J64" s="428">
        <v>1</v>
      </c>
      <c r="K64" s="429">
        <v>1222.0999999999999</v>
      </c>
    </row>
    <row r="65" spans="1:11" ht="14.4" customHeight="1" x14ac:dyDescent="0.3">
      <c r="A65" s="424" t="s">
        <v>385</v>
      </c>
      <c r="B65" s="425" t="s">
        <v>386</v>
      </c>
      <c r="C65" s="426" t="s">
        <v>392</v>
      </c>
      <c r="D65" s="427" t="s">
        <v>523</v>
      </c>
      <c r="E65" s="426" t="s">
        <v>532</v>
      </c>
      <c r="F65" s="427" t="s">
        <v>533</v>
      </c>
      <c r="G65" s="426" t="s">
        <v>519</v>
      </c>
      <c r="H65" s="426" t="s">
        <v>520</v>
      </c>
      <c r="I65" s="428">
        <v>0.39</v>
      </c>
      <c r="J65" s="428">
        <v>998</v>
      </c>
      <c r="K65" s="429">
        <v>386.03</v>
      </c>
    </row>
    <row r="66" spans="1:11" ht="14.4" customHeight="1" thickBot="1" x14ac:dyDescent="0.35">
      <c r="A66" s="430" t="s">
        <v>385</v>
      </c>
      <c r="B66" s="431" t="s">
        <v>386</v>
      </c>
      <c r="C66" s="432" t="s">
        <v>392</v>
      </c>
      <c r="D66" s="433" t="s">
        <v>523</v>
      </c>
      <c r="E66" s="432" t="s">
        <v>532</v>
      </c>
      <c r="F66" s="433" t="s">
        <v>533</v>
      </c>
      <c r="G66" s="432" t="s">
        <v>521</v>
      </c>
      <c r="H66" s="432" t="s">
        <v>522</v>
      </c>
      <c r="I66" s="402">
        <v>15589.6</v>
      </c>
      <c r="J66" s="402">
        <v>1</v>
      </c>
      <c r="K66" s="412">
        <v>15589.6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3" width="13.109375" customWidth="1"/>
  </cols>
  <sheetData>
    <row r="1" spans="1:14" ht="18.600000000000001" thickBot="1" x14ac:dyDescent="0.4">
      <c r="A1" s="337" t="s">
        <v>88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216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159</v>
      </c>
      <c r="B3" s="335" t="s">
        <v>140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526</v>
      </c>
      <c r="K3" s="205">
        <v>640</v>
      </c>
      <c r="L3" s="205">
        <v>642</v>
      </c>
      <c r="M3" s="448">
        <v>930</v>
      </c>
      <c r="N3" s="463"/>
    </row>
    <row r="4" spans="1:14" ht="36.6" outlineLevel="1" thickBot="1" x14ac:dyDescent="0.35">
      <c r="A4" s="222">
        <v>2016</v>
      </c>
      <c r="B4" s="336"/>
      <c r="C4" s="206" t="s">
        <v>141</v>
      </c>
      <c r="D4" s="207" t="s">
        <v>143</v>
      </c>
      <c r="E4" s="207" t="s">
        <v>142</v>
      </c>
      <c r="F4" s="225" t="s">
        <v>189</v>
      </c>
      <c r="G4" s="225" t="s">
        <v>190</v>
      </c>
      <c r="H4" s="225" t="s">
        <v>191</v>
      </c>
      <c r="I4" s="225" t="s">
        <v>168</v>
      </c>
      <c r="J4" s="225" t="s">
        <v>169</v>
      </c>
      <c r="K4" s="207" t="s">
        <v>170</v>
      </c>
      <c r="L4" s="207" t="s">
        <v>171</v>
      </c>
      <c r="M4" s="449" t="s">
        <v>161</v>
      </c>
      <c r="N4" s="463"/>
    </row>
    <row r="5" spans="1:14" x14ac:dyDescent="0.3">
      <c r="A5" s="208" t="s">
        <v>144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0"/>
      <c r="N5" s="463"/>
    </row>
    <row r="6" spans="1:14" ht="15" collapsed="1" thickBot="1" x14ac:dyDescent="0.35">
      <c r="A6" s="209" t="s">
        <v>55</v>
      </c>
      <c r="B6" s="247">
        <f xml:space="preserve">
TRUNC(IF($A$4&lt;=12,SUMIFS('ON Data'!F:F,'ON Data'!$D:$D,$A$4,'ON Data'!$E:$E,1),SUMIFS('ON Data'!F:F,'ON Data'!$E:$E,1)/'ON Data'!$D$3),1)</f>
        <v>27.4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0.8</v>
      </c>
      <c r="F6" s="249">
        <f xml:space="preserve">
TRUNC(IF($A$4&lt;=12,SUMIFS('ON Data'!J:J,'ON Data'!$D:$D,$A$4,'ON Data'!$E:$E,1),SUMIFS('ON Data'!J:J,'ON Data'!$E:$E,1)/'ON Data'!$D$3),1)</f>
        <v>0.6</v>
      </c>
      <c r="G6" s="249">
        <f xml:space="preserve">
TRUNC(IF($A$4&lt;=12,SUMIFS('ON Data'!K:K,'ON Data'!$D:$D,$A$4,'ON Data'!$E:$E,1),SUMIFS('ON Data'!K:K,'ON Data'!$E:$E,1)/'ON Data'!$D$3),1)</f>
        <v>5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</v>
      </c>
      <c r="J6" s="249">
        <f xml:space="preserve">
TRUNC(IF($A$4&lt;=12,SUMIFS('ON Data'!AJ:AJ,'ON Data'!$D:$D,$A$4,'ON Data'!$E:$E,1),SUMIFS('ON Data'!AJ:AJ,'ON Data'!$E:$E,1)/'ON Data'!$D$3),1)</f>
        <v>4</v>
      </c>
      <c r="K6" s="249">
        <f xml:space="preserve">
TRUNC(IF($A$4&lt;=12,SUMIFS('ON Data'!AQ:AQ,'ON Data'!$D:$D,$A$4,'ON Data'!$E:$E,1),SUMIFS('ON Data'!AQ:AQ,'ON Data'!$E:$E,1)/'ON Data'!$D$3),1)</f>
        <v>0</v>
      </c>
      <c r="L6" s="249">
        <f xml:space="preserve">
TRUNC(IF($A$4&lt;=12,SUMIFS('ON Data'!AR:AR,'ON Data'!$D:$D,$A$4,'ON Data'!$E:$E,1),SUMIFS('ON Data'!AR:AR,'ON Data'!$E:$E,1)/'ON Data'!$D$3),1)</f>
        <v>5</v>
      </c>
      <c r="M6" s="451">
        <f xml:space="preserve">
TRUNC(IF($A$4&lt;=12,SUMIFS('ON Data'!AW:AW,'ON Data'!$D:$D,$A$4,'ON Data'!$E:$E,1),SUMIFS('ON Data'!AW:AW,'ON Data'!$E:$E,1)/'ON Data'!$D$3),1)</f>
        <v>2.5</v>
      </c>
      <c r="N6" s="463"/>
    </row>
    <row r="7" spans="1:14" ht="15" hidden="1" outlineLevel="1" thickBot="1" x14ac:dyDescent="0.35">
      <c r="A7" s="209" t="s">
        <v>89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1"/>
      <c r="N7" s="463"/>
    </row>
    <row r="8" spans="1:14" ht="15" hidden="1" outlineLevel="1" thickBot="1" x14ac:dyDescent="0.35">
      <c r="A8" s="209" t="s">
        <v>57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1"/>
      <c r="N8" s="463"/>
    </row>
    <row r="9" spans="1:14" ht="15" hidden="1" outlineLevel="1" thickBot="1" x14ac:dyDescent="0.35">
      <c r="A9" s="210" t="s">
        <v>50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52"/>
      <c r="N9" s="463"/>
    </row>
    <row r="10" spans="1:14" x14ac:dyDescent="0.3">
      <c r="A10" s="211" t="s">
        <v>145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53"/>
      <c r="N10" s="463"/>
    </row>
    <row r="11" spans="1:14" x14ac:dyDescent="0.3">
      <c r="A11" s="212" t="s">
        <v>146</v>
      </c>
      <c r="B11" s="229">
        <f xml:space="preserve">
IF($A$4&lt;=12,SUMIFS('ON Data'!F:F,'ON Data'!$D:$D,$A$4,'ON Data'!$E:$E,2),SUMIFS('ON Data'!F:F,'ON Data'!$E:$E,2))</f>
        <v>12416.4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204</v>
      </c>
      <c r="E11" s="231">
        <f xml:space="preserve">
IF($A$4&lt;=12,SUMIFS('ON Data'!I:I,'ON Data'!$D:$D,$A$4,'ON Data'!$E:$E,2),SUMIFS('ON Data'!I:I,'ON Data'!$E:$E,2))</f>
        <v>384</v>
      </c>
      <c r="F11" s="231">
        <f xml:space="preserve">
IF($A$4&lt;=12,SUMIFS('ON Data'!J:J,'ON Data'!$D:$D,$A$4,'ON Data'!$E:$E,2),SUMIFS('ON Data'!J:J,'ON Data'!$E:$E,2))</f>
        <v>172.8</v>
      </c>
      <c r="G11" s="231">
        <f xml:space="preserve">
IF($A$4&lt;=12,SUMIFS('ON Data'!K:K,'ON Data'!$D:$D,$A$4,'ON Data'!$E:$E,2),SUMIFS('ON Data'!K:K,'ON Data'!$E:$E,2))</f>
        <v>2186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4092</v>
      </c>
      <c r="J11" s="231">
        <f xml:space="preserve">
IF($A$4&lt;=12,SUMIFS('ON Data'!AJ:AJ,'ON Data'!$D:$D,$A$4,'ON Data'!$E:$E,2),SUMIFS('ON Data'!AJ:AJ,'ON Data'!$E:$E,2))</f>
        <v>1869.6000000000001</v>
      </c>
      <c r="K11" s="231">
        <f xml:space="preserve">
IF($A$4&lt;=12,SUMIFS('ON Data'!AQ:AQ,'ON Data'!$D:$D,$A$4,'ON Data'!$E:$E,2),SUMIFS('ON Data'!AQ:AQ,'ON Data'!$E:$E,2))</f>
        <v>0</v>
      </c>
      <c r="L11" s="231">
        <f xml:space="preserve">
IF($A$4&lt;=12,SUMIFS('ON Data'!AR:AR,'ON Data'!$D:$D,$A$4,'ON Data'!$E:$E,2),SUMIFS('ON Data'!AR:AR,'ON Data'!$E:$E,2))</f>
        <v>2352</v>
      </c>
      <c r="M11" s="454">
        <f xml:space="preserve">
IF($A$4&lt;=12,SUMIFS('ON Data'!AW:AW,'ON Data'!$D:$D,$A$4,'ON Data'!$E:$E,2),SUMIFS('ON Data'!AW:AW,'ON Data'!$E:$E,2))</f>
        <v>1156</v>
      </c>
      <c r="N11" s="463"/>
    </row>
    <row r="12" spans="1:14" x14ac:dyDescent="0.3">
      <c r="A12" s="212" t="s">
        <v>147</v>
      </c>
      <c r="B12" s="229">
        <f xml:space="preserve">
IF($A$4&lt;=12,SUMIFS('ON Data'!F:F,'ON Data'!$D:$D,$A$4,'ON Data'!$E:$E,3),SUMIFS('ON Data'!F:F,'ON Data'!$E:$E,3))</f>
        <v>210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Data'!AJ:AJ,'ON Data'!$D:$D,$A$4,'ON Data'!$E:$E,3),SUMIFS('ON Data'!AJ:AJ,'ON Data'!$E:$E,3))</f>
        <v>210</v>
      </c>
      <c r="K12" s="231">
        <f xml:space="preserve">
IF($A$4&lt;=12,SUMIFS('ON Data'!AQ:AQ,'ON Data'!$D:$D,$A$4,'ON Data'!$E:$E,3),SUMIFS('ON Data'!AQ:AQ,'ON Data'!$E:$E,3))</f>
        <v>0</v>
      </c>
      <c r="L12" s="231">
        <f xml:space="preserve">
IF($A$4&lt;=12,SUMIFS('ON Data'!AR:AR,'ON Data'!$D:$D,$A$4,'ON Data'!$E:$E,3),SUMIFS('ON Data'!AR:AR,'ON Data'!$E:$E,3))</f>
        <v>0</v>
      </c>
      <c r="M12" s="454">
        <f xml:space="preserve">
IF($A$4&lt;=12,SUMIFS('ON Data'!AW:AW,'ON Data'!$D:$D,$A$4,'ON Data'!$E:$E,3),SUMIFS('ON Data'!AW:AW,'ON Data'!$E:$E,3))</f>
        <v>0</v>
      </c>
      <c r="N12" s="463"/>
    </row>
    <row r="13" spans="1:14" x14ac:dyDescent="0.3">
      <c r="A13" s="212" t="s">
        <v>154</v>
      </c>
      <c r="B13" s="229">
        <f xml:space="preserve">
IF($A$4&lt;=12,SUMIFS('ON Data'!F:F,'ON Data'!$D:$D,$A$4,'ON Data'!$E:$E,4),SUMIFS('ON Data'!F:F,'ON Data'!$E:$E,4))</f>
        <v>310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Data'!AJ:AJ,'ON Data'!$D:$D,$A$4,'ON Data'!$E:$E,4),SUMIFS('ON Data'!AJ:AJ,'ON Data'!$E:$E,4))</f>
        <v>276</v>
      </c>
      <c r="K13" s="231">
        <f xml:space="preserve">
IF($A$4&lt;=12,SUMIFS('ON Data'!AQ:AQ,'ON Data'!$D:$D,$A$4,'ON Data'!$E:$E,4),SUMIFS('ON Data'!AQ:AQ,'ON Data'!$E:$E,4))</f>
        <v>4</v>
      </c>
      <c r="L13" s="231">
        <f xml:space="preserve">
IF($A$4&lt;=12,SUMIFS('ON Data'!AR:AR,'ON Data'!$D:$D,$A$4,'ON Data'!$E:$E,4),SUMIFS('ON Data'!AR:AR,'ON Data'!$E:$E,4))</f>
        <v>30</v>
      </c>
      <c r="M13" s="454">
        <f xml:space="preserve">
IF($A$4&lt;=12,SUMIFS('ON Data'!AW:AW,'ON Data'!$D:$D,$A$4,'ON Data'!$E:$E,4),SUMIFS('ON Data'!AW:AW,'ON Data'!$E:$E,4))</f>
        <v>0</v>
      </c>
      <c r="N13" s="463"/>
    </row>
    <row r="14" spans="1:14" ht="15" thickBot="1" x14ac:dyDescent="0.35">
      <c r="A14" s="213" t="s">
        <v>148</v>
      </c>
      <c r="B14" s="232">
        <f xml:space="preserve">
IF($A$4&lt;=12,SUMIFS('ON Data'!F:F,'ON Data'!$D:$D,$A$4,'ON Data'!$E:$E,5),SUMIFS('ON Data'!F:F,'ON Data'!$E:$E,5))</f>
        <v>2459</v>
      </c>
      <c r="C14" s="233">
        <f xml:space="preserve">
IF($A$4&lt;=12,SUMIFS('ON Data'!G:G,'ON Data'!$D:$D,$A$4,'ON Data'!$E:$E,5),SUMIFS('ON Data'!G:G,'ON Data'!$E:$E,5))</f>
        <v>2459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Data'!AJ:AJ,'ON Data'!$D:$D,$A$4,'ON Data'!$E:$E,5),SUMIFS('ON Data'!AJ:AJ,'ON Data'!$E:$E,5))</f>
        <v>0</v>
      </c>
      <c r="K14" s="234">
        <f xml:space="preserve">
IF($A$4&lt;=12,SUMIFS('ON Data'!AQ:AQ,'ON Data'!$D:$D,$A$4,'ON Data'!$E:$E,5),SUMIFS('ON Data'!AQ:AQ,'ON Data'!$E:$E,5))</f>
        <v>0</v>
      </c>
      <c r="L14" s="234">
        <f xml:space="preserve">
IF($A$4&lt;=12,SUMIFS('ON Data'!AR:AR,'ON Data'!$D:$D,$A$4,'ON Data'!$E:$E,5),SUMIFS('ON Data'!AR:AR,'ON Data'!$E:$E,5))</f>
        <v>0</v>
      </c>
      <c r="M14" s="455">
        <f xml:space="preserve">
IF($A$4&lt;=12,SUMIFS('ON Data'!AW:AW,'ON Data'!$D:$D,$A$4,'ON Data'!$E:$E,5),SUMIFS('ON Data'!AW:AW,'ON Data'!$E:$E,5))</f>
        <v>0</v>
      </c>
      <c r="N14" s="463"/>
    </row>
    <row r="15" spans="1:14" x14ac:dyDescent="0.3">
      <c r="A15" s="136" t="s">
        <v>158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56"/>
      <c r="N15" s="463"/>
    </row>
    <row r="16" spans="1:14" x14ac:dyDescent="0.3">
      <c r="A16" s="214" t="s">
        <v>149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Data'!AJ:AJ,'ON Data'!$D:$D,$A$4,'ON Data'!$E:$E,7),SUMIFS('ON Data'!AJ:AJ,'ON Data'!$E:$E,7))</f>
        <v>0</v>
      </c>
      <c r="K16" s="231">
        <f xml:space="preserve">
IF($A$4&lt;=12,SUMIFS('ON Data'!AQ:AQ,'ON Data'!$D:$D,$A$4,'ON Data'!$E:$E,7),SUMIFS('ON Data'!AQ:AQ,'ON Data'!$E:$E,7))</f>
        <v>0</v>
      </c>
      <c r="L16" s="231">
        <f xml:space="preserve">
IF($A$4&lt;=12,SUMIFS('ON Data'!AR:AR,'ON Data'!$D:$D,$A$4,'ON Data'!$E:$E,7),SUMIFS('ON Data'!AR:AR,'ON Data'!$E:$E,7))</f>
        <v>0</v>
      </c>
      <c r="M16" s="454">
        <f xml:space="preserve">
IF($A$4&lt;=12,SUMIFS('ON Data'!AW:AW,'ON Data'!$D:$D,$A$4,'ON Data'!$E:$E,7),SUMIFS('ON Data'!AW:AW,'ON Data'!$E:$E,7))</f>
        <v>0</v>
      </c>
      <c r="N16" s="463"/>
    </row>
    <row r="17" spans="1:14" x14ac:dyDescent="0.3">
      <c r="A17" s="214" t="s">
        <v>150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Data'!AJ:AJ,'ON Data'!$D:$D,$A$4,'ON Data'!$E:$E,8),SUMIFS('ON Data'!AJ:AJ,'ON Data'!$E:$E,8))</f>
        <v>0</v>
      </c>
      <c r="K17" s="231">
        <f xml:space="preserve">
IF($A$4&lt;=12,SUMIFS('ON Data'!AQ:AQ,'ON Data'!$D:$D,$A$4,'ON Data'!$E:$E,8),SUMIFS('ON Data'!AQ:AQ,'ON Data'!$E:$E,8))</f>
        <v>0</v>
      </c>
      <c r="L17" s="231">
        <f xml:space="preserve">
IF($A$4&lt;=12,SUMIFS('ON Data'!AR:AR,'ON Data'!$D:$D,$A$4,'ON Data'!$E:$E,8),SUMIFS('ON Data'!AR:AR,'ON Data'!$E:$E,8))</f>
        <v>0</v>
      </c>
      <c r="M17" s="454">
        <f xml:space="preserve">
IF($A$4&lt;=12,SUMIFS('ON Data'!AW:AW,'ON Data'!$D:$D,$A$4,'ON Data'!$E:$E,8),SUMIFS('ON Data'!AW:AW,'ON Data'!$E:$E,8))</f>
        <v>0</v>
      </c>
      <c r="N17" s="463"/>
    </row>
    <row r="18" spans="1:14" x14ac:dyDescent="0.3">
      <c r="A18" s="214" t="s">
        <v>151</v>
      </c>
      <c r="B18" s="229">
        <f xml:space="preserve">
B19-B16-B17</f>
        <v>92375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2904</v>
      </c>
      <c r="F18" s="231">
        <f t="shared" si="0"/>
        <v>0</v>
      </c>
      <c r="G18" s="231">
        <f t="shared" si="0"/>
        <v>43003</v>
      </c>
      <c r="H18" s="231">
        <f t="shared" ref="H18:J18" si="1" xml:space="preserve">
H19-H16-H17</f>
        <v>0</v>
      </c>
      <c r="I18" s="231">
        <f t="shared" si="1"/>
        <v>0</v>
      </c>
      <c r="J18" s="231">
        <f t="shared" si="1"/>
        <v>27687</v>
      </c>
      <c r="K18" s="231">
        <f t="shared" ref="K18:M18" si="2" xml:space="preserve">
K19-K16-K17</f>
        <v>2870</v>
      </c>
      <c r="L18" s="231">
        <f t="shared" si="2"/>
        <v>14517</v>
      </c>
      <c r="M18" s="454">
        <f t="shared" si="2"/>
        <v>1394</v>
      </c>
      <c r="N18" s="463"/>
    </row>
    <row r="19" spans="1:14" ht="15" thickBot="1" x14ac:dyDescent="0.35">
      <c r="A19" s="215" t="s">
        <v>152</v>
      </c>
      <c r="B19" s="238">
        <f xml:space="preserve">
IF($A$4&lt;=12,SUMIFS('ON Data'!F:F,'ON Data'!$D:$D,$A$4,'ON Data'!$E:$E,9),SUMIFS('ON Data'!F:F,'ON Data'!$E:$E,9))</f>
        <v>92375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2904</v>
      </c>
      <c r="F19" s="240">
        <f xml:space="preserve">
IF($A$4&lt;=12,SUMIFS('ON Data'!J:J,'ON Data'!$D:$D,$A$4,'ON Data'!$E:$E,9),SUMIFS('ON Data'!J:J,'ON Data'!$E:$E,9))</f>
        <v>0</v>
      </c>
      <c r="G19" s="240">
        <f xml:space="preserve">
IF($A$4&lt;=12,SUMIFS('ON Data'!K:K,'ON Data'!$D:$D,$A$4,'ON Data'!$E:$E,9),SUMIFS('ON Data'!K:K,'ON Data'!$E:$E,9))</f>
        <v>43003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0</v>
      </c>
      <c r="J19" s="240">
        <f xml:space="preserve">
IF($A$4&lt;=12,SUMIFS('ON Data'!AJ:AJ,'ON Data'!$D:$D,$A$4,'ON Data'!$E:$E,9),SUMIFS('ON Data'!AJ:AJ,'ON Data'!$E:$E,9))</f>
        <v>27687</v>
      </c>
      <c r="K19" s="240">
        <f xml:space="preserve">
IF($A$4&lt;=12,SUMIFS('ON Data'!AQ:AQ,'ON Data'!$D:$D,$A$4,'ON Data'!$E:$E,9),SUMIFS('ON Data'!AQ:AQ,'ON Data'!$E:$E,9))</f>
        <v>2870</v>
      </c>
      <c r="L19" s="240">
        <f xml:space="preserve">
IF($A$4&lt;=12,SUMIFS('ON Data'!AR:AR,'ON Data'!$D:$D,$A$4,'ON Data'!$E:$E,9),SUMIFS('ON Data'!AR:AR,'ON Data'!$E:$E,9))</f>
        <v>14517</v>
      </c>
      <c r="M19" s="457">
        <f xml:space="preserve">
IF($A$4&lt;=12,SUMIFS('ON Data'!AW:AW,'ON Data'!$D:$D,$A$4,'ON Data'!$E:$E,9),SUMIFS('ON Data'!AW:AW,'ON Data'!$E:$E,9))</f>
        <v>1394</v>
      </c>
      <c r="N19" s="463"/>
    </row>
    <row r="20" spans="1:14" ht="15" collapsed="1" thickBot="1" x14ac:dyDescent="0.35">
      <c r="A20" s="216" t="s">
        <v>55</v>
      </c>
      <c r="B20" s="241">
        <f xml:space="preserve">
IF($A$4&lt;=12,SUMIFS('ON Data'!F:F,'ON Data'!$D:$D,$A$4,'ON Data'!$E:$E,6),SUMIFS('ON Data'!F:F,'ON Data'!$E:$E,6))</f>
        <v>3198811</v>
      </c>
      <c r="C20" s="242">
        <f xml:space="preserve">
IF($A$4&lt;=12,SUMIFS('ON Data'!G:G,'ON Data'!$D:$D,$A$4,'ON Data'!$E:$E,6),SUMIFS('ON Data'!G:G,'ON Data'!$E:$E,6))</f>
        <v>299310</v>
      </c>
      <c r="D20" s="243">
        <f xml:space="preserve">
IF($A$4&lt;=12,SUMIFS('ON Data'!H:H,'ON Data'!$D:$D,$A$4,'ON Data'!$E:$E,6),SUMIFS('ON Data'!H:H,'ON Data'!$E:$E,6))</f>
        <v>28393</v>
      </c>
      <c r="E20" s="243">
        <f xml:space="preserve">
IF($A$4&lt;=12,SUMIFS('ON Data'!I:I,'ON Data'!$D:$D,$A$4,'ON Data'!$E:$E,6),SUMIFS('ON Data'!I:I,'ON Data'!$E:$E,6))</f>
        <v>68096</v>
      </c>
      <c r="F20" s="243">
        <f xml:space="preserve">
IF($A$4&lt;=12,SUMIFS('ON Data'!J:J,'ON Data'!$D:$D,$A$4,'ON Data'!$E:$E,6),SUMIFS('ON Data'!J:J,'ON Data'!$E:$E,6))</f>
        <v>55698</v>
      </c>
      <c r="G20" s="243">
        <f xml:space="preserve">
IF($A$4&lt;=12,SUMIFS('ON Data'!K:K,'ON Data'!$D:$D,$A$4,'ON Data'!$E:$E,6),SUMIFS('ON Data'!K:K,'ON Data'!$E:$E,6))</f>
        <v>801975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697264</v>
      </c>
      <c r="J20" s="243">
        <f xml:space="preserve">
IF($A$4&lt;=12,SUMIFS('ON Data'!AJ:AJ,'ON Data'!$D:$D,$A$4,'ON Data'!$E:$E,6),SUMIFS('ON Data'!AJ:AJ,'ON Data'!$E:$E,6))</f>
        <v>754651</v>
      </c>
      <c r="K20" s="243">
        <f xml:space="preserve">
IF($A$4&lt;=12,SUMIFS('ON Data'!AQ:AQ,'ON Data'!$D:$D,$A$4,'ON Data'!$E:$E,6),SUMIFS('ON Data'!AQ:AQ,'ON Data'!$E:$E,6))</f>
        <v>5519</v>
      </c>
      <c r="L20" s="243">
        <f xml:space="preserve">
IF($A$4&lt;=12,SUMIFS('ON Data'!AR:AR,'ON Data'!$D:$D,$A$4,'ON Data'!$E:$E,6),SUMIFS('ON Data'!AR:AR,'ON Data'!$E:$E,6))</f>
        <v>310905</v>
      </c>
      <c r="M20" s="458">
        <f xml:space="preserve">
IF($A$4&lt;=12,SUMIFS('ON Data'!AW:AW,'ON Data'!$D:$D,$A$4,'ON Data'!$E:$E,6),SUMIFS('ON Data'!AW:AW,'ON Data'!$E:$E,6))</f>
        <v>177000</v>
      </c>
      <c r="N20" s="463"/>
    </row>
    <row r="21" spans="1:14" ht="15" hidden="1" outlineLevel="1" thickBot="1" x14ac:dyDescent="0.35">
      <c r="A21" s="209" t="s">
        <v>89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Data'!AJ:AJ,'ON Data'!$D:$D,$A$4,'ON Data'!$E:$E,12),SUMIFS('ON Data'!AJ:AJ,'ON Data'!$E:$E,12))</f>
        <v>0</v>
      </c>
      <c r="N21" s="463"/>
    </row>
    <row r="22" spans="1:14" ht="15" hidden="1" outlineLevel="1" thickBot="1" x14ac:dyDescent="0.35">
      <c r="A22" s="209" t="s">
        <v>57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J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N22" s="463"/>
    </row>
    <row r="23" spans="1:14" ht="15" hidden="1" outlineLevel="1" thickBot="1" x14ac:dyDescent="0.35">
      <c r="A23" s="217" t="s">
        <v>50</v>
      </c>
      <c r="B23" s="232">
        <f xml:space="preserve">
IF(B21="","",B20-B21)</f>
        <v>3198811</v>
      </c>
      <c r="C23" s="233">
        <f t="shared" ref="C23:G23" si="5" xml:space="preserve">
IF(C21="","",C20-C21)</f>
        <v>299310</v>
      </c>
      <c r="D23" s="234">
        <f t="shared" si="5"/>
        <v>28393</v>
      </c>
      <c r="E23" s="234">
        <f t="shared" si="5"/>
        <v>68096</v>
      </c>
      <c r="F23" s="234">
        <f t="shared" si="5"/>
        <v>55698</v>
      </c>
      <c r="G23" s="234">
        <f t="shared" si="5"/>
        <v>801975</v>
      </c>
      <c r="H23" s="234">
        <f t="shared" ref="H23:J23" si="6" xml:space="preserve">
IF(H21="","",H20-H21)</f>
        <v>0</v>
      </c>
      <c r="I23" s="234">
        <f t="shared" si="6"/>
        <v>697264</v>
      </c>
      <c r="J23" s="234">
        <f t="shared" si="6"/>
        <v>754651</v>
      </c>
      <c r="N23" s="463"/>
    </row>
    <row r="24" spans="1:14" x14ac:dyDescent="0.3">
      <c r="A24" s="211" t="s">
        <v>153</v>
      </c>
      <c r="B24" s="258" t="s">
        <v>3</v>
      </c>
      <c r="C24" s="464" t="s">
        <v>164</v>
      </c>
      <c r="D24" s="434"/>
      <c r="E24" s="435"/>
      <c r="F24" s="435"/>
      <c r="G24" s="436"/>
      <c r="H24" s="435" t="s">
        <v>165</v>
      </c>
      <c r="I24" s="437"/>
      <c r="J24" s="437"/>
      <c r="K24" s="437"/>
      <c r="L24" s="437"/>
      <c r="M24" s="459" t="s">
        <v>166</v>
      </c>
      <c r="N24" s="463"/>
    </row>
    <row r="25" spans="1:14" x14ac:dyDescent="0.3">
      <c r="A25" s="212" t="s">
        <v>55</v>
      </c>
      <c r="B25" s="229">
        <f xml:space="preserve">
SUM(C25:M25)</f>
        <v>3110</v>
      </c>
      <c r="C25" s="465">
        <f xml:space="preserve">
IF($A$4&lt;=12,SUMIFS('ON Data'!J:J,'ON Data'!$D:$D,$A$4,'ON Data'!$E:$E,10),SUMIFS('ON Data'!J:J,'ON Data'!$E:$E,10))</f>
        <v>110</v>
      </c>
      <c r="D25" s="438"/>
      <c r="E25" s="439"/>
      <c r="F25" s="439"/>
      <c r="G25" s="440"/>
      <c r="H25" s="439">
        <f xml:space="preserve">
IF($A$4&lt;=12,SUMIFS('ON Data'!O:O,'ON Data'!$D:$D,$A$4,'ON Data'!$E:$E,10),SUMIFS('ON Data'!O:O,'ON Data'!$E:$E,10))</f>
        <v>3000</v>
      </c>
      <c r="I25" s="440"/>
      <c r="J25" s="440"/>
      <c r="K25" s="440"/>
      <c r="L25" s="440"/>
      <c r="M25" s="460">
        <f xml:space="preserve">
IF($A$4&lt;=12,SUMIFS('ON Data'!AW:AW,'ON Data'!$D:$D,$A$4,'ON Data'!$E:$E,10),SUMIFS('ON Data'!AW:AW,'ON Data'!$E:$E,10))</f>
        <v>0</v>
      </c>
      <c r="N25" s="463"/>
    </row>
    <row r="26" spans="1:14" x14ac:dyDescent="0.3">
      <c r="A26" s="218" t="s">
        <v>163</v>
      </c>
      <c r="B26" s="238">
        <f xml:space="preserve">
SUM(C26:M26)</f>
        <v>7757.6335877862593</v>
      </c>
      <c r="C26" s="465">
        <f xml:space="preserve">
IF($A$4&lt;=12,SUMIFS('ON Data'!J:J,'ON Data'!$D:$D,$A$4,'ON Data'!$E:$E,11),SUMIFS('ON Data'!J:J,'ON Data'!$E:$E,11))</f>
        <v>4007.6335877862593</v>
      </c>
      <c r="D26" s="438"/>
      <c r="E26" s="439"/>
      <c r="F26" s="439"/>
      <c r="G26" s="440"/>
      <c r="H26" s="441">
        <f xml:space="preserve">
IF($A$4&lt;=12,SUMIFS('ON Data'!O:O,'ON Data'!$D:$D,$A$4,'ON Data'!$E:$E,11),SUMIFS('ON Data'!O:O,'ON Data'!$E:$E,11))</f>
        <v>3750</v>
      </c>
      <c r="I26" s="442"/>
      <c r="J26" s="442"/>
      <c r="K26" s="442"/>
      <c r="L26" s="442"/>
      <c r="M26" s="460">
        <f xml:space="preserve">
IF($A$4&lt;=12,SUMIFS('ON Data'!AW:AW,'ON Data'!$D:$D,$A$4,'ON Data'!$E:$E,11),SUMIFS('ON Data'!AW:AW,'ON Data'!$E:$E,11))</f>
        <v>0</v>
      </c>
      <c r="N26" s="463"/>
    </row>
    <row r="27" spans="1:14" x14ac:dyDescent="0.3">
      <c r="A27" s="218" t="s">
        <v>57</v>
      </c>
      <c r="B27" s="259">
        <f xml:space="preserve">
IF(B26=0,0,B25/B26)</f>
        <v>0.40089544895448953</v>
      </c>
      <c r="C27" s="466">
        <f xml:space="preserve">
IF(C26=0,0,C25/C26)</f>
        <v>2.7447619047619051E-2</v>
      </c>
      <c r="D27" s="443"/>
      <c r="E27" s="444"/>
      <c r="F27" s="444"/>
      <c r="G27" s="440"/>
      <c r="H27" s="444">
        <f xml:space="preserve">
IF(H26=0,0,H25/H26)</f>
        <v>0.8</v>
      </c>
      <c r="I27" s="440"/>
      <c r="J27" s="440"/>
      <c r="K27" s="440"/>
      <c r="L27" s="440"/>
      <c r="M27" s="461">
        <f xml:space="preserve">
IF(M26=0,0,M25/M26)</f>
        <v>0</v>
      </c>
      <c r="N27" s="463"/>
    </row>
    <row r="28" spans="1:14" ht="15" thickBot="1" x14ac:dyDescent="0.35">
      <c r="A28" s="218" t="s">
        <v>162</v>
      </c>
      <c r="B28" s="238">
        <f xml:space="preserve">
SUM(C28:M28)</f>
        <v>4647.6335877862593</v>
      </c>
      <c r="C28" s="467">
        <f xml:space="preserve">
C26-C25</f>
        <v>3897.6335877862593</v>
      </c>
      <c r="D28" s="445"/>
      <c r="E28" s="446"/>
      <c r="F28" s="446"/>
      <c r="G28" s="447"/>
      <c r="H28" s="446">
        <f xml:space="preserve">
H26-H25</f>
        <v>750</v>
      </c>
      <c r="I28" s="447"/>
      <c r="J28" s="447"/>
      <c r="K28" s="447"/>
      <c r="L28" s="447"/>
      <c r="M28" s="462">
        <f xml:space="preserve">
M26-M25</f>
        <v>0</v>
      </c>
      <c r="N28" s="463"/>
    </row>
    <row r="29" spans="1:14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</row>
    <row r="30" spans="1:14" x14ac:dyDescent="0.3">
      <c r="A30" s="88" t="s">
        <v>123</v>
      </c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4" x14ac:dyDescent="0.3">
      <c r="A31" s="89" t="s">
        <v>160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4" ht="14.4" customHeight="1" x14ac:dyDescent="0.3">
      <c r="A32" s="255" t="s">
        <v>157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" x14ac:dyDescent="0.3">
      <c r="A33" s="257" t="s">
        <v>192</v>
      </c>
    </row>
    <row r="34" spans="1:1" x14ac:dyDescent="0.3">
      <c r="A34" s="257" t="s">
        <v>193</v>
      </c>
    </row>
    <row r="35" spans="1:1" x14ac:dyDescent="0.3">
      <c r="A35" s="257" t="s">
        <v>194</v>
      </c>
    </row>
    <row r="36" spans="1:1" x14ac:dyDescent="0.3">
      <c r="A36" s="257" t="s">
        <v>167</v>
      </c>
    </row>
  </sheetData>
  <mergeCells count="12">
    <mergeCell ref="B3:B4"/>
    <mergeCell ref="A1:M1"/>
    <mergeCell ref="C27:G27"/>
    <mergeCell ref="C28:G28"/>
    <mergeCell ref="H27:L27"/>
    <mergeCell ref="H28:L28"/>
    <mergeCell ref="C24:G24"/>
    <mergeCell ref="C25:G25"/>
    <mergeCell ref="C26:G26"/>
    <mergeCell ref="H24:L24"/>
    <mergeCell ref="H25:L25"/>
    <mergeCell ref="H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9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535</v>
      </c>
    </row>
    <row r="2" spans="1:49" x14ac:dyDescent="0.3">
      <c r="A2" s="202" t="s">
        <v>216</v>
      </c>
    </row>
    <row r="3" spans="1:49" x14ac:dyDescent="0.3">
      <c r="A3" s="198" t="s">
        <v>127</v>
      </c>
      <c r="B3" s="223">
        <v>2016</v>
      </c>
      <c r="D3" s="199">
        <f>MAX(D5:D1048576)</f>
        <v>3</v>
      </c>
      <c r="F3" s="199">
        <f>SUMIF($E5:$E1048576,"&lt;10",F5:F1048576)</f>
        <v>3306663.5999999996</v>
      </c>
      <c r="G3" s="199">
        <f t="shared" ref="G3:AW3" si="0">SUMIF($E5:$E1048576,"&lt;10",G5:G1048576)</f>
        <v>301769</v>
      </c>
      <c r="H3" s="199">
        <f t="shared" si="0"/>
        <v>28598.5</v>
      </c>
      <c r="I3" s="199">
        <f t="shared" si="0"/>
        <v>71386.399999999994</v>
      </c>
      <c r="J3" s="199">
        <f t="shared" si="0"/>
        <v>55872.6</v>
      </c>
      <c r="K3" s="199">
        <f t="shared" si="0"/>
        <v>847179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701383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784705.6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8393</v>
      </c>
      <c r="AR3" s="199">
        <f t="shared" si="0"/>
        <v>327819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179557.5</v>
      </c>
    </row>
    <row r="4" spans="1:49" x14ac:dyDescent="0.3">
      <c r="A4" s="198" t="s">
        <v>128</v>
      </c>
      <c r="B4" s="223">
        <v>1</v>
      </c>
      <c r="C4" s="200" t="s">
        <v>5</v>
      </c>
      <c r="D4" s="201" t="s">
        <v>49</v>
      </c>
      <c r="E4" s="201" t="s">
        <v>126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129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130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131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132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133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134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135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136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137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138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139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127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38" t="s">
        <v>538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107</v>
      </c>
      <c r="B3" s="189">
        <f>SUBTOTAL(9,B6:B1048576)/2</f>
        <v>3894433</v>
      </c>
      <c r="C3" s="190">
        <f t="shared" ref="C3:R3" si="0">SUBTOTAL(9,C6:C1048576)</f>
        <v>3</v>
      </c>
      <c r="D3" s="190">
        <f>SUBTOTAL(9,D6:D1048576)/2</f>
        <v>4576536</v>
      </c>
      <c r="E3" s="190">
        <f t="shared" si="0"/>
        <v>3.3948462577433034</v>
      </c>
      <c r="F3" s="190">
        <f>SUBTOTAL(9,F6:F1048576)/2</f>
        <v>4754126</v>
      </c>
      <c r="G3" s="191">
        <f>IF(B3&lt;&gt;0,F3/B3,"")</f>
        <v>1.2207492079078006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39" t="s">
        <v>188</v>
      </c>
      <c r="B4" s="340" t="s">
        <v>81</v>
      </c>
      <c r="C4" s="341"/>
      <c r="D4" s="341"/>
      <c r="E4" s="341"/>
      <c r="F4" s="341"/>
      <c r="G4" s="342"/>
      <c r="H4" s="340" t="s">
        <v>82</v>
      </c>
      <c r="I4" s="341"/>
      <c r="J4" s="341"/>
      <c r="K4" s="341"/>
      <c r="L4" s="341"/>
      <c r="M4" s="342"/>
      <c r="N4" s="340" t="s">
        <v>83</v>
      </c>
      <c r="O4" s="341"/>
      <c r="P4" s="341"/>
      <c r="Q4" s="341"/>
      <c r="R4" s="341"/>
      <c r="S4" s="342"/>
    </row>
    <row r="5" spans="1:19" ht="14.4" customHeight="1" thickBot="1" x14ac:dyDescent="0.35">
      <c r="A5" s="468"/>
      <c r="B5" s="469">
        <v>2014</v>
      </c>
      <c r="C5" s="470"/>
      <c r="D5" s="470">
        <v>2015</v>
      </c>
      <c r="E5" s="470"/>
      <c r="F5" s="470">
        <v>2016</v>
      </c>
      <c r="G5" s="471" t="s">
        <v>2</v>
      </c>
      <c r="H5" s="469">
        <v>2014</v>
      </c>
      <c r="I5" s="470"/>
      <c r="J5" s="470">
        <v>2015</v>
      </c>
      <c r="K5" s="470"/>
      <c r="L5" s="470">
        <v>2016</v>
      </c>
      <c r="M5" s="471" t="s">
        <v>2</v>
      </c>
      <c r="N5" s="469">
        <v>2014</v>
      </c>
      <c r="O5" s="470"/>
      <c r="P5" s="470">
        <v>2015</v>
      </c>
      <c r="Q5" s="470"/>
      <c r="R5" s="470">
        <v>2016</v>
      </c>
      <c r="S5" s="471" t="s">
        <v>2</v>
      </c>
    </row>
    <row r="6" spans="1:19" ht="14.4" customHeight="1" x14ac:dyDescent="0.3">
      <c r="A6" s="398" t="s">
        <v>536</v>
      </c>
      <c r="B6" s="472">
        <v>2818270</v>
      </c>
      <c r="C6" s="421">
        <v>1</v>
      </c>
      <c r="D6" s="472">
        <v>3539250</v>
      </c>
      <c r="E6" s="421">
        <v>1.2558236081000047</v>
      </c>
      <c r="F6" s="472">
        <v>3432303</v>
      </c>
      <c r="G6" s="400">
        <v>1.2178758600134125</v>
      </c>
      <c r="H6" s="472"/>
      <c r="I6" s="421"/>
      <c r="J6" s="472"/>
      <c r="K6" s="421"/>
      <c r="L6" s="472"/>
      <c r="M6" s="400"/>
      <c r="N6" s="472"/>
      <c r="O6" s="421"/>
      <c r="P6" s="472"/>
      <c r="Q6" s="421"/>
      <c r="R6" s="472"/>
      <c r="S6" s="401"/>
    </row>
    <row r="7" spans="1:19" ht="14.4" customHeight="1" thickBot="1" x14ac:dyDescent="0.35">
      <c r="A7" s="474" t="s">
        <v>537</v>
      </c>
      <c r="B7" s="473">
        <v>1076163</v>
      </c>
      <c r="C7" s="431">
        <v>1</v>
      </c>
      <c r="D7" s="473">
        <v>1037286</v>
      </c>
      <c r="E7" s="431">
        <v>0.96387443166137476</v>
      </c>
      <c r="F7" s="473">
        <v>1321823</v>
      </c>
      <c r="G7" s="403">
        <v>1.228273969649579</v>
      </c>
      <c r="H7" s="473"/>
      <c r="I7" s="431"/>
      <c r="J7" s="473"/>
      <c r="K7" s="431"/>
      <c r="L7" s="473"/>
      <c r="M7" s="403"/>
      <c r="N7" s="473"/>
      <c r="O7" s="431"/>
      <c r="P7" s="473"/>
      <c r="Q7" s="431"/>
      <c r="R7" s="473"/>
      <c r="S7" s="404"/>
    </row>
    <row r="8" spans="1:19" ht="14.4" customHeight="1" thickBot="1" x14ac:dyDescent="0.35"/>
    <row r="9" spans="1:19" ht="14.4" customHeight="1" thickBot="1" x14ac:dyDescent="0.35">
      <c r="A9" s="477" t="s">
        <v>392</v>
      </c>
      <c r="B9" s="475">
        <v>3894433</v>
      </c>
      <c r="C9" s="476">
        <v>1</v>
      </c>
      <c r="D9" s="475">
        <v>4576536</v>
      </c>
      <c r="E9" s="476">
        <v>1.1751482179819244</v>
      </c>
      <c r="F9" s="475">
        <v>4754126</v>
      </c>
      <c r="G9" s="270">
        <v>1.2207492079078006</v>
      </c>
      <c r="H9" s="475"/>
      <c r="I9" s="476"/>
      <c r="J9" s="475"/>
      <c r="K9" s="476"/>
      <c r="L9" s="475"/>
      <c r="M9" s="270"/>
      <c r="N9" s="475"/>
      <c r="O9" s="476"/>
      <c r="P9" s="475"/>
      <c r="Q9" s="476"/>
      <c r="R9" s="475"/>
      <c r="S9" s="271"/>
    </row>
    <row r="10" spans="1:19" ht="14.4" customHeight="1" x14ac:dyDescent="0.3">
      <c r="A10" s="478" t="s">
        <v>539</v>
      </c>
    </row>
    <row r="11" spans="1:19" ht="14.4" customHeight="1" x14ac:dyDescent="0.3">
      <c r="A11" s="479" t="s">
        <v>540</v>
      </c>
    </row>
    <row r="12" spans="1:19" ht="14.4" customHeight="1" x14ac:dyDescent="0.3">
      <c r="A12" s="478" t="s">
        <v>541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38" t="s">
        <v>543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216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107</v>
      </c>
      <c r="B3" s="282">
        <f t="shared" ref="B3:G3" si="0">SUBTOTAL(9,B6:B1048576)</f>
        <v>2010</v>
      </c>
      <c r="C3" s="283">
        <f t="shared" si="0"/>
        <v>2306</v>
      </c>
      <c r="D3" s="283">
        <f t="shared" si="0"/>
        <v>2540</v>
      </c>
      <c r="E3" s="192">
        <f t="shared" si="0"/>
        <v>3894433</v>
      </c>
      <c r="F3" s="190">
        <f t="shared" si="0"/>
        <v>4576536</v>
      </c>
      <c r="G3" s="284">
        <f t="shared" si="0"/>
        <v>4754126</v>
      </c>
    </row>
    <row r="4" spans="1:7" ht="14.4" customHeight="1" x14ac:dyDescent="0.3">
      <c r="A4" s="339" t="s">
        <v>108</v>
      </c>
      <c r="B4" s="340" t="s">
        <v>185</v>
      </c>
      <c r="C4" s="341"/>
      <c r="D4" s="341"/>
      <c r="E4" s="343" t="s">
        <v>81</v>
      </c>
      <c r="F4" s="344"/>
      <c r="G4" s="345"/>
    </row>
    <row r="5" spans="1:7" ht="14.4" customHeight="1" thickBot="1" x14ac:dyDescent="0.35">
      <c r="A5" s="468"/>
      <c r="B5" s="469">
        <v>2014</v>
      </c>
      <c r="C5" s="470">
        <v>2015</v>
      </c>
      <c r="D5" s="470">
        <v>2016</v>
      </c>
      <c r="E5" s="469">
        <v>2014</v>
      </c>
      <c r="F5" s="470">
        <v>2015</v>
      </c>
      <c r="G5" s="470">
        <v>2016</v>
      </c>
    </row>
    <row r="6" spans="1:7" ht="14.4" customHeight="1" thickBot="1" x14ac:dyDescent="0.35">
      <c r="A6" s="477" t="s">
        <v>542</v>
      </c>
      <c r="B6" s="480">
        <v>2010</v>
      </c>
      <c r="C6" s="480">
        <v>2306</v>
      </c>
      <c r="D6" s="480">
        <v>2540</v>
      </c>
      <c r="E6" s="475">
        <v>3894433</v>
      </c>
      <c r="F6" s="475">
        <v>4576536</v>
      </c>
      <c r="G6" s="481">
        <v>4754126</v>
      </c>
    </row>
    <row r="7" spans="1:7" ht="14.4" customHeight="1" x14ac:dyDescent="0.3">
      <c r="A7" s="478" t="s">
        <v>539</v>
      </c>
    </row>
    <row r="8" spans="1:7" ht="14.4" customHeight="1" x14ac:dyDescent="0.3">
      <c r="A8" s="479" t="s">
        <v>540</v>
      </c>
    </row>
    <row r="9" spans="1:7" ht="14.4" customHeight="1" x14ac:dyDescent="0.3">
      <c r="A9" s="478" t="s">
        <v>541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601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216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107</v>
      </c>
      <c r="F3" s="77">
        <f t="shared" ref="F3:O3" si="0">SUBTOTAL(9,F6:F1048576)</f>
        <v>2010</v>
      </c>
      <c r="G3" s="78">
        <f t="shared" si="0"/>
        <v>3894433</v>
      </c>
      <c r="H3" s="58"/>
      <c r="I3" s="58"/>
      <c r="J3" s="78">
        <f t="shared" si="0"/>
        <v>2306</v>
      </c>
      <c r="K3" s="78">
        <f t="shared" si="0"/>
        <v>4576536</v>
      </c>
      <c r="L3" s="58"/>
      <c r="M3" s="58"/>
      <c r="N3" s="78">
        <f t="shared" si="0"/>
        <v>2540</v>
      </c>
      <c r="O3" s="78">
        <f t="shared" si="0"/>
        <v>4754126</v>
      </c>
      <c r="P3" s="59">
        <f>IF(G3=0,0,O3/G3)</f>
        <v>1.2207492079078006</v>
      </c>
      <c r="Q3" s="79">
        <f>IF(N3=0,0,O3/N3)</f>
        <v>1871.7031496062991</v>
      </c>
    </row>
    <row r="4" spans="1:17" ht="14.4" customHeight="1" x14ac:dyDescent="0.3">
      <c r="A4" s="347" t="s">
        <v>77</v>
      </c>
      <c r="B4" s="354" t="s">
        <v>0</v>
      </c>
      <c r="C4" s="348" t="s">
        <v>78</v>
      </c>
      <c r="D4" s="353" t="s">
        <v>53</v>
      </c>
      <c r="E4" s="349" t="s">
        <v>52</v>
      </c>
      <c r="F4" s="350">
        <v>2014</v>
      </c>
      <c r="G4" s="351"/>
      <c r="H4" s="76"/>
      <c r="I4" s="76"/>
      <c r="J4" s="350">
        <v>2015</v>
      </c>
      <c r="K4" s="351"/>
      <c r="L4" s="76"/>
      <c r="M4" s="76"/>
      <c r="N4" s="350">
        <v>2016</v>
      </c>
      <c r="O4" s="351"/>
      <c r="P4" s="352" t="s">
        <v>2</v>
      </c>
      <c r="Q4" s="346" t="s">
        <v>80</v>
      </c>
    </row>
    <row r="5" spans="1:17" ht="14.4" customHeight="1" thickBot="1" x14ac:dyDescent="0.35">
      <c r="A5" s="482"/>
      <c r="B5" s="483"/>
      <c r="C5" s="484"/>
      <c r="D5" s="485"/>
      <c r="E5" s="486"/>
      <c r="F5" s="487" t="s">
        <v>54</v>
      </c>
      <c r="G5" s="488" t="s">
        <v>10</v>
      </c>
      <c r="H5" s="489"/>
      <c r="I5" s="489"/>
      <c r="J5" s="487" t="s">
        <v>54</v>
      </c>
      <c r="K5" s="488" t="s">
        <v>10</v>
      </c>
      <c r="L5" s="489"/>
      <c r="M5" s="489"/>
      <c r="N5" s="487" t="s">
        <v>54</v>
      </c>
      <c r="O5" s="488" t="s">
        <v>10</v>
      </c>
      <c r="P5" s="490"/>
      <c r="Q5" s="491"/>
    </row>
    <row r="6" spans="1:17" ht="14.4" customHeight="1" x14ac:dyDescent="0.3">
      <c r="A6" s="420" t="s">
        <v>544</v>
      </c>
      <c r="B6" s="421" t="s">
        <v>392</v>
      </c>
      <c r="C6" s="421" t="s">
        <v>545</v>
      </c>
      <c r="D6" s="421" t="s">
        <v>546</v>
      </c>
      <c r="E6" s="421" t="s">
        <v>547</v>
      </c>
      <c r="F6" s="399">
        <v>266</v>
      </c>
      <c r="G6" s="399">
        <v>2818270</v>
      </c>
      <c r="H6" s="421">
        <v>1</v>
      </c>
      <c r="I6" s="421">
        <v>10595</v>
      </c>
      <c r="J6" s="399">
        <v>330</v>
      </c>
      <c r="K6" s="399">
        <v>3539250</v>
      </c>
      <c r="L6" s="421">
        <v>1.2558236081000047</v>
      </c>
      <c r="M6" s="421">
        <v>10725</v>
      </c>
      <c r="N6" s="399">
        <v>301</v>
      </c>
      <c r="O6" s="399">
        <v>3432303</v>
      </c>
      <c r="P6" s="400">
        <v>1.2178758600134125</v>
      </c>
      <c r="Q6" s="411">
        <v>11403</v>
      </c>
    </row>
    <row r="7" spans="1:17" ht="14.4" customHeight="1" x14ac:dyDescent="0.3">
      <c r="A7" s="424" t="s">
        <v>548</v>
      </c>
      <c r="B7" s="425" t="s">
        <v>392</v>
      </c>
      <c r="C7" s="425" t="s">
        <v>545</v>
      </c>
      <c r="D7" s="425" t="s">
        <v>549</v>
      </c>
      <c r="E7" s="425" t="s">
        <v>550</v>
      </c>
      <c r="F7" s="428">
        <v>8</v>
      </c>
      <c r="G7" s="428">
        <v>1008</v>
      </c>
      <c r="H7" s="425">
        <v>1</v>
      </c>
      <c r="I7" s="425">
        <v>126</v>
      </c>
      <c r="J7" s="428">
        <v>3</v>
      </c>
      <c r="K7" s="428">
        <v>384</v>
      </c>
      <c r="L7" s="425">
        <v>0.38095238095238093</v>
      </c>
      <c r="M7" s="425">
        <v>128</v>
      </c>
      <c r="N7" s="428">
        <v>3</v>
      </c>
      <c r="O7" s="428">
        <v>408</v>
      </c>
      <c r="P7" s="492">
        <v>0.40476190476190477</v>
      </c>
      <c r="Q7" s="429">
        <v>136</v>
      </c>
    </row>
    <row r="8" spans="1:17" ht="14.4" customHeight="1" x14ac:dyDescent="0.3">
      <c r="A8" s="424" t="s">
        <v>548</v>
      </c>
      <c r="B8" s="425" t="s">
        <v>392</v>
      </c>
      <c r="C8" s="425" t="s">
        <v>545</v>
      </c>
      <c r="D8" s="425" t="s">
        <v>551</v>
      </c>
      <c r="E8" s="425" t="s">
        <v>552</v>
      </c>
      <c r="F8" s="428">
        <v>13</v>
      </c>
      <c r="G8" s="428">
        <v>15860</v>
      </c>
      <c r="H8" s="425">
        <v>1</v>
      </c>
      <c r="I8" s="425">
        <v>1220</v>
      </c>
      <c r="J8" s="428">
        <v>4</v>
      </c>
      <c r="K8" s="428">
        <v>4912</v>
      </c>
      <c r="L8" s="425">
        <v>0.30970996216897856</v>
      </c>
      <c r="M8" s="425">
        <v>1228</v>
      </c>
      <c r="N8" s="428">
        <v>6</v>
      </c>
      <c r="O8" s="428">
        <v>7572</v>
      </c>
      <c r="P8" s="492">
        <v>0.47742749054224465</v>
      </c>
      <c r="Q8" s="429">
        <v>1262</v>
      </c>
    </row>
    <row r="9" spans="1:17" ht="14.4" customHeight="1" x14ac:dyDescent="0.3">
      <c r="A9" s="424" t="s">
        <v>548</v>
      </c>
      <c r="B9" s="425" t="s">
        <v>392</v>
      </c>
      <c r="C9" s="425" t="s">
        <v>545</v>
      </c>
      <c r="D9" s="425" t="s">
        <v>553</v>
      </c>
      <c r="E9" s="425" t="s">
        <v>554</v>
      </c>
      <c r="F9" s="428">
        <v>35</v>
      </c>
      <c r="G9" s="428">
        <v>77455</v>
      </c>
      <c r="H9" s="425">
        <v>1</v>
      </c>
      <c r="I9" s="425">
        <v>2213</v>
      </c>
      <c r="J9" s="428">
        <v>10</v>
      </c>
      <c r="K9" s="428">
        <v>22360</v>
      </c>
      <c r="L9" s="425">
        <v>0.28868375185591633</v>
      </c>
      <c r="M9" s="425">
        <v>2236</v>
      </c>
      <c r="N9" s="428">
        <v>24</v>
      </c>
      <c r="O9" s="428">
        <v>56112</v>
      </c>
      <c r="P9" s="492">
        <v>0.72444645277903297</v>
      </c>
      <c r="Q9" s="429">
        <v>2338</v>
      </c>
    </row>
    <row r="10" spans="1:17" ht="14.4" customHeight="1" x14ac:dyDescent="0.3">
      <c r="A10" s="424" t="s">
        <v>548</v>
      </c>
      <c r="B10" s="425" t="s">
        <v>392</v>
      </c>
      <c r="C10" s="425" t="s">
        <v>545</v>
      </c>
      <c r="D10" s="425" t="s">
        <v>555</v>
      </c>
      <c r="E10" s="425" t="s">
        <v>556</v>
      </c>
      <c r="F10" s="428">
        <v>10</v>
      </c>
      <c r="G10" s="428">
        <v>10350</v>
      </c>
      <c r="H10" s="425">
        <v>1</v>
      </c>
      <c r="I10" s="425">
        <v>1035</v>
      </c>
      <c r="J10" s="428">
        <v>4</v>
      </c>
      <c r="K10" s="428">
        <v>4172</v>
      </c>
      <c r="L10" s="425">
        <v>0.40309178743961355</v>
      </c>
      <c r="M10" s="425">
        <v>1043</v>
      </c>
      <c r="N10" s="428">
        <v>2</v>
      </c>
      <c r="O10" s="428">
        <v>2154</v>
      </c>
      <c r="P10" s="492">
        <v>0.20811594202898551</v>
      </c>
      <c r="Q10" s="429">
        <v>1077</v>
      </c>
    </row>
    <row r="11" spans="1:17" ht="14.4" customHeight="1" x14ac:dyDescent="0.3">
      <c r="A11" s="424" t="s">
        <v>548</v>
      </c>
      <c r="B11" s="425" t="s">
        <v>392</v>
      </c>
      <c r="C11" s="425" t="s">
        <v>545</v>
      </c>
      <c r="D11" s="425" t="s">
        <v>557</v>
      </c>
      <c r="E11" s="425" t="s">
        <v>558</v>
      </c>
      <c r="F11" s="428">
        <v>34</v>
      </c>
      <c r="G11" s="428">
        <v>125732</v>
      </c>
      <c r="H11" s="425">
        <v>1</v>
      </c>
      <c r="I11" s="425">
        <v>3698</v>
      </c>
      <c r="J11" s="428">
        <v>23</v>
      </c>
      <c r="K11" s="428">
        <v>85583</v>
      </c>
      <c r="L11" s="425">
        <v>0.68067794992523778</v>
      </c>
      <c r="M11" s="425">
        <v>3721</v>
      </c>
      <c r="N11" s="428">
        <v>24</v>
      </c>
      <c r="O11" s="428">
        <v>91752</v>
      </c>
      <c r="P11" s="492">
        <v>0.72974262717526162</v>
      </c>
      <c r="Q11" s="429">
        <v>3823</v>
      </c>
    </row>
    <row r="12" spans="1:17" ht="14.4" customHeight="1" x14ac:dyDescent="0.3">
      <c r="A12" s="424" t="s">
        <v>548</v>
      </c>
      <c r="B12" s="425" t="s">
        <v>392</v>
      </c>
      <c r="C12" s="425" t="s">
        <v>545</v>
      </c>
      <c r="D12" s="425" t="s">
        <v>559</v>
      </c>
      <c r="E12" s="425" t="s">
        <v>560</v>
      </c>
      <c r="F12" s="428">
        <v>332</v>
      </c>
      <c r="G12" s="428">
        <v>145416</v>
      </c>
      <c r="H12" s="425">
        <v>1</v>
      </c>
      <c r="I12" s="425">
        <v>438</v>
      </c>
      <c r="J12" s="428">
        <v>428</v>
      </c>
      <c r="K12" s="428">
        <v>187892</v>
      </c>
      <c r="L12" s="425">
        <v>1.2920999064752159</v>
      </c>
      <c r="M12" s="425">
        <v>439</v>
      </c>
      <c r="N12" s="428">
        <v>389</v>
      </c>
      <c r="O12" s="428">
        <v>173105</v>
      </c>
      <c r="P12" s="492">
        <v>1.1904123342685813</v>
      </c>
      <c r="Q12" s="429">
        <v>445</v>
      </c>
    </row>
    <row r="13" spans="1:17" ht="14.4" customHeight="1" x14ac:dyDescent="0.3">
      <c r="A13" s="424" t="s">
        <v>548</v>
      </c>
      <c r="B13" s="425" t="s">
        <v>392</v>
      </c>
      <c r="C13" s="425" t="s">
        <v>545</v>
      </c>
      <c r="D13" s="425" t="s">
        <v>561</v>
      </c>
      <c r="E13" s="425" t="s">
        <v>562</v>
      </c>
      <c r="F13" s="428">
        <v>26</v>
      </c>
      <c r="G13" s="428">
        <v>21632</v>
      </c>
      <c r="H13" s="425">
        <v>1</v>
      </c>
      <c r="I13" s="425">
        <v>832</v>
      </c>
      <c r="J13" s="428">
        <v>33</v>
      </c>
      <c r="K13" s="428">
        <v>27588</v>
      </c>
      <c r="L13" s="425">
        <v>1.2753328402366864</v>
      </c>
      <c r="M13" s="425">
        <v>836</v>
      </c>
      <c r="N13" s="428">
        <v>43</v>
      </c>
      <c r="O13" s="428">
        <v>36679</v>
      </c>
      <c r="P13" s="492">
        <v>1.6955898668639053</v>
      </c>
      <c r="Q13" s="429">
        <v>853</v>
      </c>
    </row>
    <row r="14" spans="1:17" ht="14.4" customHeight="1" x14ac:dyDescent="0.3">
      <c r="A14" s="424" t="s">
        <v>548</v>
      </c>
      <c r="B14" s="425" t="s">
        <v>392</v>
      </c>
      <c r="C14" s="425" t="s">
        <v>545</v>
      </c>
      <c r="D14" s="425" t="s">
        <v>563</v>
      </c>
      <c r="E14" s="425" t="s">
        <v>564</v>
      </c>
      <c r="F14" s="428">
        <v>43</v>
      </c>
      <c r="G14" s="428">
        <v>69359</v>
      </c>
      <c r="H14" s="425">
        <v>1</v>
      </c>
      <c r="I14" s="425">
        <v>1613</v>
      </c>
      <c r="J14" s="428">
        <v>24</v>
      </c>
      <c r="K14" s="428">
        <v>38904</v>
      </c>
      <c r="L14" s="425">
        <v>0.56090774088438411</v>
      </c>
      <c r="M14" s="425">
        <v>1621</v>
      </c>
      <c r="N14" s="428">
        <v>36</v>
      </c>
      <c r="O14" s="428">
        <v>59580</v>
      </c>
      <c r="P14" s="492">
        <v>0.85900892458080425</v>
      </c>
      <c r="Q14" s="429">
        <v>1655</v>
      </c>
    </row>
    <row r="15" spans="1:17" ht="14.4" customHeight="1" x14ac:dyDescent="0.3">
      <c r="A15" s="424" t="s">
        <v>548</v>
      </c>
      <c r="B15" s="425" t="s">
        <v>392</v>
      </c>
      <c r="C15" s="425" t="s">
        <v>545</v>
      </c>
      <c r="D15" s="425" t="s">
        <v>565</v>
      </c>
      <c r="E15" s="425" t="s">
        <v>566</v>
      </c>
      <c r="F15" s="428"/>
      <c r="G15" s="428"/>
      <c r="H15" s="425"/>
      <c r="I15" s="425"/>
      <c r="J15" s="428">
        <v>1</v>
      </c>
      <c r="K15" s="428">
        <v>1553</v>
      </c>
      <c r="L15" s="425"/>
      <c r="M15" s="425">
        <v>1553</v>
      </c>
      <c r="N15" s="428"/>
      <c r="O15" s="428"/>
      <c r="P15" s="492"/>
      <c r="Q15" s="429"/>
    </row>
    <row r="16" spans="1:17" ht="14.4" customHeight="1" x14ac:dyDescent="0.3">
      <c r="A16" s="424" t="s">
        <v>548</v>
      </c>
      <c r="B16" s="425" t="s">
        <v>392</v>
      </c>
      <c r="C16" s="425" t="s">
        <v>545</v>
      </c>
      <c r="D16" s="425" t="s">
        <v>567</v>
      </c>
      <c r="E16" s="425" t="s">
        <v>568</v>
      </c>
      <c r="F16" s="428">
        <v>15</v>
      </c>
      <c r="G16" s="428">
        <v>12285</v>
      </c>
      <c r="H16" s="425">
        <v>1</v>
      </c>
      <c r="I16" s="425">
        <v>819</v>
      </c>
      <c r="J16" s="428">
        <v>8</v>
      </c>
      <c r="K16" s="428">
        <v>6584</v>
      </c>
      <c r="L16" s="425">
        <v>0.53593813593813588</v>
      </c>
      <c r="M16" s="425">
        <v>823</v>
      </c>
      <c r="N16" s="428">
        <v>11</v>
      </c>
      <c r="O16" s="428">
        <v>9240</v>
      </c>
      <c r="P16" s="492">
        <v>0.75213675213675213</v>
      </c>
      <c r="Q16" s="429">
        <v>840</v>
      </c>
    </row>
    <row r="17" spans="1:17" ht="14.4" customHeight="1" x14ac:dyDescent="0.3">
      <c r="A17" s="424" t="s">
        <v>548</v>
      </c>
      <c r="B17" s="425" t="s">
        <v>392</v>
      </c>
      <c r="C17" s="425" t="s">
        <v>545</v>
      </c>
      <c r="D17" s="425" t="s">
        <v>569</v>
      </c>
      <c r="E17" s="425" t="s">
        <v>570</v>
      </c>
      <c r="F17" s="428">
        <v>43</v>
      </c>
      <c r="G17" s="428">
        <v>62221</v>
      </c>
      <c r="H17" s="425">
        <v>1</v>
      </c>
      <c r="I17" s="425">
        <v>1447</v>
      </c>
      <c r="J17" s="428">
        <v>47</v>
      </c>
      <c r="K17" s="428">
        <v>68667</v>
      </c>
      <c r="L17" s="425">
        <v>1.1035984635412481</v>
      </c>
      <c r="M17" s="425">
        <v>1461</v>
      </c>
      <c r="N17" s="428">
        <v>12</v>
      </c>
      <c r="O17" s="428">
        <v>18276</v>
      </c>
      <c r="P17" s="492">
        <v>0.29372719821282206</v>
      </c>
      <c r="Q17" s="429">
        <v>1523</v>
      </c>
    </row>
    <row r="18" spans="1:17" ht="14.4" customHeight="1" x14ac:dyDescent="0.3">
      <c r="A18" s="424" t="s">
        <v>548</v>
      </c>
      <c r="B18" s="425" t="s">
        <v>392</v>
      </c>
      <c r="C18" s="425" t="s">
        <v>545</v>
      </c>
      <c r="D18" s="425" t="s">
        <v>571</v>
      </c>
      <c r="E18" s="425" t="s">
        <v>572</v>
      </c>
      <c r="F18" s="428">
        <v>2</v>
      </c>
      <c r="G18" s="428">
        <v>6156</v>
      </c>
      <c r="H18" s="425">
        <v>1</v>
      </c>
      <c r="I18" s="425">
        <v>3078</v>
      </c>
      <c r="J18" s="428"/>
      <c r="K18" s="428"/>
      <c r="L18" s="425"/>
      <c r="M18" s="425"/>
      <c r="N18" s="428">
        <v>1</v>
      </c>
      <c r="O18" s="428">
        <v>3252</v>
      </c>
      <c r="P18" s="492">
        <v>0.52826510721247566</v>
      </c>
      <c r="Q18" s="429">
        <v>3252</v>
      </c>
    </row>
    <row r="19" spans="1:17" ht="14.4" customHeight="1" x14ac:dyDescent="0.3">
      <c r="A19" s="424" t="s">
        <v>548</v>
      </c>
      <c r="B19" s="425" t="s">
        <v>392</v>
      </c>
      <c r="C19" s="425" t="s">
        <v>545</v>
      </c>
      <c r="D19" s="425" t="s">
        <v>573</v>
      </c>
      <c r="E19" s="425" t="s">
        <v>574</v>
      </c>
      <c r="F19" s="428">
        <v>48</v>
      </c>
      <c r="G19" s="428">
        <v>768</v>
      </c>
      <c r="H19" s="425">
        <v>1</v>
      </c>
      <c r="I19" s="425">
        <v>16</v>
      </c>
      <c r="J19" s="428">
        <v>24</v>
      </c>
      <c r="K19" s="428">
        <v>384</v>
      </c>
      <c r="L19" s="425">
        <v>0.5</v>
      </c>
      <c r="M19" s="425">
        <v>16</v>
      </c>
      <c r="N19" s="428">
        <v>47</v>
      </c>
      <c r="O19" s="428">
        <v>799</v>
      </c>
      <c r="P19" s="492">
        <v>1.0403645833333333</v>
      </c>
      <c r="Q19" s="429">
        <v>17</v>
      </c>
    </row>
    <row r="20" spans="1:17" ht="14.4" customHeight="1" x14ac:dyDescent="0.3">
      <c r="A20" s="424" t="s">
        <v>548</v>
      </c>
      <c r="B20" s="425" t="s">
        <v>392</v>
      </c>
      <c r="C20" s="425" t="s">
        <v>545</v>
      </c>
      <c r="D20" s="425" t="s">
        <v>575</v>
      </c>
      <c r="E20" s="425" t="s">
        <v>560</v>
      </c>
      <c r="F20" s="428">
        <v>62</v>
      </c>
      <c r="G20" s="428">
        <v>42656</v>
      </c>
      <c r="H20" s="425">
        <v>1</v>
      </c>
      <c r="I20" s="425">
        <v>688</v>
      </c>
      <c r="J20" s="428">
        <v>33</v>
      </c>
      <c r="K20" s="428">
        <v>22968</v>
      </c>
      <c r="L20" s="425">
        <v>0.53844711177794446</v>
      </c>
      <c r="M20" s="425">
        <v>696</v>
      </c>
      <c r="N20" s="428">
        <v>79</v>
      </c>
      <c r="O20" s="428">
        <v>55932</v>
      </c>
      <c r="P20" s="492">
        <v>1.3112340585146287</v>
      </c>
      <c r="Q20" s="429">
        <v>708</v>
      </c>
    </row>
    <row r="21" spans="1:17" ht="14.4" customHeight="1" x14ac:dyDescent="0.3">
      <c r="A21" s="424" t="s">
        <v>548</v>
      </c>
      <c r="B21" s="425" t="s">
        <v>392</v>
      </c>
      <c r="C21" s="425" t="s">
        <v>545</v>
      </c>
      <c r="D21" s="425" t="s">
        <v>576</v>
      </c>
      <c r="E21" s="425" t="s">
        <v>562</v>
      </c>
      <c r="F21" s="428">
        <v>55</v>
      </c>
      <c r="G21" s="428">
        <v>75625</v>
      </c>
      <c r="H21" s="425">
        <v>1</v>
      </c>
      <c r="I21" s="425">
        <v>1375</v>
      </c>
      <c r="J21" s="428">
        <v>35</v>
      </c>
      <c r="K21" s="428">
        <v>48545</v>
      </c>
      <c r="L21" s="425">
        <v>0.64191735537190087</v>
      </c>
      <c r="M21" s="425">
        <v>1387</v>
      </c>
      <c r="N21" s="428">
        <v>68</v>
      </c>
      <c r="O21" s="428">
        <v>97784</v>
      </c>
      <c r="P21" s="492">
        <v>1.2930115702479339</v>
      </c>
      <c r="Q21" s="429">
        <v>1438</v>
      </c>
    </row>
    <row r="22" spans="1:17" ht="14.4" customHeight="1" x14ac:dyDescent="0.3">
      <c r="A22" s="424" t="s">
        <v>548</v>
      </c>
      <c r="B22" s="425" t="s">
        <v>392</v>
      </c>
      <c r="C22" s="425" t="s">
        <v>545</v>
      </c>
      <c r="D22" s="425" t="s">
        <v>577</v>
      </c>
      <c r="E22" s="425" t="s">
        <v>578</v>
      </c>
      <c r="F22" s="428">
        <v>29</v>
      </c>
      <c r="G22" s="428">
        <v>67251</v>
      </c>
      <c r="H22" s="425">
        <v>1</v>
      </c>
      <c r="I22" s="425">
        <v>2319</v>
      </c>
      <c r="J22" s="428">
        <v>21</v>
      </c>
      <c r="K22" s="428">
        <v>49161</v>
      </c>
      <c r="L22" s="425">
        <v>0.7310077173573627</v>
      </c>
      <c r="M22" s="425">
        <v>2341</v>
      </c>
      <c r="N22" s="428">
        <v>40</v>
      </c>
      <c r="O22" s="428">
        <v>97480</v>
      </c>
      <c r="P22" s="492">
        <v>1.4494951747929399</v>
      </c>
      <c r="Q22" s="429">
        <v>2437</v>
      </c>
    </row>
    <row r="23" spans="1:17" ht="14.4" customHeight="1" x14ac:dyDescent="0.3">
      <c r="A23" s="424" t="s">
        <v>548</v>
      </c>
      <c r="B23" s="425" t="s">
        <v>392</v>
      </c>
      <c r="C23" s="425" t="s">
        <v>545</v>
      </c>
      <c r="D23" s="425" t="s">
        <v>579</v>
      </c>
      <c r="E23" s="425" t="s">
        <v>580</v>
      </c>
      <c r="F23" s="428">
        <v>399</v>
      </c>
      <c r="G23" s="428">
        <v>25935</v>
      </c>
      <c r="H23" s="425">
        <v>1</v>
      </c>
      <c r="I23" s="425">
        <v>65</v>
      </c>
      <c r="J23" s="428">
        <v>461</v>
      </c>
      <c r="K23" s="428">
        <v>30426</v>
      </c>
      <c r="L23" s="425">
        <v>1.1731636784268362</v>
      </c>
      <c r="M23" s="425">
        <v>66</v>
      </c>
      <c r="N23" s="428">
        <v>473</v>
      </c>
      <c r="O23" s="428">
        <v>32637</v>
      </c>
      <c r="P23" s="492">
        <v>1.2584152689415848</v>
      </c>
      <c r="Q23" s="429">
        <v>69</v>
      </c>
    </row>
    <row r="24" spans="1:17" ht="14.4" customHeight="1" x14ac:dyDescent="0.3">
      <c r="A24" s="424" t="s">
        <v>548</v>
      </c>
      <c r="B24" s="425" t="s">
        <v>392</v>
      </c>
      <c r="C24" s="425" t="s">
        <v>545</v>
      </c>
      <c r="D24" s="425" t="s">
        <v>581</v>
      </c>
      <c r="E24" s="425" t="s">
        <v>582</v>
      </c>
      <c r="F24" s="428">
        <v>43</v>
      </c>
      <c r="G24" s="428">
        <v>17028</v>
      </c>
      <c r="H24" s="425">
        <v>1</v>
      </c>
      <c r="I24" s="425">
        <v>396</v>
      </c>
      <c r="J24" s="428">
        <v>47</v>
      </c>
      <c r="K24" s="428">
        <v>18847</v>
      </c>
      <c r="L24" s="425">
        <v>1.1068240544984731</v>
      </c>
      <c r="M24" s="425">
        <v>401</v>
      </c>
      <c r="N24" s="428">
        <v>12</v>
      </c>
      <c r="O24" s="428">
        <v>4884</v>
      </c>
      <c r="P24" s="492">
        <v>0.2868217054263566</v>
      </c>
      <c r="Q24" s="429">
        <v>407</v>
      </c>
    </row>
    <row r="25" spans="1:17" ht="14.4" customHeight="1" x14ac:dyDescent="0.3">
      <c r="A25" s="424" t="s">
        <v>548</v>
      </c>
      <c r="B25" s="425" t="s">
        <v>392</v>
      </c>
      <c r="C25" s="425" t="s">
        <v>545</v>
      </c>
      <c r="D25" s="425" t="s">
        <v>583</v>
      </c>
      <c r="E25" s="425" t="s">
        <v>584</v>
      </c>
      <c r="F25" s="428">
        <v>17</v>
      </c>
      <c r="G25" s="428">
        <v>27217</v>
      </c>
      <c r="H25" s="425">
        <v>1</v>
      </c>
      <c r="I25" s="425">
        <v>1601</v>
      </c>
      <c r="J25" s="428">
        <v>32</v>
      </c>
      <c r="K25" s="428">
        <v>51616</v>
      </c>
      <c r="L25" s="425">
        <v>1.8964617702171438</v>
      </c>
      <c r="M25" s="425">
        <v>1613</v>
      </c>
      <c r="N25" s="428">
        <v>25</v>
      </c>
      <c r="O25" s="428">
        <v>41600</v>
      </c>
      <c r="P25" s="492">
        <v>1.5284564794062534</v>
      </c>
      <c r="Q25" s="429">
        <v>1664</v>
      </c>
    </row>
    <row r="26" spans="1:17" ht="14.4" customHeight="1" x14ac:dyDescent="0.3">
      <c r="A26" s="424" t="s">
        <v>548</v>
      </c>
      <c r="B26" s="425" t="s">
        <v>392</v>
      </c>
      <c r="C26" s="425" t="s">
        <v>545</v>
      </c>
      <c r="D26" s="425" t="s">
        <v>585</v>
      </c>
      <c r="E26" s="425" t="s">
        <v>586</v>
      </c>
      <c r="F26" s="428">
        <v>118</v>
      </c>
      <c r="G26" s="428">
        <v>64900</v>
      </c>
      <c r="H26" s="425">
        <v>1</v>
      </c>
      <c r="I26" s="425">
        <v>550</v>
      </c>
      <c r="J26" s="428">
        <v>88</v>
      </c>
      <c r="K26" s="428">
        <v>48576</v>
      </c>
      <c r="L26" s="425">
        <v>0.74847457627118641</v>
      </c>
      <c r="M26" s="425">
        <v>552</v>
      </c>
      <c r="N26" s="428">
        <v>219</v>
      </c>
      <c r="O26" s="428">
        <v>122640</v>
      </c>
      <c r="P26" s="492">
        <v>1.8896764252696456</v>
      </c>
      <c r="Q26" s="429">
        <v>560</v>
      </c>
    </row>
    <row r="27" spans="1:17" ht="14.4" customHeight="1" x14ac:dyDescent="0.3">
      <c r="A27" s="424" t="s">
        <v>548</v>
      </c>
      <c r="B27" s="425" t="s">
        <v>392</v>
      </c>
      <c r="C27" s="425" t="s">
        <v>545</v>
      </c>
      <c r="D27" s="425" t="s">
        <v>587</v>
      </c>
      <c r="E27" s="425" t="s">
        <v>588</v>
      </c>
      <c r="F27" s="428">
        <v>2</v>
      </c>
      <c r="G27" s="428">
        <v>2468</v>
      </c>
      <c r="H27" s="425">
        <v>1</v>
      </c>
      <c r="I27" s="425">
        <v>1234</v>
      </c>
      <c r="J27" s="428"/>
      <c r="K27" s="428"/>
      <c r="L27" s="425"/>
      <c r="M27" s="425"/>
      <c r="N27" s="428">
        <v>1</v>
      </c>
      <c r="O27" s="428">
        <v>1266</v>
      </c>
      <c r="P27" s="492">
        <v>0.51296596434359809</v>
      </c>
      <c r="Q27" s="429">
        <v>1266</v>
      </c>
    </row>
    <row r="28" spans="1:17" ht="14.4" customHeight="1" x14ac:dyDescent="0.3">
      <c r="A28" s="424" t="s">
        <v>548</v>
      </c>
      <c r="B28" s="425" t="s">
        <v>392</v>
      </c>
      <c r="C28" s="425" t="s">
        <v>545</v>
      </c>
      <c r="D28" s="425" t="s">
        <v>589</v>
      </c>
      <c r="E28" s="425" t="s">
        <v>590</v>
      </c>
      <c r="F28" s="428">
        <v>85</v>
      </c>
      <c r="G28" s="428">
        <v>2975</v>
      </c>
      <c r="H28" s="425">
        <v>1</v>
      </c>
      <c r="I28" s="425">
        <v>35</v>
      </c>
      <c r="J28" s="428">
        <v>136</v>
      </c>
      <c r="K28" s="428">
        <v>4896</v>
      </c>
      <c r="L28" s="425">
        <v>1.6457142857142857</v>
      </c>
      <c r="M28" s="425">
        <v>36</v>
      </c>
      <c r="N28" s="428">
        <v>133</v>
      </c>
      <c r="O28" s="428">
        <v>4921</v>
      </c>
      <c r="P28" s="492">
        <v>1.6541176470588235</v>
      </c>
      <c r="Q28" s="429">
        <v>37</v>
      </c>
    </row>
    <row r="29" spans="1:17" ht="14.4" customHeight="1" x14ac:dyDescent="0.3">
      <c r="A29" s="424" t="s">
        <v>548</v>
      </c>
      <c r="B29" s="425" t="s">
        <v>392</v>
      </c>
      <c r="C29" s="425" t="s">
        <v>545</v>
      </c>
      <c r="D29" s="425" t="s">
        <v>591</v>
      </c>
      <c r="E29" s="425" t="s">
        <v>592</v>
      </c>
      <c r="F29" s="428">
        <v>8</v>
      </c>
      <c r="G29" s="428">
        <v>976</v>
      </c>
      <c r="H29" s="425">
        <v>1</v>
      </c>
      <c r="I29" s="425">
        <v>122</v>
      </c>
      <c r="J29" s="428">
        <v>3</v>
      </c>
      <c r="K29" s="428">
        <v>369</v>
      </c>
      <c r="L29" s="425">
        <v>0.3780737704918033</v>
      </c>
      <c r="M29" s="425">
        <v>123</v>
      </c>
      <c r="N29" s="428">
        <v>7</v>
      </c>
      <c r="O29" s="428">
        <v>903</v>
      </c>
      <c r="P29" s="492">
        <v>0.92520491803278693</v>
      </c>
      <c r="Q29" s="429">
        <v>129</v>
      </c>
    </row>
    <row r="30" spans="1:17" ht="14.4" customHeight="1" x14ac:dyDescent="0.3">
      <c r="A30" s="424" t="s">
        <v>548</v>
      </c>
      <c r="B30" s="425" t="s">
        <v>392</v>
      </c>
      <c r="C30" s="425" t="s">
        <v>545</v>
      </c>
      <c r="D30" s="425" t="s">
        <v>593</v>
      </c>
      <c r="E30" s="425" t="s">
        <v>594</v>
      </c>
      <c r="F30" s="428">
        <v>258</v>
      </c>
      <c r="G30" s="428">
        <v>109650</v>
      </c>
      <c r="H30" s="425">
        <v>1</v>
      </c>
      <c r="I30" s="425">
        <v>425</v>
      </c>
      <c r="J30" s="428">
        <v>430</v>
      </c>
      <c r="K30" s="428">
        <v>183180</v>
      </c>
      <c r="L30" s="425">
        <v>1.6705882352941177</v>
      </c>
      <c r="M30" s="425">
        <v>426</v>
      </c>
      <c r="N30" s="428">
        <v>458</v>
      </c>
      <c r="O30" s="428">
        <v>196482</v>
      </c>
      <c r="P30" s="492">
        <v>1.7919015047879616</v>
      </c>
      <c r="Q30" s="429">
        <v>429</v>
      </c>
    </row>
    <row r="31" spans="1:17" ht="14.4" customHeight="1" x14ac:dyDescent="0.3">
      <c r="A31" s="424" t="s">
        <v>548</v>
      </c>
      <c r="B31" s="425" t="s">
        <v>392</v>
      </c>
      <c r="C31" s="425" t="s">
        <v>545</v>
      </c>
      <c r="D31" s="425" t="s">
        <v>595</v>
      </c>
      <c r="E31" s="425" t="s">
        <v>596</v>
      </c>
      <c r="F31" s="428">
        <v>2</v>
      </c>
      <c r="G31" s="428">
        <v>2406</v>
      </c>
      <c r="H31" s="425">
        <v>1</v>
      </c>
      <c r="I31" s="425">
        <v>1203</v>
      </c>
      <c r="J31" s="428">
        <v>1</v>
      </c>
      <c r="K31" s="428">
        <v>1211</v>
      </c>
      <c r="L31" s="425">
        <v>0.50332502078137986</v>
      </c>
      <c r="M31" s="425">
        <v>1211</v>
      </c>
      <c r="N31" s="428"/>
      <c r="O31" s="428"/>
      <c r="P31" s="492"/>
      <c r="Q31" s="429"/>
    </row>
    <row r="32" spans="1:17" ht="14.4" customHeight="1" x14ac:dyDescent="0.3">
      <c r="A32" s="424" t="s">
        <v>548</v>
      </c>
      <c r="B32" s="425" t="s">
        <v>392</v>
      </c>
      <c r="C32" s="425" t="s">
        <v>545</v>
      </c>
      <c r="D32" s="425" t="s">
        <v>597</v>
      </c>
      <c r="E32" s="425" t="s">
        <v>556</v>
      </c>
      <c r="F32" s="428">
        <v>2</v>
      </c>
      <c r="G32" s="428">
        <v>1830</v>
      </c>
      <c r="H32" s="425">
        <v>1</v>
      </c>
      <c r="I32" s="425">
        <v>915</v>
      </c>
      <c r="J32" s="428">
        <v>1</v>
      </c>
      <c r="K32" s="428">
        <v>923</v>
      </c>
      <c r="L32" s="425">
        <v>0.50437158469945353</v>
      </c>
      <c r="M32" s="425">
        <v>923</v>
      </c>
      <c r="N32" s="428"/>
      <c r="O32" s="428"/>
      <c r="P32" s="492"/>
      <c r="Q32" s="429"/>
    </row>
    <row r="33" spans="1:17" ht="14.4" customHeight="1" x14ac:dyDescent="0.3">
      <c r="A33" s="424" t="s">
        <v>548</v>
      </c>
      <c r="B33" s="425" t="s">
        <v>392</v>
      </c>
      <c r="C33" s="425" t="s">
        <v>545</v>
      </c>
      <c r="D33" s="425" t="s">
        <v>598</v>
      </c>
      <c r="E33" s="425" t="s">
        <v>599</v>
      </c>
      <c r="F33" s="428">
        <v>54</v>
      </c>
      <c r="G33" s="428">
        <v>86778</v>
      </c>
      <c r="H33" s="425">
        <v>1</v>
      </c>
      <c r="I33" s="425">
        <v>1607</v>
      </c>
      <c r="J33" s="428">
        <v>79</v>
      </c>
      <c r="K33" s="428">
        <v>127585</v>
      </c>
      <c r="L33" s="425">
        <v>1.4702459148632141</v>
      </c>
      <c r="M33" s="425">
        <v>1615</v>
      </c>
      <c r="N33" s="428">
        <v>125</v>
      </c>
      <c r="O33" s="428">
        <v>206125</v>
      </c>
      <c r="P33" s="492">
        <v>2.3753140196824081</v>
      </c>
      <c r="Q33" s="429">
        <v>1649</v>
      </c>
    </row>
    <row r="34" spans="1:17" ht="14.4" customHeight="1" thickBot="1" x14ac:dyDescent="0.35">
      <c r="A34" s="430" t="s">
        <v>548</v>
      </c>
      <c r="B34" s="431" t="s">
        <v>392</v>
      </c>
      <c r="C34" s="431" t="s">
        <v>545</v>
      </c>
      <c r="D34" s="431" t="s">
        <v>600</v>
      </c>
      <c r="E34" s="431" t="s">
        <v>592</v>
      </c>
      <c r="F34" s="402">
        <v>1</v>
      </c>
      <c r="G34" s="402">
        <v>226</v>
      </c>
      <c r="H34" s="431">
        <v>1</v>
      </c>
      <c r="I34" s="431">
        <v>226</v>
      </c>
      <c r="J34" s="402"/>
      <c r="K34" s="402"/>
      <c r="L34" s="431"/>
      <c r="M34" s="431"/>
      <c r="N34" s="402">
        <v>1</v>
      </c>
      <c r="O34" s="402">
        <v>240</v>
      </c>
      <c r="P34" s="403">
        <v>1.0619469026548674</v>
      </c>
      <c r="Q34" s="412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106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216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107</v>
      </c>
      <c r="B3" s="189">
        <f>SUBTOTAL(9,B6:B1048576)</f>
        <v>889616</v>
      </c>
      <c r="C3" s="190">
        <f t="shared" ref="C3:R3" si="0">SUBTOTAL(9,C6:C1048576)</f>
        <v>12</v>
      </c>
      <c r="D3" s="190">
        <f t="shared" si="0"/>
        <v>617102</v>
      </c>
      <c r="E3" s="190">
        <f t="shared" si="0"/>
        <v>9.9203961085614463</v>
      </c>
      <c r="F3" s="190">
        <f t="shared" si="0"/>
        <v>453777</v>
      </c>
      <c r="G3" s="193">
        <f>IF(B3&lt;&gt;0,F3/B3,"")</f>
        <v>0.51008187802377658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39" t="s">
        <v>87</v>
      </c>
      <c r="B4" s="340" t="s">
        <v>81</v>
      </c>
      <c r="C4" s="341"/>
      <c r="D4" s="341"/>
      <c r="E4" s="341"/>
      <c r="F4" s="341"/>
      <c r="G4" s="342"/>
      <c r="H4" s="340" t="s">
        <v>82</v>
      </c>
      <c r="I4" s="341"/>
      <c r="J4" s="341"/>
      <c r="K4" s="341"/>
      <c r="L4" s="341"/>
      <c r="M4" s="342"/>
      <c r="N4" s="340" t="s">
        <v>83</v>
      </c>
      <c r="O4" s="341"/>
      <c r="P4" s="341"/>
      <c r="Q4" s="341"/>
      <c r="R4" s="341"/>
      <c r="S4" s="342"/>
    </row>
    <row r="5" spans="1:19" ht="14.4" customHeight="1" thickBot="1" x14ac:dyDescent="0.35">
      <c r="A5" s="468"/>
      <c r="B5" s="469">
        <v>2014</v>
      </c>
      <c r="C5" s="470"/>
      <c r="D5" s="470">
        <v>2015</v>
      </c>
      <c r="E5" s="470"/>
      <c r="F5" s="470">
        <v>2016</v>
      </c>
      <c r="G5" s="471" t="s">
        <v>2</v>
      </c>
      <c r="H5" s="469">
        <v>2014</v>
      </c>
      <c r="I5" s="470"/>
      <c r="J5" s="470">
        <v>2015</v>
      </c>
      <c r="K5" s="470"/>
      <c r="L5" s="470">
        <v>2016</v>
      </c>
      <c r="M5" s="471" t="s">
        <v>2</v>
      </c>
      <c r="N5" s="469">
        <v>2014</v>
      </c>
      <c r="O5" s="470"/>
      <c r="P5" s="470">
        <v>2015</v>
      </c>
      <c r="Q5" s="470"/>
      <c r="R5" s="470">
        <v>2016</v>
      </c>
      <c r="S5" s="471" t="s">
        <v>2</v>
      </c>
    </row>
    <row r="6" spans="1:19" ht="14.4" customHeight="1" x14ac:dyDescent="0.3">
      <c r="A6" s="398" t="s">
        <v>602</v>
      </c>
      <c r="B6" s="472">
        <v>47201</v>
      </c>
      <c r="C6" s="421">
        <v>1</v>
      </c>
      <c r="D6" s="472"/>
      <c r="E6" s="421"/>
      <c r="F6" s="472">
        <v>21792</v>
      </c>
      <c r="G6" s="400">
        <v>0.46168513378953835</v>
      </c>
      <c r="H6" s="472"/>
      <c r="I6" s="421"/>
      <c r="J6" s="472"/>
      <c r="K6" s="421"/>
      <c r="L6" s="472"/>
      <c r="M6" s="400"/>
      <c r="N6" s="472"/>
      <c r="O6" s="421"/>
      <c r="P6" s="472"/>
      <c r="Q6" s="421"/>
      <c r="R6" s="472"/>
      <c r="S6" s="401"/>
    </row>
    <row r="7" spans="1:19" ht="14.4" customHeight="1" x14ac:dyDescent="0.3">
      <c r="A7" s="495" t="s">
        <v>603</v>
      </c>
      <c r="B7" s="493">
        <v>30235</v>
      </c>
      <c r="C7" s="425">
        <v>1</v>
      </c>
      <c r="D7" s="493">
        <v>90337</v>
      </c>
      <c r="E7" s="425">
        <v>2.9878286753762198</v>
      </c>
      <c r="F7" s="493">
        <v>16334</v>
      </c>
      <c r="G7" s="492">
        <v>0.54023482718703486</v>
      </c>
      <c r="H7" s="493"/>
      <c r="I7" s="425"/>
      <c r="J7" s="493"/>
      <c r="K7" s="425"/>
      <c r="L7" s="493"/>
      <c r="M7" s="492"/>
      <c r="N7" s="493"/>
      <c r="O7" s="425"/>
      <c r="P7" s="493"/>
      <c r="Q7" s="425"/>
      <c r="R7" s="493"/>
      <c r="S7" s="494"/>
    </row>
    <row r="8" spans="1:19" ht="14.4" customHeight="1" x14ac:dyDescent="0.3">
      <c r="A8" s="495" t="s">
        <v>604</v>
      </c>
      <c r="B8" s="493">
        <v>191931</v>
      </c>
      <c r="C8" s="425">
        <v>1</v>
      </c>
      <c r="D8" s="493">
        <v>192604</v>
      </c>
      <c r="E8" s="425">
        <v>1.00350646847044</v>
      </c>
      <c r="F8" s="493">
        <v>110901</v>
      </c>
      <c r="G8" s="492">
        <v>0.57781702799443546</v>
      </c>
      <c r="H8" s="493"/>
      <c r="I8" s="425"/>
      <c r="J8" s="493"/>
      <c r="K8" s="425"/>
      <c r="L8" s="493"/>
      <c r="M8" s="492"/>
      <c r="N8" s="493"/>
      <c r="O8" s="425"/>
      <c r="P8" s="493"/>
      <c r="Q8" s="425"/>
      <c r="R8" s="493"/>
      <c r="S8" s="494"/>
    </row>
    <row r="9" spans="1:19" ht="14.4" customHeight="1" x14ac:dyDescent="0.3">
      <c r="A9" s="495" t="s">
        <v>605</v>
      </c>
      <c r="B9" s="493">
        <v>37087</v>
      </c>
      <c r="C9" s="425">
        <v>1</v>
      </c>
      <c r="D9" s="493">
        <v>5062</v>
      </c>
      <c r="E9" s="425">
        <v>0.13648987515841129</v>
      </c>
      <c r="F9" s="493">
        <v>30549</v>
      </c>
      <c r="G9" s="492">
        <v>0.82371181276458061</v>
      </c>
      <c r="H9" s="493"/>
      <c r="I9" s="425"/>
      <c r="J9" s="493"/>
      <c r="K9" s="425"/>
      <c r="L9" s="493"/>
      <c r="M9" s="492"/>
      <c r="N9" s="493"/>
      <c r="O9" s="425"/>
      <c r="P9" s="493"/>
      <c r="Q9" s="425"/>
      <c r="R9" s="493"/>
      <c r="S9" s="494"/>
    </row>
    <row r="10" spans="1:19" ht="14.4" customHeight="1" x14ac:dyDescent="0.3">
      <c r="A10" s="495" t="s">
        <v>606</v>
      </c>
      <c r="B10" s="493">
        <v>192732</v>
      </c>
      <c r="C10" s="425">
        <v>1</v>
      </c>
      <c r="D10" s="493">
        <v>72127</v>
      </c>
      <c r="E10" s="425">
        <v>0.37423468858311021</v>
      </c>
      <c r="F10" s="493">
        <v>52307</v>
      </c>
      <c r="G10" s="492">
        <v>0.27139758836104022</v>
      </c>
      <c r="H10" s="493"/>
      <c r="I10" s="425"/>
      <c r="J10" s="493"/>
      <c r="K10" s="425"/>
      <c r="L10" s="493"/>
      <c r="M10" s="492"/>
      <c r="N10" s="493"/>
      <c r="O10" s="425"/>
      <c r="P10" s="493"/>
      <c r="Q10" s="425"/>
      <c r="R10" s="493"/>
      <c r="S10" s="494"/>
    </row>
    <row r="11" spans="1:19" ht="14.4" customHeight="1" x14ac:dyDescent="0.3">
      <c r="A11" s="495" t="s">
        <v>607</v>
      </c>
      <c r="B11" s="493">
        <v>22312</v>
      </c>
      <c r="C11" s="425">
        <v>1</v>
      </c>
      <c r="D11" s="493">
        <v>20317</v>
      </c>
      <c r="E11" s="425">
        <v>0.91058623162423813</v>
      </c>
      <c r="F11" s="493"/>
      <c r="G11" s="492"/>
      <c r="H11" s="493"/>
      <c r="I11" s="425"/>
      <c r="J11" s="493"/>
      <c r="K11" s="425"/>
      <c r="L11" s="493"/>
      <c r="M11" s="492"/>
      <c r="N11" s="493"/>
      <c r="O11" s="425"/>
      <c r="P11" s="493"/>
      <c r="Q11" s="425"/>
      <c r="R11" s="493"/>
      <c r="S11" s="494"/>
    </row>
    <row r="12" spans="1:19" ht="14.4" customHeight="1" x14ac:dyDescent="0.3">
      <c r="A12" s="495" t="s">
        <v>608</v>
      </c>
      <c r="B12" s="493">
        <v>9554</v>
      </c>
      <c r="C12" s="425">
        <v>1</v>
      </c>
      <c r="D12" s="493">
        <v>22967</v>
      </c>
      <c r="E12" s="425">
        <v>2.4039145907473309</v>
      </c>
      <c r="F12" s="493">
        <v>2078</v>
      </c>
      <c r="G12" s="492">
        <v>0.217500523341009</v>
      </c>
      <c r="H12" s="493"/>
      <c r="I12" s="425"/>
      <c r="J12" s="493"/>
      <c r="K12" s="425"/>
      <c r="L12" s="493"/>
      <c r="M12" s="492"/>
      <c r="N12" s="493"/>
      <c r="O12" s="425"/>
      <c r="P12" s="493"/>
      <c r="Q12" s="425"/>
      <c r="R12" s="493"/>
      <c r="S12" s="494"/>
    </row>
    <row r="13" spans="1:19" ht="14.4" customHeight="1" x14ac:dyDescent="0.3">
      <c r="A13" s="495" t="s">
        <v>609</v>
      </c>
      <c r="B13" s="493">
        <v>117564</v>
      </c>
      <c r="C13" s="425">
        <v>1</v>
      </c>
      <c r="D13" s="493">
        <v>49797</v>
      </c>
      <c r="E13" s="425">
        <v>0.42357354292130245</v>
      </c>
      <c r="F13" s="493">
        <v>105320</v>
      </c>
      <c r="G13" s="492">
        <v>0.89585247184512262</v>
      </c>
      <c r="H13" s="493"/>
      <c r="I13" s="425"/>
      <c r="J13" s="493"/>
      <c r="K13" s="425"/>
      <c r="L13" s="493"/>
      <c r="M13" s="492"/>
      <c r="N13" s="493"/>
      <c r="O13" s="425"/>
      <c r="P13" s="493"/>
      <c r="Q13" s="425"/>
      <c r="R13" s="493"/>
      <c r="S13" s="494"/>
    </row>
    <row r="14" spans="1:19" ht="14.4" customHeight="1" x14ac:dyDescent="0.3">
      <c r="A14" s="495" t="s">
        <v>610</v>
      </c>
      <c r="B14" s="493"/>
      <c r="C14" s="425"/>
      <c r="D14" s="493">
        <v>11555</v>
      </c>
      <c r="E14" s="425"/>
      <c r="F14" s="493"/>
      <c r="G14" s="492"/>
      <c r="H14" s="493"/>
      <c r="I14" s="425"/>
      <c r="J14" s="493"/>
      <c r="K14" s="425"/>
      <c r="L14" s="493"/>
      <c r="M14" s="492"/>
      <c r="N14" s="493"/>
      <c r="O14" s="425"/>
      <c r="P14" s="493"/>
      <c r="Q14" s="425"/>
      <c r="R14" s="493"/>
      <c r="S14" s="494"/>
    </row>
    <row r="15" spans="1:19" ht="14.4" customHeight="1" x14ac:dyDescent="0.3">
      <c r="A15" s="495" t="s">
        <v>611</v>
      </c>
      <c r="B15" s="493">
        <v>75951</v>
      </c>
      <c r="C15" s="425">
        <v>1</v>
      </c>
      <c r="D15" s="493">
        <v>56981</v>
      </c>
      <c r="E15" s="425">
        <v>0.7502337033087122</v>
      </c>
      <c r="F15" s="493">
        <v>26849</v>
      </c>
      <c r="G15" s="492">
        <v>0.35350423299232397</v>
      </c>
      <c r="H15" s="493"/>
      <c r="I15" s="425"/>
      <c r="J15" s="493"/>
      <c r="K15" s="425"/>
      <c r="L15" s="493"/>
      <c r="M15" s="492"/>
      <c r="N15" s="493"/>
      <c r="O15" s="425"/>
      <c r="P15" s="493"/>
      <c r="Q15" s="425"/>
      <c r="R15" s="493"/>
      <c r="S15" s="494"/>
    </row>
    <row r="16" spans="1:19" ht="14.4" customHeight="1" x14ac:dyDescent="0.3">
      <c r="A16" s="495" t="s">
        <v>612</v>
      </c>
      <c r="B16" s="493">
        <v>136669</v>
      </c>
      <c r="C16" s="425">
        <v>1</v>
      </c>
      <c r="D16" s="493">
        <v>63468</v>
      </c>
      <c r="E16" s="425">
        <v>0.46439207135487931</v>
      </c>
      <c r="F16" s="493">
        <v>61300</v>
      </c>
      <c r="G16" s="492">
        <v>0.44852892755489543</v>
      </c>
      <c r="H16" s="493"/>
      <c r="I16" s="425"/>
      <c r="J16" s="493"/>
      <c r="K16" s="425"/>
      <c r="L16" s="493"/>
      <c r="M16" s="492"/>
      <c r="N16" s="493"/>
      <c r="O16" s="425"/>
      <c r="P16" s="493"/>
      <c r="Q16" s="425"/>
      <c r="R16" s="493"/>
      <c r="S16" s="494"/>
    </row>
    <row r="17" spans="1:19" ht="14.4" customHeight="1" x14ac:dyDescent="0.3">
      <c r="A17" s="495" t="s">
        <v>613</v>
      </c>
      <c r="B17" s="493"/>
      <c r="C17" s="425"/>
      <c r="D17" s="493">
        <v>10725</v>
      </c>
      <c r="E17" s="425"/>
      <c r="F17" s="493"/>
      <c r="G17" s="492"/>
      <c r="H17" s="493"/>
      <c r="I17" s="425"/>
      <c r="J17" s="493"/>
      <c r="K17" s="425"/>
      <c r="L17" s="493"/>
      <c r="M17" s="492"/>
      <c r="N17" s="493"/>
      <c r="O17" s="425"/>
      <c r="P17" s="493"/>
      <c r="Q17" s="425"/>
      <c r="R17" s="493"/>
      <c r="S17" s="494"/>
    </row>
    <row r="18" spans="1:19" ht="14.4" customHeight="1" x14ac:dyDescent="0.3">
      <c r="A18" s="495" t="s">
        <v>614</v>
      </c>
      <c r="B18" s="493">
        <v>5347</v>
      </c>
      <c r="C18" s="425">
        <v>1</v>
      </c>
      <c r="D18" s="493"/>
      <c r="E18" s="425"/>
      <c r="F18" s="493"/>
      <c r="G18" s="492"/>
      <c r="H18" s="493"/>
      <c r="I18" s="425"/>
      <c r="J18" s="493"/>
      <c r="K18" s="425"/>
      <c r="L18" s="493"/>
      <c r="M18" s="492"/>
      <c r="N18" s="493"/>
      <c r="O18" s="425"/>
      <c r="P18" s="493"/>
      <c r="Q18" s="425"/>
      <c r="R18" s="493"/>
      <c r="S18" s="494"/>
    </row>
    <row r="19" spans="1:19" ht="14.4" customHeight="1" x14ac:dyDescent="0.3">
      <c r="A19" s="495" t="s">
        <v>615</v>
      </c>
      <c r="B19" s="493"/>
      <c r="C19" s="425"/>
      <c r="D19" s="493">
        <v>10437</v>
      </c>
      <c r="E19" s="425"/>
      <c r="F19" s="493"/>
      <c r="G19" s="492"/>
      <c r="H19" s="493"/>
      <c r="I19" s="425"/>
      <c r="J19" s="493"/>
      <c r="K19" s="425"/>
      <c r="L19" s="493"/>
      <c r="M19" s="492"/>
      <c r="N19" s="493"/>
      <c r="O19" s="425"/>
      <c r="P19" s="493"/>
      <c r="Q19" s="425"/>
      <c r="R19" s="493"/>
      <c r="S19" s="494"/>
    </row>
    <row r="20" spans="1:19" ht="14.4" customHeight="1" thickBot="1" x14ac:dyDescent="0.35">
      <c r="A20" s="474" t="s">
        <v>616</v>
      </c>
      <c r="B20" s="473">
        <v>23033</v>
      </c>
      <c r="C20" s="431">
        <v>1</v>
      </c>
      <c r="D20" s="473">
        <v>10725</v>
      </c>
      <c r="E20" s="431">
        <v>0.465636261016802</v>
      </c>
      <c r="F20" s="473">
        <v>26347</v>
      </c>
      <c r="G20" s="403">
        <v>1.1438805192549819</v>
      </c>
      <c r="H20" s="473"/>
      <c r="I20" s="431"/>
      <c r="J20" s="473"/>
      <c r="K20" s="431"/>
      <c r="L20" s="473"/>
      <c r="M20" s="403"/>
      <c r="N20" s="473"/>
      <c r="O20" s="431"/>
      <c r="P20" s="473"/>
      <c r="Q20" s="431"/>
      <c r="R20" s="473"/>
      <c r="S20" s="4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6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632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216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107</v>
      </c>
      <c r="F3" s="77">
        <f t="shared" ref="F3:O3" si="0">SUBTOTAL(9,F6:F1048576)</f>
        <v>893</v>
      </c>
      <c r="G3" s="78">
        <f t="shared" si="0"/>
        <v>889616</v>
      </c>
      <c r="H3" s="78"/>
      <c r="I3" s="78"/>
      <c r="J3" s="78">
        <f t="shared" si="0"/>
        <v>620</v>
      </c>
      <c r="K3" s="78">
        <f t="shared" si="0"/>
        <v>617102</v>
      </c>
      <c r="L3" s="78"/>
      <c r="M3" s="78"/>
      <c r="N3" s="78">
        <f t="shared" si="0"/>
        <v>398</v>
      </c>
      <c r="O3" s="78">
        <f t="shared" si="0"/>
        <v>453777</v>
      </c>
      <c r="P3" s="59">
        <f>IF(G3=0,0,O3/G3)</f>
        <v>0.51008187802377658</v>
      </c>
      <c r="Q3" s="79">
        <f>IF(N3=0,0,O3/N3)</f>
        <v>1140.143216080402</v>
      </c>
    </row>
    <row r="4" spans="1:17" ht="14.4" customHeight="1" x14ac:dyDescent="0.3">
      <c r="A4" s="348" t="s">
        <v>51</v>
      </c>
      <c r="B4" s="347" t="s">
        <v>77</v>
      </c>
      <c r="C4" s="348" t="s">
        <v>78</v>
      </c>
      <c r="D4" s="357" t="s">
        <v>79</v>
      </c>
      <c r="E4" s="349" t="s">
        <v>52</v>
      </c>
      <c r="F4" s="355">
        <v>2014</v>
      </c>
      <c r="G4" s="356"/>
      <c r="H4" s="80"/>
      <c r="I4" s="80"/>
      <c r="J4" s="355">
        <v>2015</v>
      </c>
      <c r="K4" s="356"/>
      <c r="L4" s="80"/>
      <c r="M4" s="80"/>
      <c r="N4" s="355">
        <v>2016</v>
      </c>
      <c r="O4" s="356"/>
      <c r="P4" s="358" t="s">
        <v>2</v>
      </c>
      <c r="Q4" s="346" t="s">
        <v>80</v>
      </c>
    </row>
    <row r="5" spans="1:17" ht="14.4" customHeight="1" thickBot="1" x14ac:dyDescent="0.35">
      <c r="A5" s="484"/>
      <c r="B5" s="482"/>
      <c r="C5" s="484"/>
      <c r="D5" s="496"/>
      <c r="E5" s="486"/>
      <c r="F5" s="497" t="s">
        <v>54</v>
      </c>
      <c r="G5" s="498" t="s">
        <v>10</v>
      </c>
      <c r="H5" s="499"/>
      <c r="I5" s="499"/>
      <c r="J5" s="497" t="s">
        <v>54</v>
      </c>
      <c r="K5" s="498" t="s">
        <v>10</v>
      </c>
      <c r="L5" s="499"/>
      <c r="M5" s="499"/>
      <c r="N5" s="497" t="s">
        <v>54</v>
      </c>
      <c r="O5" s="498" t="s">
        <v>10</v>
      </c>
      <c r="P5" s="500"/>
      <c r="Q5" s="491"/>
    </row>
    <row r="6" spans="1:17" ht="14.4" customHeight="1" x14ac:dyDescent="0.3">
      <c r="A6" s="420" t="s">
        <v>617</v>
      </c>
      <c r="B6" s="421" t="s">
        <v>544</v>
      </c>
      <c r="C6" s="421" t="s">
        <v>545</v>
      </c>
      <c r="D6" s="421" t="s">
        <v>546</v>
      </c>
      <c r="E6" s="421" t="s">
        <v>547</v>
      </c>
      <c r="F6" s="399"/>
      <c r="G6" s="399"/>
      <c r="H6" s="399"/>
      <c r="I6" s="399"/>
      <c r="J6" s="399"/>
      <c r="K6" s="399"/>
      <c r="L6" s="399"/>
      <c r="M6" s="399"/>
      <c r="N6" s="399">
        <v>1</v>
      </c>
      <c r="O6" s="399">
        <v>11403</v>
      </c>
      <c r="P6" s="400"/>
      <c r="Q6" s="411">
        <v>11403</v>
      </c>
    </row>
    <row r="7" spans="1:17" ht="14.4" customHeight="1" x14ac:dyDescent="0.3">
      <c r="A7" s="424" t="s">
        <v>617</v>
      </c>
      <c r="B7" s="425" t="s">
        <v>548</v>
      </c>
      <c r="C7" s="425" t="s">
        <v>545</v>
      </c>
      <c r="D7" s="425" t="s">
        <v>557</v>
      </c>
      <c r="E7" s="425" t="s">
        <v>558</v>
      </c>
      <c r="F7" s="428">
        <v>4</v>
      </c>
      <c r="G7" s="428">
        <v>14792</v>
      </c>
      <c r="H7" s="428">
        <v>1</v>
      </c>
      <c r="I7" s="428">
        <v>3698</v>
      </c>
      <c r="J7" s="428"/>
      <c r="K7" s="428"/>
      <c r="L7" s="428"/>
      <c r="M7" s="428"/>
      <c r="N7" s="428">
        <v>1</v>
      </c>
      <c r="O7" s="428">
        <v>3823</v>
      </c>
      <c r="P7" s="492">
        <v>0.25845051379123851</v>
      </c>
      <c r="Q7" s="429">
        <v>3823</v>
      </c>
    </row>
    <row r="8" spans="1:17" ht="14.4" customHeight="1" x14ac:dyDescent="0.3">
      <c r="A8" s="424" t="s">
        <v>617</v>
      </c>
      <c r="B8" s="425" t="s">
        <v>548</v>
      </c>
      <c r="C8" s="425" t="s">
        <v>545</v>
      </c>
      <c r="D8" s="425" t="s">
        <v>563</v>
      </c>
      <c r="E8" s="425" t="s">
        <v>564</v>
      </c>
      <c r="F8" s="428">
        <v>2</v>
      </c>
      <c r="G8" s="428">
        <v>3226</v>
      </c>
      <c r="H8" s="428">
        <v>1</v>
      </c>
      <c r="I8" s="428">
        <v>1613</v>
      </c>
      <c r="J8" s="428"/>
      <c r="K8" s="428"/>
      <c r="L8" s="428"/>
      <c r="M8" s="428"/>
      <c r="N8" s="428"/>
      <c r="O8" s="428"/>
      <c r="P8" s="492"/>
      <c r="Q8" s="429"/>
    </row>
    <row r="9" spans="1:17" ht="14.4" customHeight="1" x14ac:dyDescent="0.3">
      <c r="A9" s="424" t="s">
        <v>617</v>
      </c>
      <c r="B9" s="425" t="s">
        <v>548</v>
      </c>
      <c r="C9" s="425" t="s">
        <v>545</v>
      </c>
      <c r="D9" s="425" t="s">
        <v>569</v>
      </c>
      <c r="E9" s="425" t="s">
        <v>570</v>
      </c>
      <c r="F9" s="428">
        <v>1</v>
      </c>
      <c r="G9" s="428">
        <v>1447</v>
      </c>
      <c r="H9" s="428">
        <v>1</v>
      </c>
      <c r="I9" s="428">
        <v>1447</v>
      </c>
      <c r="J9" s="428"/>
      <c r="K9" s="428"/>
      <c r="L9" s="428"/>
      <c r="M9" s="428"/>
      <c r="N9" s="428"/>
      <c r="O9" s="428"/>
      <c r="P9" s="492"/>
      <c r="Q9" s="429"/>
    </row>
    <row r="10" spans="1:17" ht="14.4" customHeight="1" x14ac:dyDescent="0.3">
      <c r="A10" s="424" t="s">
        <v>617</v>
      </c>
      <c r="B10" s="425" t="s">
        <v>548</v>
      </c>
      <c r="C10" s="425" t="s">
        <v>545</v>
      </c>
      <c r="D10" s="425" t="s">
        <v>573</v>
      </c>
      <c r="E10" s="425" t="s">
        <v>574</v>
      </c>
      <c r="F10" s="428"/>
      <c r="G10" s="428"/>
      <c r="H10" s="428"/>
      <c r="I10" s="428"/>
      <c r="J10" s="428"/>
      <c r="K10" s="428"/>
      <c r="L10" s="428"/>
      <c r="M10" s="428"/>
      <c r="N10" s="428">
        <v>1</v>
      </c>
      <c r="O10" s="428">
        <v>17</v>
      </c>
      <c r="P10" s="492"/>
      <c r="Q10" s="429">
        <v>17</v>
      </c>
    </row>
    <row r="11" spans="1:17" ht="14.4" customHeight="1" x14ac:dyDescent="0.3">
      <c r="A11" s="424" t="s">
        <v>617</v>
      </c>
      <c r="B11" s="425" t="s">
        <v>548</v>
      </c>
      <c r="C11" s="425" t="s">
        <v>545</v>
      </c>
      <c r="D11" s="425" t="s">
        <v>575</v>
      </c>
      <c r="E11" s="425" t="s">
        <v>560</v>
      </c>
      <c r="F11" s="428"/>
      <c r="G11" s="428"/>
      <c r="H11" s="428"/>
      <c r="I11" s="428"/>
      <c r="J11" s="428"/>
      <c r="K11" s="428"/>
      <c r="L11" s="428"/>
      <c r="M11" s="428"/>
      <c r="N11" s="428">
        <v>2</v>
      </c>
      <c r="O11" s="428">
        <v>1416</v>
      </c>
      <c r="P11" s="492"/>
      <c r="Q11" s="429">
        <v>708</v>
      </c>
    </row>
    <row r="12" spans="1:17" ht="14.4" customHeight="1" x14ac:dyDescent="0.3">
      <c r="A12" s="424" t="s">
        <v>617</v>
      </c>
      <c r="B12" s="425" t="s">
        <v>548</v>
      </c>
      <c r="C12" s="425" t="s">
        <v>545</v>
      </c>
      <c r="D12" s="425" t="s">
        <v>576</v>
      </c>
      <c r="E12" s="425" t="s">
        <v>562</v>
      </c>
      <c r="F12" s="428">
        <v>8</v>
      </c>
      <c r="G12" s="428">
        <v>11000</v>
      </c>
      <c r="H12" s="428">
        <v>1</v>
      </c>
      <c r="I12" s="428">
        <v>1375</v>
      </c>
      <c r="J12" s="428"/>
      <c r="K12" s="428"/>
      <c r="L12" s="428"/>
      <c r="M12" s="428"/>
      <c r="N12" s="428">
        <v>1</v>
      </c>
      <c r="O12" s="428">
        <v>1438</v>
      </c>
      <c r="P12" s="492">
        <v>0.13072727272727272</v>
      </c>
      <c r="Q12" s="429">
        <v>1438</v>
      </c>
    </row>
    <row r="13" spans="1:17" ht="14.4" customHeight="1" x14ac:dyDescent="0.3">
      <c r="A13" s="424" t="s">
        <v>617</v>
      </c>
      <c r="B13" s="425" t="s">
        <v>548</v>
      </c>
      <c r="C13" s="425" t="s">
        <v>545</v>
      </c>
      <c r="D13" s="425" t="s">
        <v>577</v>
      </c>
      <c r="E13" s="425" t="s">
        <v>578</v>
      </c>
      <c r="F13" s="428">
        <v>4</v>
      </c>
      <c r="G13" s="428">
        <v>9276</v>
      </c>
      <c r="H13" s="428">
        <v>1</v>
      </c>
      <c r="I13" s="428">
        <v>2319</v>
      </c>
      <c r="J13" s="428"/>
      <c r="K13" s="428"/>
      <c r="L13" s="428"/>
      <c r="M13" s="428"/>
      <c r="N13" s="428">
        <v>1</v>
      </c>
      <c r="O13" s="428">
        <v>2437</v>
      </c>
      <c r="P13" s="492">
        <v>0.26272100043122038</v>
      </c>
      <c r="Q13" s="429">
        <v>2437</v>
      </c>
    </row>
    <row r="14" spans="1:17" ht="14.4" customHeight="1" x14ac:dyDescent="0.3">
      <c r="A14" s="424" t="s">
        <v>617</v>
      </c>
      <c r="B14" s="425" t="s">
        <v>548</v>
      </c>
      <c r="C14" s="425" t="s">
        <v>545</v>
      </c>
      <c r="D14" s="425" t="s">
        <v>579</v>
      </c>
      <c r="E14" s="425" t="s">
        <v>580</v>
      </c>
      <c r="F14" s="428"/>
      <c r="G14" s="428"/>
      <c r="H14" s="428"/>
      <c r="I14" s="428"/>
      <c r="J14" s="428"/>
      <c r="K14" s="428"/>
      <c r="L14" s="428"/>
      <c r="M14" s="428"/>
      <c r="N14" s="428">
        <v>2</v>
      </c>
      <c r="O14" s="428">
        <v>138</v>
      </c>
      <c r="P14" s="492"/>
      <c r="Q14" s="429">
        <v>69</v>
      </c>
    </row>
    <row r="15" spans="1:17" ht="14.4" customHeight="1" x14ac:dyDescent="0.3">
      <c r="A15" s="424" t="s">
        <v>617</v>
      </c>
      <c r="B15" s="425" t="s">
        <v>548</v>
      </c>
      <c r="C15" s="425" t="s">
        <v>545</v>
      </c>
      <c r="D15" s="425" t="s">
        <v>581</v>
      </c>
      <c r="E15" s="425" t="s">
        <v>582</v>
      </c>
      <c r="F15" s="428">
        <v>1</v>
      </c>
      <c r="G15" s="428">
        <v>396</v>
      </c>
      <c r="H15" s="428">
        <v>1</v>
      </c>
      <c r="I15" s="428">
        <v>396</v>
      </c>
      <c r="J15" s="428"/>
      <c r="K15" s="428"/>
      <c r="L15" s="428"/>
      <c r="M15" s="428"/>
      <c r="N15" s="428"/>
      <c r="O15" s="428"/>
      <c r="P15" s="492"/>
      <c r="Q15" s="429"/>
    </row>
    <row r="16" spans="1:17" ht="14.4" customHeight="1" x14ac:dyDescent="0.3">
      <c r="A16" s="424" t="s">
        <v>617</v>
      </c>
      <c r="B16" s="425" t="s">
        <v>548</v>
      </c>
      <c r="C16" s="425" t="s">
        <v>545</v>
      </c>
      <c r="D16" s="425" t="s">
        <v>585</v>
      </c>
      <c r="E16" s="425" t="s">
        <v>586</v>
      </c>
      <c r="F16" s="428">
        <v>7</v>
      </c>
      <c r="G16" s="428">
        <v>3850</v>
      </c>
      <c r="H16" s="428">
        <v>1</v>
      </c>
      <c r="I16" s="428">
        <v>550</v>
      </c>
      <c r="J16" s="428"/>
      <c r="K16" s="428"/>
      <c r="L16" s="428"/>
      <c r="M16" s="428"/>
      <c r="N16" s="428">
        <v>2</v>
      </c>
      <c r="O16" s="428">
        <v>1120</v>
      </c>
      <c r="P16" s="492">
        <v>0.29090909090909089</v>
      </c>
      <c r="Q16" s="429">
        <v>560</v>
      </c>
    </row>
    <row r="17" spans="1:17" ht="14.4" customHeight="1" x14ac:dyDescent="0.3">
      <c r="A17" s="424" t="s">
        <v>617</v>
      </c>
      <c r="B17" s="425" t="s">
        <v>548</v>
      </c>
      <c r="C17" s="425" t="s">
        <v>545</v>
      </c>
      <c r="D17" s="425" t="s">
        <v>598</v>
      </c>
      <c r="E17" s="425" t="s">
        <v>599</v>
      </c>
      <c r="F17" s="428">
        <v>2</v>
      </c>
      <c r="G17" s="428">
        <v>3214</v>
      </c>
      <c r="H17" s="428">
        <v>1</v>
      </c>
      <c r="I17" s="428">
        <v>1607</v>
      </c>
      <c r="J17" s="428"/>
      <c r="K17" s="428"/>
      <c r="L17" s="428"/>
      <c r="M17" s="428"/>
      <c r="N17" s="428"/>
      <c r="O17" s="428"/>
      <c r="P17" s="492"/>
      <c r="Q17" s="429"/>
    </row>
    <row r="18" spans="1:17" ht="14.4" customHeight="1" x14ac:dyDescent="0.3">
      <c r="A18" s="424" t="s">
        <v>618</v>
      </c>
      <c r="B18" s="425" t="s">
        <v>544</v>
      </c>
      <c r="C18" s="425" t="s">
        <v>545</v>
      </c>
      <c r="D18" s="425" t="s">
        <v>546</v>
      </c>
      <c r="E18" s="425" t="s">
        <v>547</v>
      </c>
      <c r="F18" s="428"/>
      <c r="G18" s="428"/>
      <c r="H18" s="428"/>
      <c r="I18" s="428"/>
      <c r="J18" s="428"/>
      <c r="K18" s="428"/>
      <c r="L18" s="428"/>
      <c r="M18" s="428"/>
      <c r="N18" s="428">
        <v>1</v>
      </c>
      <c r="O18" s="428">
        <v>11403</v>
      </c>
      <c r="P18" s="492"/>
      <c r="Q18" s="429">
        <v>11403</v>
      </c>
    </row>
    <row r="19" spans="1:17" ht="14.4" customHeight="1" x14ac:dyDescent="0.3">
      <c r="A19" s="424" t="s">
        <v>618</v>
      </c>
      <c r="B19" s="425" t="s">
        <v>548</v>
      </c>
      <c r="C19" s="425" t="s">
        <v>545</v>
      </c>
      <c r="D19" s="425" t="s">
        <v>557</v>
      </c>
      <c r="E19" s="425" t="s">
        <v>558</v>
      </c>
      <c r="F19" s="428">
        <v>1</v>
      </c>
      <c r="G19" s="428">
        <v>3698</v>
      </c>
      <c r="H19" s="428">
        <v>1</v>
      </c>
      <c r="I19" s="428">
        <v>3698</v>
      </c>
      <c r="J19" s="428">
        <v>6</v>
      </c>
      <c r="K19" s="428">
        <v>22326</v>
      </c>
      <c r="L19" s="428">
        <v>6.037317468902109</v>
      </c>
      <c r="M19" s="428">
        <v>3721</v>
      </c>
      <c r="N19" s="428"/>
      <c r="O19" s="428"/>
      <c r="P19" s="492"/>
      <c r="Q19" s="429"/>
    </row>
    <row r="20" spans="1:17" ht="14.4" customHeight="1" x14ac:dyDescent="0.3">
      <c r="A20" s="424" t="s">
        <v>618</v>
      </c>
      <c r="B20" s="425" t="s">
        <v>548</v>
      </c>
      <c r="C20" s="425" t="s">
        <v>545</v>
      </c>
      <c r="D20" s="425" t="s">
        <v>559</v>
      </c>
      <c r="E20" s="425" t="s">
        <v>560</v>
      </c>
      <c r="F20" s="428">
        <v>3</v>
      </c>
      <c r="G20" s="428">
        <v>1314</v>
      </c>
      <c r="H20" s="428">
        <v>1</v>
      </c>
      <c r="I20" s="428">
        <v>438</v>
      </c>
      <c r="J20" s="428"/>
      <c r="K20" s="428"/>
      <c r="L20" s="428"/>
      <c r="M20" s="428"/>
      <c r="N20" s="428"/>
      <c r="O20" s="428"/>
      <c r="P20" s="492"/>
      <c r="Q20" s="429"/>
    </row>
    <row r="21" spans="1:17" ht="14.4" customHeight="1" x14ac:dyDescent="0.3">
      <c r="A21" s="424" t="s">
        <v>618</v>
      </c>
      <c r="B21" s="425" t="s">
        <v>548</v>
      </c>
      <c r="C21" s="425" t="s">
        <v>545</v>
      </c>
      <c r="D21" s="425" t="s">
        <v>563</v>
      </c>
      <c r="E21" s="425" t="s">
        <v>564</v>
      </c>
      <c r="F21" s="428"/>
      <c r="G21" s="428"/>
      <c r="H21" s="428"/>
      <c r="I21" s="428"/>
      <c r="J21" s="428">
        <v>4</v>
      </c>
      <c r="K21" s="428">
        <v>6484</v>
      </c>
      <c r="L21" s="428"/>
      <c r="M21" s="428">
        <v>1621</v>
      </c>
      <c r="N21" s="428"/>
      <c r="O21" s="428"/>
      <c r="P21" s="492"/>
      <c r="Q21" s="429"/>
    </row>
    <row r="22" spans="1:17" ht="14.4" customHeight="1" x14ac:dyDescent="0.3">
      <c r="A22" s="424" t="s">
        <v>618</v>
      </c>
      <c r="B22" s="425" t="s">
        <v>548</v>
      </c>
      <c r="C22" s="425" t="s">
        <v>545</v>
      </c>
      <c r="D22" s="425" t="s">
        <v>573</v>
      </c>
      <c r="E22" s="425" t="s">
        <v>574</v>
      </c>
      <c r="F22" s="428">
        <v>7</v>
      </c>
      <c r="G22" s="428">
        <v>112</v>
      </c>
      <c r="H22" s="428">
        <v>1</v>
      </c>
      <c r="I22" s="428">
        <v>16</v>
      </c>
      <c r="J22" s="428">
        <v>2</v>
      </c>
      <c r="K22" s="428">
        <v>32</v>
      </c>
      <c r="L22" s="428">
        <v>0.2857142857142857</v>
      </c>
      <c r="M22" s="428">
        <v>16</v>
      </c>
      <c r="N22" s="428">
        <v>1</v>
      </c>
      <c r="O22" s="428">
        <v>17</v>
      </c>
      <c r="P22" s="492">
        <v>0.15178571428571427</v>
      </c>
      <c r="Q22" s="429">
        <v>17</v>
      </c>
    </row>
    <row r="23" spans="1:17" ht="14.4" customHeight="1" x14ac:dyDescent="0.3">
      <c r="A23" s="424" t="s">
        <v>618</v>
      </c>
      <c r="B23" s="425" t="s">
        <v>548</v>
      </c>
      <c r="C23" s="425" t="s">
        <v>545</v>
      </c>
      <c r="D23" s="425" t="s">
        <v>575</v>
      </c>
      <c r="E23" s="425" t="s">
        <v>560</v>
      </c>
      <c r="F23" s="428">
        <v>6</v>
      </c>
      <c r="G23" s="428">
        <v>4128</v>
      </c>
      <c r="H23" s="428">
        <v>1</v>
      </c>
      <c r="I23" s="428">
        <v>688</v>
      </c>
      <c r="J23" s="428">
        <v>4</v>
      </c>
      <c r="K23" s="428">
        <v>2784</v>
      </c>
      <c r="L23" s="428">
        <v>0.67441860465116277</v>
      </c>
      <c r="M23" s="428">
        <v>696</v>
      </c>
      <c r="N23" s="428">
        <v>2</v>
      </c>
      <c r="O23" s="428">
        <v>1416</v>
      </c>
      <c r="P23" s="492">
        <v>0.34302325581395349</v>
      </c>
      <c r="Q23" s="429">
        <v>708</v>
      </c>
    </row>
    <row r="24" spans="1:17" ht="14.4" customHeight="1" x14ac:dyDescent="0.3">
      <c r="A24" s="424" t="s">
        <v>618</v>
      </c>
      <c r="B24" s="425" t="s">
        <v>548</v>
      </c>
      <c r="C24" s="425" t="s">
        <v>545</v>
      </c>
      <c r="D24" s="425" t="s">
        <v>576</v>
      </c>
      <c r="E24" s="425" t="s">
        <v>562</v>
      </c>
      <c r="F24" s="428">
        <v>4</v>
      </c>
      <c r="G24" s="428">
        <v>5500</v>
      </c>
      <c r="H24" s="428">
        <v>1</v>
      </c>
      <c r="I24" s="428">
        <v>1375</v>
      </c>
      <c r="J24" s="428">
        <v>17</v>
      </c>
      <c r="K24" s="428">
        <v>23579</v>
      </c>
      <c r="L24" s="428">
        <v>4.2870909090909093</v>
      </c>
      <c r="M24" s="428">
        <v>1387</v>
      </c>
      <c r="N24" s="428"/>
      <c r="O24" s="428"/>
      <c r="P24" s="492"/>
      <c r="Q24" s="429"/>
    </row>
    <row r="25" spans="1:17" ht="14.4" customHeight="1" x14ac:dyDescent="0.3">
      <c r="A25" s="424" t="s">
        <v>618</v>
      </c>
      <c r="B25" s="425" t="s">
        <v>548</v>
      </c>
      <c r="C25" s="425" t="s">
        <v>545</v>
      </c>
      <c r="D25" s="425" t="s">
        <v>577</v>
      </c>
      <c r="E25" s="425" t="s">
        <v>578</v>
      </c>
      <c r="F25" s="428">
        <v>4</v>
      </c>
      <c r="G25" s="428">
        <v>9276</v>
      </c>
      <c r="H25" s="428">
        <v>1</v>
      </c>
      <c r="I25" s="428">
        <v>2319</v>
      </c>
      <c r="J25" s="428">
        <v>7</v>
      </c>
      <c r="K25" s="428">
        <v>16387</v>
      </c>
      <c r="L25" s="428">
        <v>1.7666019836136266</v>
      </c>
      <c r="M25" s="428">
        <v>2341</v>
      </c>
      <c r="N25" s="428"/>
      <c r="O25" s="428"/>
      <c r="P25" s="492"/>
      <c r="Q25" s="429"/>
    </row>
    <row r="26" spans="1:17" ht="14.4" customHeight="1" x14ac:dyDescent="0.3">
      <c r="A26" s="424" t="s">
        <v>618</v>
      </c>
      <c r="B26" s="425" t="s">
        <v>548</v>
      </c>
      <c r="C26" s="425" t="s">
        <v>545</v>
      </c>
      <c r="D26" s="425" t="s">
        <v>579</v>
      </c>
      <c r="E26" s="425" t="s">
        <v>580</v>
      </c>
      <c r="F26" s="428">
        <v>9</v>
      </c>
      <c r="G26" s="428">
        <v>585</v>
      </c>
      <c r="H26" s="428">
        <v>1</v>
      </c>
      <c r="I26" s="428">
        <v>65</v>
      </c>
      <c r="J26" s="428">
        <v>4</v>
      </c>
      <c r="K26" s="428">
        <v>264</v>
      </c>
      <c r="L26" s="428">
        <v>0.45128205128205129</v>
      </c>
      <c r="M26" s="428">
        <v>66</v>
      </c>
      <c r="N26" s="428">
        <v>2</v>
      </c>
      <c r="O26" s="428">
        <v>138</v>
      </c>
      <c r="P26" s="492">
        <v>0.23589743589743589</v>
      </c>
      <c r="Q26" s="429">
        <v>69</v>
      </c>
    </row>
    <row r="27" spans="1:17" ht="14.4" customHeight="1" x14ac:dyDescent="0.3">
      <c r="A27" s="424" t="s">
        <v>618</v>
      </c>
      <c r="B27" s="425" t="s">
        <v>548</v>
      </c>
      <c r="C27" s="425" t="s">
        <v>545</v>
      </c>
      <c r="D27" s="425" t="s">
        <v>585</v>
      </c>
      <c r="E27" s="425" t="s">
        <v>586</v>
      </c>
      <c r="F27" s="428">
        <v>10</v>
      </c>
      <c r="G27" s="428">
        <v>5500</v>
      </c>
      <c r="H27" s="428">
        <v>1</v>
      </c>
      <c r="I27" s="428">
        <v>550</v>
      </c>
      <c r="J27" s="428">
        <v>13</v>
      </c>
      <c r="K27" s="428">
        <v>7176</v>
      </c>
      <c r="L27" s="428">
        <v>1.3047272727272727</v>
      </c>
      <c r="M27" s="428">
        <v>552</v>
      </c>
      <c r="N27" s="428">
        <v>6</v>
      </c>
      <c r="O27" s="428">
        <v>3360</v>
      </c>
      <c r="P27" s="492">
        <v>0.61090909090909096</v>
      </c>
      <c r="Q27" s="429">
        <v>560</v>
      </c>
    </row>
    <row r="28" spans="1:17" ht="14.4" customHeight="1" x14ac:dyDescent="0.3">
      <c r="A28" s="424" t="s">
        <v>618</v>
      </c>
      <c r="B28" s="425" t="s">
        <v>548</v>
      </c>
      <c r="C28" s="425" t="s">
        <v>545</v>
      </c>
      <c r="D28" s="425" t="s">
        <v>591</v>
      </c>
      <c r="E28" s="425" t="s">
        <v>592</v>
      </c>
      <c r="F28" s="428">
        <v>1</v>
      </c>
      <c r="G28" s="428">
        <v>122</v>
      </c>
      <c r="H28" s="428">
        <v>1</v>
      </c>
      <c r="I28" s="428">
        <v>122</v>
      </c>
      <c r="J28" s="428"/>
      <c r="K28" s="428"/>
      <c r="L28" s="428"/>
      <c r="M28" s="428"/>
      <c r="N28" s="428"/>
      <c r="O28" s="428"/>
      <c r="P28" s="492"/>
      <c r="Q28" s="429"/>
    </row>
    <row r="29" spans="1:17" ht="14.4" customHeight="1" x14ac:dyDescent="0.3">
      <c r="A29" s="424" t="s">
        <v>618</v>
      </c>
      <c r="B29" s="425" t="s">
        <v>548</v>
      </c>
      <c r="C29" s="425" t="s">
        <v>545</v>
      </c>
      <c r="D29" s="425" t="s">
        <v>598</v>
      </c>
      <c r="E29" s="425" t="s">
        <v>599</v>
      </c>
      <c r="F29" s="428"/>
      <c r="G29" s="428"/>
      <c r="H29" s="428"/>
      <c r="I29" s="428"/>
      <c r="J29" s="428">
        <v>7</v>
      </c>
      <c r="K29" s="428">
        <v>11305</v>
      </c>
      <c r="L29" s="428"/>
      <c r="M29" s="428">
        <v>1615</v>
      </c>
      <c r="N29" s="428"/>
      <c r="O29" s="428"/>
      <c r="P29" s="492"/>
      <c r="Q29" s="429"/>
    </row>
    <row r="30" spans="1:17" ht="14.4" customHeight="1" x14ac:dyDescent="0.3">
      <c r="A30" s="424" t="s">
        <v>619</v>
      </c>
      <c r="B30" s="425" t="s">
        <v>548</v>
      </c>
      <c r="C30" s="425" t="s">
        <v>545</v>
      </c>
      <c r="D30" s="425" t="s">
        <v>549</v>
      </c>
      <c r="E30" s="425" t="s">
        <v>550</v>
      </c>
      <c r="F30" s="428">
        <v>2</v>
      </c>
      <c r="G30" s="428">
        <v>252</v>
      </c>
      <c r="H30" s="428">
        <v>1</v>
      </c>
      <c r="I30" s="428">
        <v>126</v>
      </c>
      <c r="J30" s="428">
        <v>1</v>
      </c>
      <c r="K30" s="428">
        <v>128</v>
      </c>
      <c r="L30" s="428">
        <v>0.50793650793650791</v>
      </c>
      <c r="M30" s="428">
        <v>128</v>
      </c>
      <c r="N30" s="428">
        <v>1</v>
      </c>
      <c r="O30" s="428">
        <v>136</v>
      </c>
      <c r="P30" s="492">
        <v>0.53968253968253965</v>
      </c>
      <c r="Q30" s="429">
        <v>136</v>
      </c>
    </row>
    <row r="31" spans="1:17" ht="14.4" customHeight="1" x14ac:dyDescent="0.3">
      <c r="A31" s="424" t="s">
        <v>619</v>
      </c>
      <c r="B31" s="425" t="s">
        <v>548</v>
      </c>
      <c r="C31" s="425" t="s">
        <v>545</v>
      </c>
      <c r="D31" s="425" t="s">
        <v>553</v>
      </c>
      <c r="E31" s="425" t="s">
        <v>554</v>
      </c>
      <c r="F31" s="428">
        <v>1</v>
      </c>
      <c r="G31" s="428">
        <v>2213</v>
      </c>
      <c r="H31" s="428">
        <v>1</v>
      </c>
      <c r="I31" s="428">
        <v>2213</v>
      </c>
      <c r="J31" s="428"/>
      <c r="K31" s="428"/>
      <c r="L31" s="428"/>
      <c r="M31" s="428"/>
      <c r="N31" s="428"/>
      <c r="O31" s="428"/>
      <c r="P31" s="492"/>
      <c r="Q31" s="429"/>
    </row>
    <row r="32" spans="1:17" ht="14.4" customHeight="1" x14ac:dyDescent="0.3">
      <c r="A32" s="424" t="s">
        <v>619</v>
      </c>
      <c r="B32" s="425" t="s">
        <v>548</v>
      </c>
      <c r="C32" s="425" t="s">
        <v>545</v>
      </c>
      <c r="D32" s="425" t="s">
        <v>555</v>
      </c>
      <c r="E32" s="425" t="s">
        <v>556</v>
      </c>
      <c r="F32" s="428">
        <v>1</v>
      </c>
      <c r="G32" s="428">
        <v>1035</v>
      </c>
      <c r="H32" s="428">
        <v>1</v>
      </c>
      <c r="I32" s="428">
        <v>1035</v>
      </c>
      <c r="J32" s="428"/>
      <c r="K32" s="428"/>
      <c r="L32" s="428"/>
      <c r="M32" s="428"/>
      <c r="N32" s="428"/>
      <c r="O32" s="428"/>
      <c r="P32" s="492"/>
      <c r="Q32" s="429"/>
    </row>
    <row r="33" spans="1:17" ht="14.4" customHeight="1" x14ac:dyDescent="0.3">
      <c r="A33" s="424" t="s">
        <v>619</v>
      </c>
      <c r="B33" s="425" t="s">
        <v>548</v>
      </c>
      <c r="C33" s="425" t="s">
        <v>545</v>
      </c>
      <c r="D33" s="425" t="s">
        <v>557</v>
      </c>
      <c r="E33" s="425" t="s">
        <v>558</v>
      </c>
      <c r="F33" s="428">
        <v>15</v>
      </c>
      <c r="G33" s="428">
        <v>55470</v>
      </c>
      <c r="H33" s="428">
        <v>1</v>
      </c>
      <c r="I33" s="428">
        <v>3698</v>
      </c>
      <c r="J33" s="428">
        <v>12</v>
      </c>
      <c r="K33" s="428">
        <v>44652</v>
      </c>
      <c r="L33" s="428">
        <v>0.80497566252028119</v>
      </c>
      <c r="M33" s="428">
        <v>3721</v>
      </c>
      <c r="N33" s="428">
        <v>7</v>
      </c>
      <c r="O33" s="428">
        <v>26761</v>
      </c>
      <c r="P33" s="492">
        <v>0.48244095907697854</v>
      </c>
      <c r="Q33" s="429">
        <v>3823</v>
      </c>
    </row>
    <row r="34" spans="1:17" ht="14.4" customHeight="1" x14ac:dyDescent="0.3">
      <c r="A34" s="424" t="s">
        <v>619</v>
      </c>
      <c r="B34" s="425" t="s">
        <v>548</v>
      </c>
      <c r="C34" s="425" t="s">
        <v>545</v>
      </c>
      <c r="D34" s="425" t="s">
        <v>563</v>
      </c>
      <c r="E34" s="425" t="s">
        <v>564</v>
      </c>
      <c r="F34" s="428">
        <v>3</v>
      </c>
      <c r="G34" s="428">
        <v>4839</v>
      </c>
      <c r="H34" s="428">
        <v>1</v>
      </c>
      <c r="I34" s="428">
        <v>1613</v>
      </c>
      <c r="J34" s="428">
        <v>3</v>
      </c>
      <c r="K34" s="428">
        <v>4863</v>
      </c>
      <c r="L34" s="428">
        <v>1.0049597024178549</v>
      </c>
      <c r="M34" s="428">
        <v>1621</v>
      </c>
      <c r="N34" s="428">
        <v>2</v>
      </c>
      <c r="O34" s="428">
        <v>3310</v>
      </c>
      <c r="P34" s="492">
        <v>0.68402562512915888</v>
      </c>
      <c r="Q34" s="429">
        <v>1655</v>
      </c>
    </row>
    <row r="35" spans="1:17" ht="14.4" customHeight="1" x14ac:dyDescent="0.3">
      <c r="A35" s="424" t="s">
        <v>619</v>
      </c>
      <c r="B35" s="425" t="s">
        <v>548</v>
      </c>
      <c r="C35" s="425" t="s">
        <v>545</v>
      </c>
      <c r="D35" s="425" t="s">
        <v>565</v>
      </c>
      <c r="E35" s="425" t="s">
        <v>566</v>
      </c>
      <c r="F35" s="428">
        <v>1</v>
      </c>
      <c r="G35" s="428">
        <v>1537</v>
      </c>
      <c r="H35" s="428">
        <v>1</v>
      </c>
      <c r="I35" s="428">
        <v>1537</v>
      </c>
      <c r="J35" s="428"/>
      <c r="K35" s="428"/>
      <c r="L35" s="428"/>
      <c r="M35" s="428"/>
      <c r="N35" s="428">
        <v>2</v>
      </c>
      <c r="O35" s="428">
        <v>3240</v>
      </c>
      <c r="P35" s="492">
        <v>2.1080026024723488</v>
      </c>
      <c r="Q35" s="429">
        <v>1620</v>
      </c>
    </row>
    <row r="36" spans="1:17" ht="14.4" customHeight="1" x14ac:dyDescent="0.3">
      <c r="A36" s="424" t="s">
        <v>619</v>
      </c>
      <c r="B36" s="425" t="s">
        <v>548</v>
      </c>
      <c r="C36" s="425" t="s">
        <v>545</v>
      </c>
      <c r="D36" s="425" t="s">
        <v>569</v>
      </c>
      <c r="E36" s="425" t="s">
        <v>570</v>
      </c>
      <c r="F36" s="428"/>
      <c r="G36" s="428"/>
      <c r="H36" s="428"/>
      <c r="I36" s="428"/>
      <c r="J36" s="428">
        <v>4</v>
      </c>
      <c r="K36" s="428">
        <v>5844</v>
      </c>
      <c r="L36" s="428"/>
      <c r="M36" s="428">
        <v>1461</v>
      </c>
      <c r="N36" s="428"/>
      <c r="O36" s="428"/>
      <c r="P36" s="492"/>
      <c r="Q36" s="429"/>
    </row>
    <row r="37" spans="1:17" ht="14.4" customHeight="1" x14ac:dyDescent="0.3">
      <c r="A37" s="424" t="s">
        <v>619</v>
      </c>
      <c r="B37" s="425" t="s">
        <v>548</v>
      </c>
      <c r="C37" s="425" t="s">
        <v>545</v>
      </c>
      <c r="D37" s="425" t="s">
        <v>573</v>
      </c>
      <c r="E37" s="425" t="s">
        <v>574</v>
      </c>
      <c r="F37" s="428">
        <v>13</v>
      </c>
      <c r="G37" s="428">
        <v>208</v>
      </c>
      <c r="H37" s="428">
        <v>1</v>
      </c>
      <c r="I37" s="428">
        <v>16</v>
      </c>
      <c r="J37" s="428">
        <v>9</v>
      </c>
      <c r="K37" s="428">
        <v>144</v>
      </c>
      <c r="L37" s="428">
        <v>0.69230769230769229</v>
      </c>
      <c r="M37" s="428">
        <v>16</v>
      </c>
      <c r="N37" s="428">
        <v>4</v>
      </c>
      <c r="O37" s="428">
        <v>68</v>
      </c>
      <c r="P37" s="492">
        <v>0.32692307692307693</v>
      </c>
      <c r="Q37" s="429">
        <v>17</v>
      </c>
    </row>
    <row r="38" spans="1:17" ht="14.4" customHeight="1" x14ac:dyDescent="0.3">
      <c r="A38" s="424" t="s">
        <v>619</v>
      </c>
      <c r="B38" s="425" t="s">
        <v>548</v>
      </c>
      <c r="C38" s="425" t="s">
        <v>545</v>
      </c>
      <c r="D38" s="425" t="s">
        <v>575</v>
      </c>
      <c r="E38" s="425" t="s">
        <v>560</v>
      </c>
      <c r="F38" s="428">
        <v>21</v>
      </c>
      <c r="G38" s="428">
        <v>14448</v>
      </c>
      <c r="H38" s="428">
        <v>1</v>
      </c>
      <c r="I38" s="428">
        <v>688</v>
      </c>
      <c r="J38" s="428">
        <v>17</v>
      </c>
      <c r="K38" s="428">
        <v>11832</v>
      </c>
      <c r="L38" s="428">
        <v>0.81893687707641194</v>
      </c>
      <c r="M38" s="428">
        <v>696</v>
      </c>
      <c r="N38" s="428">
        <v>6</v>
      </c>
      <c r="O38" s="428">
        <v>4248</v>
      </c>
      <c r="P38" s="492">
        <v>0.29401993355481726</v>
      </c>
      <c r="Q38" s="429">
        <v>708</v>
      </c>
    </row>
    <row r="39" spans="1:17" ht="14.4" customHeight="1" x14ac:dyDescent="0.3">
      <c r="A39" s="424" t="s">
        <v>619</v>
      </c>
      <c r="B39" s="425" t="s">
        <v>548</v>
      </c>
      <c r="C39" s="425" t="s">
        <v>545</v>
      </c>
      <c r="D39" s="425" t="s">
        <v>576</v>
      </c>
      <c r="E39" s="425" t="s">
        <v>562</v>
      </c>
      <c r="F39" s="428">
        <v>40</v>
      </c>
      <c r="G39" s="428">
        <v>55000</v>
      </c>
      <c r="H39" s="428">
        <v>1</v>
      </c>
      <c r="I39" s="428">
        <v>1375</v>
      </c>
      <c r="J39" s="428">
        <v>34</v>
      </c>
      <c r="K39" s="428">
        <v>47158</v>
      </c>
      <c r="L39" s="428">
        <v>0.85741818181818186</v>
      </c>
      <c r="M39" s="428">
        <v>1387</v>
      </c>
      <c r="N39" s="428">
        <v>16</v>
      </c>
      <c r="O39" s="428">
        <v>23008</v>
      </c>
      <c r="P39" s="492">
        <v>0.41832727272727271</v>
      </c>
      <c r="Q39" s="429">
        <v>1438</v>
      </c>
    </row>
    <row r="40" spans="1:17" ht="14.4" customHeight="1" x14ac:dyDescent="0.3">
      <c r="A40" s="424" t="s">
        <v>619</v>
      </c>
      <c r="B40" s="425" t="s">
        <v>548</v>
      </c>
      <c r="C40" s="425" t="s">
        <v>545</v>
      </c>
      <c r="D40" s="425" t="s">
        <v>577</v>
      </c>
      <c r="E40" s="425" t="s">
        <v>578</v>
      </c>
      <c r="F40" s="428">
        <v>12</v>
      </c>
      <c r="G40" s="428">
        <v>27828</v>
      </c>
      <c r="H40" s="428">
        <v>1</v>
      </c>
      <c r="I40" s="428">
        <v>2319</v>
      </c>
      <c r="J40" s="428">
        <v>16</v>
      </c>
      <c r="K40" s="428">
        <v>37456</v>
      </c>
      <c r="L40" s="428">
        <v>1.3459824637056201</v>
      </c>
      <c r="M40" s="428">
        <v>2341</v>
      </c>
      <c r="N40" s="428">
        <v>9</v>
      </c>
      <c r="O40" s="428">
        <v>21933</v>
      </c>
      <c r="P40" s="492">
        <v>0.78816300129366101</v>
      </c>
      <c r="Q40" s="429">
        <v>2437</v>
      </c>
    </row>
    <row r="41" spans="1:17" ht="14.4" customHeight="1" x14ac:dyDescent="0.3">
      <c r="A41" s="424" t="s">
        <v>619</v>
      </c>
      <c r="B41" s="425" t="s">
        <v>548</v>
      </c>
      <c r="C41" s="425" t="s">
        <v>545</v>
      </c>
      <c r="D41" s="425" t="s">
        <v>579</v>
      </c>
      <c r="E41" s="425" t="s">
        <v>580</v>
      </c>
      <c r="F41" s="428">
        <v>21</v>
      </c>
      <c r="G41" s="428">
        <v>1365</v>
      </c>
      <c r="H41" s="428">
        <v>1</v>
      </c>
      <c r="I41" s="428">
        <v>65</v>
      </c>
      <c r="J41" s="428">
        <v>17</v>
      </c>
      <c r="K41" s="428">
        <v>1122</v>
      </c>
      <c r="L41" s="428">
        <v>0.82197802197802194</v>
      </c>
      <c r="M41" s="428">
        <v>66</v>
      </c>
      <c r="N41" s="428">
        <v>6</v>
      </c>
      <c r="O41" s="428">
        <v>414</v>
      </c>
      <c r="P41" s="492">
        <v>0.30329670329670327</v>
      </c>
      <c r="Q41" s="429">
        <v>69</v>
      </c>
    </row>
    <row r="42" spans="1:17" ht="14.4" customHeight="1" x14ac:dyDescent="0.3">
      <c r="A42" s="424" t="s">
        <v>619</v>
      </c>
      <c r="B42" s="425" t="s">
        <v>548</v>
      </c>
      <c r="C42" s="425" t="s">
        <v>545</v>
      </c>
      <c r="D42" s="425" t="s">
        <v>581</v>
      </c>
      <c r="E42" s="425" t="s">
        <v>582</v>
      </c>
      <c r="F42" s="428"/>
      <c r="G42" s="428"/>
      <c r="H42" s="428"/>
      <c r="I42" s="428"/>
      <c r="J42" s="428">
        <v>4</v>
      </c>
      <c r="K42" s="428">
        <v>1604</v>
      </c>
      <c r="L42" s="428"/>
      <c r="M42" s="428">
        <v>401</v>
      </c>
      <c r="N42" s="428"/>
      <c r="O42" s="428"/>
      <c r="P42" s="492"/>
      <c r="Q42" s="429"/>
    </row>
    <row r="43" spans="1:17" ht="14.4" customHeight="1" x14ac:dyDescent="0.3">
      <c r="A43" s="424" t="s">
        <v>619</v>
      </c>
      <c r="B43" s="425" t="s">
        <v>548</v>
      </c>
      <c r="C43" s="425" t="s">
        <v>545</v>
      </c>
      <c r="D43" s="425" t="s">
        <v>585</v>
      </c>
      <c r="E43" s="425" t="s">
        <v>586</v>
      </c>
      <c r="F43" s="428">
        <v>40</v>
      </c>
      <c r="G43" s="428">
        <v>22000</v>
      </c>
      <c r="H43" s="428">
        <v>1</v>
      </c>
      <c r="I43" s="428">
        <v>550</v>
      </c>
      <c r="J43" s="428">
        <v>48</v>
      </c>
      <c r="K43" s="428">
        <v>26496</v>
      </c>
      <c r="L43" s="428">
        <v>1.2043636363636363</v>
      </c>
      <c r="M43" s="428">
        <v>552</v>
      </c>
      <c r="N43" s="428">
        <v>29</v>
      </c>
      <c r="O43" s="428">
        <v>16240</v>
      </c>
      <c r="P43" s="492">
        <v>0.73818181818181816</v>
      </c>
      <c r="Q43" s="429">
        <v>560</v>
      </c>
    </row>
    <row r="44" spans="1:17" ht="14.4" customHeight="1" x14ac:dyDescent="0.3">
      <c r="A44" s="424" t="s">
        <v>619</v>
      </c>
      <c r="B44" s="425" t="s">
        <v>548</v>
      </c>
      <c r="C44" s="425" t="s">
        <v>545</v>
      </c>
      <c r="D44" s="425" t="s">
        <v>597</v>
      </c>
      <c r="E44" s="425" t="s">
        <v>556</v>
      </c>
      <c r="F44" s="428">
        <v>1</v>
      </c>
      <c r="G44" s="428">
        <v>915</v>
      </c>
      <c r="H44" s="428">
        <v>1</v>
      </c>
      <c r="I44" s="428">
        <v>915</v>
      </c>
      <c r="J44" s="428"/>
      <c r="K44" s="428"/>
      <c r="L44" s="428"/>
      <c r="M44" s="428"/>
      <c r="N44" s="428"/>
      <c r="O44" s="428"/>
      <c r="P44" s="492"/>
      <c r="Q44" s="429"/>
    </row>
    <row r="45" spans="1:17" ht="14.4" customHeight="1" x14ac:dyDescent="0.3">
      <c r="A45" s="424" t="s">
        <v>619</v>
      </c>
      <c r="B45" s="425" t="s">
        <v>548</v>
      </c>
      <c r="C45" s="425" t="s">
        <v>545</v>
      </c>
      <c r="D45" s="425" t="s">
        <v>598</v>
      </c>
      <c r="E45" s="425" t="s">
        <v>599</v>
      </c>
      <c r="F45" s="428">
        <v>3</v>
      </c>
      <c r="G45" s="428">
        <v>4821</v>
      </c>
      <c r="H45" s="428">
        <v>1</v>
      </c>
      <c r="I45" s="428">
        <v>1607</v>
      </c>
      <c r="J45" s="428">
        <v>7</v>
      </c>
      <c r="K45" s="428">
        <v>11305</v>
      </c>
      <c r="L45" s="428">
        <v>2.344949180667911</v>
      </c>
      <c r="M45" s="428">
        <v>1615</v>
      </c>
      <c r="N45" s="428">
        <v>7</v>
      </c>
      <c r="O45" s="428">
        <v>11543</v>
      </c>
      <c r="P45" s="492">
        <v>2.3943165318398671</v>
      </c>
      <c r="Q45" s="429">
        <v>1649</v>
      </c>
    </row>
    <row r="46" spans="1:17" ht="14.4" customHeight="1" x14ac:dyDescent="0.3">
      <c r="A46" s="424" t="s">
        <v>620</v>
      </c>
      <c r="B46" s="425" t="s">
        <v>544</v>
      </c>
      <c r="C46" s="425" t="s">
        <v>545</v>
      </c>
      <c r="D46" s="425" t="s">
        <v>546</v>
      </c>
      <c r="E46" s="425" t="s">
        <v>547</v>
      </c>
      <c r="F46" s="428"/>
      <c r="G46" s="428"/>
      <c r="H46" s="428"/>
      <c r="I46" s="428"/>
      <c r="J46" s="428"/>
      <c r="K46" s="428"/>
      <c r="L46" s="428"/>
      <c r="M46" s="428"/>
      <c r="N46" s="428">
        <v>2</v>
      </c>
      <c r="O46" s="428">
        <v>22806</v>
      </c>
      <c r="P46" s="492"/>
      <c r="Q46" s="429">
        <v>11403</v>
      </c>
    </row>
    <row r="47" spans="1:17" ht="14.4" customHeight="1" x14ac:dyDescent="0.3">
      <c r="A47" s="424" t="s">
        <v>620</v>
      </c>
      <c r="B47" s="425" t="s">
        <v>548</v>
      </c>
      <c r="C47" s="425" t="s">
        <v>545</v>
      </c>
      <c r="D47" s="425" t="s">
        <v>553</v>
      </c>
      <c r="E47" s="425" t="s">
        <v>554</v>
      </c>
      <c r="F47" s="428">
        <v>2</v>
      </c>
      <c r="G47" s="428">
        <v>4426</v>
      </c>
      <c r="H47" s="428">
        <v>1</v>
      </c>
      <c r="I47" s="428">
        <v>2213</v>
      </c>
      <c r="J47" s="428"/>
      <c r="K47" s="428"/>
      <c r="L47" s="428"/>
      <c r="M47" s="428"/>
      <c r="N47" s="428">
        <v>1</v>
      </c>
      <c r="O47" s="428">
        <v>2338</v>
      </c>
      <c r="P47" s="492">
        <v>0.52824220515137821</v>
      </c>
      <c r="Q47" s="429">
        <v>2338</v>
      </c>
    </row>
    <row r="48" spans="1:17" ht="14.4" customHeight="1" x14ac:dyDescent="0.3">
      <c r="A48" s="424" t="s">
        <v>620</v>
      </c>
      <c r="B48" s="425" t="s">
        <v>548</v>
      </c>
      <c r="C48" s="425" t="s">
        <v>545</v>
      </c>
      <c r="D48" s="425" t="s">
        <v>555</v>
      </c>
      <c r="E48" s="425" t="s">
        <v>556</v>
      </c>
      <c r="F48" s="428"/>
      <c r="G48" s="428"/>
      <c r="H48" s="428"/>
      <c r="I48" s="428"/>
      <c r="J48" s="428"/>
      <c r="K48" s="428"/>
      <c r="L48" s="428"/>
      <c r="M48" s="428"/>
      <c r="N48" s="428">
        <v>2</v>
      </c>
      <c r="O48" s="428">
        <v>2154</v>
      </c>
      <c r="P48" s="492"/>
      <c r="Q48" s="429">
        <v>1077</v>
      </c>
    </row>
    <row r="49" spans="1:17" ht="14.4" customHeight="1" x14ac:dyDescent="0.3">
      <c r="A49" s="424" t="s">
        <v>620</v>
      </c>
      <c r="B49" s="425" t="s">
        <v>548</v>
      </c>
      <c r="C49" s="425" t="s">
        <v>545</v>
      </c>
      <c r="D49" s="425" t="s">
        <v>557</v>
      </c>
      <c r="E49" s="425" t="s">
        <v>558</v>
      </c>
      <c r="F49" s="428">
        <v>2</v>
      </c>
      <c r="G49" s="428">
        <v>7396</v>
      </c>
      <c r="H49" s="428">
        <v>1</v>
      </c>
      <c r="I49" s="428">
        <v>3698</v>
      </c>
      <c r="J49" s="428"/>
      <c r="K49" s="428"/>
      <c r="L49" s="428"/>
      <c r="M49" s="428"/>
      <c r="N49" s="428"/>
      <c r="O49" s="428"/>
      <c r="P49" s="492"/>
      <c r="Q49" s="429"/>
    </row>
    <row r="50" spans="1:17" ht="14.4" customHeight="1" x14ac:dyDescent="0.3">
      <c r="A50" s="424" t="s">
        <v>620</v>
      </c>
      <c r="B50" s="425" t="s">
        <v>548</v>
      </c>
      <c r="C50" s="425" t="s">
        <v>545</v>
      </c>
      <c r="D50" s="425" t="s">
        <v>567</v>
      </c>
      <c r="E50" s="425" t="s">
        <v>568</v>
      </c>
      <c r="F50" s="428"/>
      <c r="G50" s="428"/>
      <c r="H50" s="428"/>
      <c r="I50" s="428"/>
      <c r="J50" s="428"/>
      <c r="K50" s="428"/>
      <c r="L50" s="428"/>
      <c r="M50" s="428"/>
      <c r="N50" s="428">
        <v>2</v>
      </c>
      <c r="O50" s="428">
        <v>1680</v>
      </c>
      <c r="P50" s="492"/>
      <c r="Q50" s="429">
        <v>840</v>
      </c>
    </row>
    <row r="51" spans="1:17" ht="14.4" customHeight="1" x14ac:dyDescent="0.3">
      <c r="A51" s="424" t="s">
        <v>620</v>
      </c>
      <c r="B51" s="425" t="s">
        <v>548</v>
      </c>
      <c r="C51" s="425" t="s">
        <v>545</v>
      </c>
      <c r="D51" s="425" t="s">
        <v>569</v>
      </c>
      <c r="E51" s="425" t="s">
        <v>570</v>
      </c>
      <c r="F51" s="428">
        <v>2</v>
      </c>
      <c r="G51" s="428">
        <v>2894</v>
      </c>
      <c r="H51" s="428">
        <v>1</v>
      </c>
      <c r="I51" s="428">
        <v>1447</v>
      </c>
      <c r="J51" s="428"/>
      <c r="K51" s="428"/>
      <c r="L51" s="428"/>
      <c r="M51" s="428"/>
      <c r="N51" s="428"/>
      <c r="O51" s="428"/>
      <c r="P51" s="492"/>
      <c r="Q51" s="429"/>
    </row>
    <row r="52" spans="1:17" ht="14.4" customHeight="1" x14ac:dyDescent="0.3">
      <c r="A52" s="424" t="s">
        <v>620</v>
      </c>
      <c r="B52" s="425" t="s">
        <v>548</v>
      </c>
      <c r="C52" s="425" t="s">
        <v>545</v>
      </c>
      <c r="D52" s="425" t="s">
        <v>573</v>
      </c>
      <c r="E52" s="425" t="s">
        <v>574</v>
      </c>
      <c r="F52" s="428">
        <v>3</v>
      </c>
      <c r="G52" s="428">
        <v>48</v>
      </c>
      <c r="H52" s="428">
        <v>1</v>
      </c>
      <c r="I52" s="428">
        <v>16</v>
      </c>
      <c r="J52" s="428">
        <v>1</v>
      </c>
      <c r="K52" s="428">
        <v>16</v>
      </c>
      <c r="L52" s="428">
        <v>0.33333333333333331</v>
      </c>
      <c r="M52" s="428">
        <v>16</v>
      </c>
      <c r="N52" s="428">
        <v>1</v>
      </c>
      <c r="O52" s="428">
        <v>17</v>
      </c>
      <c r="P52" s="492">
        <v>0.35416666666666669</v>
      </c>
      <c r="Q52" s="429">
        <v>17</v>
      </c>
    </row>
    <row r="53" spans="1:17" ht="14.4" customHeight="1" x14ac:dyDescent="0.3">
      <c r="A53" s="424" t="s">
        <v>620</v>
      </c>
      <c r="B53" s="425" t="s">
        <v>548</v>
      </c>
      <c r="C53" s="425" t="s">
        <v>545</v>
      </c>
      <c r="D53" s="425" t="s">
        <v>575</v>
      </c>
      <c r="E53" s="425" t="s">
        <v>560</v>
      </c>
      <c r="F53" s="428">
        <v>6</v>
      </c>
      <c r="G53" s="428">
        <v>4128</v>
      </c>
      <c r="H53" s="428">
        <v>1</v>
      </c>
      <c r="I53" s="428">
        <v>688</v>
      </c>
      <c r="J53" s="428">
        <v>3</v>
      </c>
      <c r="K53" s="428">
        <v>2088</v>
      </c>
      <c r="L53" s="428">
        <v>0.5058139534883721</v>
      </c>
      <c r="M53" s="428">
        <v>696</v>
      </c>
      <c r="N53" s="428">
        <v>2</v>
      </c>
      <c r="O53" s="428">
        <v>1416</v>
      </c>
      <c r="P53" s="492">
        <v>0.34302325581395349</v>
      </c>
      <c r="Q53" s="429">
        <v>708</v>
      </c>
    </row>
    <row r="54" spans="1:17" ht="14.4" customHeight="1" x14ac:dyDescent="0.3">
      <c r="A54" s="424" t="s">
        <v>620</v>
      </c>
      <c r="B54" s="425" t="s">
        <v>548</v>
      </c>
      <c r="C54" s="425" t="s">
        <v>545</v>
      </c>
      <c r="D54" s="425" t="s">
        <v>576</v>
      </c>
      <c r="E54" s="425" t="s">
        <v>562</v>
      </c>
      <c r="F54" s="428">
        <v>3</v>
      </c>
      <c r="G54" s="428">
        <v>4125</v>
      </c>
      <c r="H54" s="428">
        <v>1</v>
      </c>
      <c r="I54" s="428">
        <v>1375</v>
      </c>
      <c r="J54" s="428"/>
      <c r="K54" s="428"/>
      <c r="L54" s="428"/>
      <c r="M54" s="428"/>
      <c r="N54" s="428"/>
      <c r="O54" s="428"/>
      <c r="P54" s="492"/>
      <c r="Q54" s="429"/>
    </row>
    <row r="55" spans="1:17" ht="14.4" customHeight="1" x14ac:dyDescent="0.3">
      <c r="A55" s="424" t="s">
        <v>620</v>
      </c>
      <c r="B55" s="425" t="s">
        <v>548</v>
      </c>
      <c r="C55" s="425" t="s">
        <v>545</v>
      </c>
      <c r="D55" s="425" t="s">
        <v>577</v>
      </c>
      <c r="E55" s="425" t="s">
        <v>578</v>
      </c>
      <c r="F55" s="428">
        <v>2</v>
      </c>
      <c r="G55" s="428">
        <v>4638</v>
      </c>
      <c r="H55" s="428">
        <v>1</v>
      </c>
      <c r="I55" s="428">
        <v>2319</v>
      </c>
      <c r="J55" s="428"/>
      <c r="K55" s="428"/>
      <c r="L55" s="428"/>
      <c r="M55" s="428"/>
      <c r="N55" s="428"/>
      <c r="O55" s="428"/>
      <c r="P55" s="492"/>
      <c r="Q55" s="429"/>
    </row>
    <row r="56" spans="1:17" ht="14.4" customHeight="1" x14ac:dyDescent="0.3">
      <c r="A56" s="424" t="s">
        <v>620</v>
      </c>
      <c r="B56" s="425" t="s">
        <v>548</v>
      </c>
      <c r="C56" s="425" t="s">
        <v>545</v>
      </c>
      <c r="D56" s="425" t="s">
        <v>579</v>
      </c>
      <c r="E56" s="425" t="s">
        <v>580</v>
      </c>
      <c r="F56" s="428">
        <v>6</v>
      </c>
      <c r="G56" s="428">
        <v>390</v>
      </c>
      <c r="H56" s="428">
        <v>1</v>
      </c>
      <c r="I56" s="428">
        <v>65</v>
      </c>
      <c r="J56" s="428">
        <v>3</v>
      </c>
      <c r="K56" s="428">
        <v>198</v>
      </c>
      <c r="L56" s="428">
        <v>0.50769230769230766</v>
      </c>
      <c r="M56" s="428">
        <v>66</v>
      </c>
      <c r="N56" s="428">
        <v>2</v>
      </c>
      <c r="O56" s="428">
        <v>138</v>
      </c>
      <c r="P56" s="492">
        <v>0.35384615384615387</v>
      </c>
      <c r="Q56" s="429">
        <v>69</v>
      </c>
    </row>
    <row r="57" spans="1:17" ht="14.4" customHeight="1" x14ac:dyDescent="0.3">
      <c r="A57" s="424" t="s">
        <v>620</v>
      </c>
      <c r="B57" s="425" t="s">
        <v>548</v>
      </c>
      <c r="C57" s="425" t="s">
        <v>545</v>
      </c>
      <c r="D57" s="425" t="s">
        <v>581</v>
      </c>
      <c r="E57" s="425" t="s">
        <v>582</v>
      </c>
      <c r="F57" s="428">
        <v>2</v>
      </c>
      <c r="G57" s="428">
        <v>792</v>
      </c>
      <c r="H57" s="428">
        <v>1</v>
      </c>
      <c r="I57" s="428">
        <v>396</v>
      </c>
      <c r="J57" s="428"/>
      <c r="K57" s="428"/>
      <c r="L57" s="428"/>
      <c r="M57" s="428"/>
      <c r="N57" s="428"/>
      <c r="O57" s="428"/>
      <c r="P57" s="492"/>
      <c r="Q57" s="429"/>
    </row>
    <row r="58" spans="1:17" ht="14.4" customHeight="1" x14ac:dyDescent="0.3">
      <c r="A58" s="424" t="s">
        <v>620</v>
      </c>
      <c r="B58" s="425" t="s">
        <v>548</v>
      </c>
      <c r="C58" s="425" t="s">
        <v>545</v>
      </c>
      <c r="D58" s="425" t="s">
        <v>585</v>
      </c>
      <c r="E58" s="425" t="s">
        <v>586</v>
      </c>
      <c r="F58" s="428">
        <v>15</v>
      </c>
      <c r="G58" s="428">
        <v>8250</v>
      </c>
      <c r="H58" s="428">
        <v>1</v>
      </c>
      <c r="I58" s="428">
        <v>550</v>
      </c>
      <c r="J58" s="428">
        <v>5</v>
      </c>
      <c r="K58" s="428">
        <v>2760</v>
      </c>
      <c r="L58" s="428">
        <v>0.33454545454545453</v>
      </c>
      <c r="M58" s="428">
        <v>552</v>
      </c>
      <c r="N58" s="428"/>
      <c r="O58" s="428"/>
      <c r="P58" s="492"/>
      <c r="Q58" s="429"/>
    </row>
    <row r="59" spans="1:17" ht="14.4" customHeight="1" x14ac:dyDescent="0.3">
      <c r="A59" s="424" t="s">
        <v>621</v>
      </c>
      <c r="B59" s="425" t="s">
        <v>544</v>
      </c>
      <c r="C59" s="425" t="s">
        <v>545</v>
      </c>
      <c r="D59" s="425" t="s">
        <v>546</v>
      </c>
      <c r="E59" s="425" t="s">
        <v>547</v>
      </c>
      <c r="F59" s="428">
        <v>1</v>
      </c>
      <c r="G59" s="428">
        <v>10595</v>
      </c>
      <c r="H59" s="428">
        <v>1</v>
      </c>
      <c r="I59" s="428">
        <v>10595</v>
      </c>
      <c r="J59" s="428">
        <v>3</v>
      </c>
      <c r="K59" s="428">
        <v>32175</v>
      </c>
      <c r="L59" s="428">
        <v>3.03680981595092</v>
      </c>
      <c r="M59" s="428">
        <v>10725</v>
      </c>
      <c r="N59" s="428">
        <v>2</v>
      </c>
      <c r="O59" s="428">
        <v>22806</v>
      </c>
      <c r="P59" s="492">
        <v>2.1525247758376591</v>
      </c>
      <c r="Q59" s="429">
        <v>11403</v>
      </c>
    </row>
    <row r="60" spans="1:17" ht="14.4" customHeight="1" x14ac:dyDescent="0.3">
      <c r="A60" s="424" t="s">
        <v>621</v>
      </c>
      <c r="B60" s="425" t="s">
        <v>548</v>
      </c>
      <c r="C60" s="425" t="s">
        <v>545</v>
      </c>
      <c r="D60" s="425" t="s">
        <v>549</v>
      </c>
      <c r="E60" s="425" t="s">
        <v>550</v>
      </c>
      <c r="F60" s="428">
        <v>4</v>
      </c>
      <c r="G60" s="428">
        <v>504</v>
      </c>
      <c r="H60" s="428">
        <v>1</v>
      </c>
      <c r="I60" s="428">
        <v>126</v>
      </c>
      <c r="J60" s="428"/>
      <c r="K60" s="428"/>
      <c r="L60" s="428"/>
      <c r="M60" s="428"/>
      <c r="N60" s="428">
        <v>1</v>
      </c>
      <c r="O60" s="428">
        <v>136</v>
      </c>
      <c r="P60" s="492">
        <v>0.26984126984126983</v>
      </c>
      <c r="Q60" s="429">
        <v>136</v>
      </c>
    </row>
    <row r="61" spans="1:17" ht="14.4" customHeight="1" x14ac:dyDescent="0.3">
      <c r="A61" s="424" t="s">
        <v>621</v>
      </c>
      <c r="B61" s="425" t="s">
        <v>548</v>
      </c>
      <c r="C61" s="425" t="s">
        <v>545</v>
      </c>
      <c r="D61" s="425" t="s">
        <v>551</v>
      </c>
      <c r="E61" s="425" t="s">
        <v>552</v>
      </c>
      <c r="F61" s="428">
        <v>10</v>
      </c>
      <c r="G61" s="428">
        <v>12200</v>
      </c>
      <c r="H61" s="428">
        <v>1</v>
      </c>
      <c r="I61" s="428">
        <v>1220</v>
      </c>
      <c r="J61" s="428"/>
      <c r="K61" s="428"/>
      <c r="L61" s="428"/>
      <c r="M61" s="428"/>
      <c r="N61" s="428"/>
      <c r="O61" s="428"/>
      <c r="P61" s="492"/>
      <c r="Q61" s="429"/>
    </row>
    <row r="62" spans="1:17" ht="14.4" customHeight="1" x14ac:dyDescent="0.3">
      <c r="A62" s="424" t="s">
        <v>621</v>
      </c>
      <c r="B62" s="425" t="s">
        <v>548</v>
      </c>
      <c r="C62" s="425" t="s">
        <v>545</v>
      </c>
      <c r="D62" s="425" t="s">
        <v>553</v>
      </c>
      <c r="E62" s="425" t="s">
        <v>554</v>
      </c>
      <c r="F62" s="428">
        <v>11</v>
      </c>
      <c r="G62" s="428">
        <v>24343</v>
      </c>
      <c r="H62" s="428">
        <v>1</v>
      </c>
      <c r="I62" s="428">
        <v>2213</v>
      </c>
      <c r="J62" s="428"/>
      <c r="K62" s="428"/>
      <c r="L62" s="428"/>
      <c r="M62" s="428"/>
      <c r="N62" s="428"/>
      <c r="O62" s="428"/>
      <c r="P62" s="492"/>
      <c r="Q62" s="429"/>
    </row>
    <row r="63" spans="1:17" ht="14.4" customHeight="1" x14ac:dyDescent="0.3">
      <c r="A63" s="424" t="s">
        <v>621</v>
      </c>
      <c r="B63" s="425" t="s">
        <v>548</v>
      </c>
      <c r="C63" s="425" t="s">
        <v>545</v>
      </c>
      <c r="D63" s="425" t="s">
        <v>557</v>
      </c>
      <c r="E63" s="425" t="s">
        <v>558</v>
      </c>
      <c r="F63" s="428">
        <v>11</v>
      </c>
      <c r="G63" s="428">
        <v>40678</v>
      </c>
      <c r="H63" s="428">
        <v>1</v>
      </c>
      <c r="I63" s="428">
        <v>3698</v>
      </c>
      <c r="J63" s="428">
        <v>1</v>
      </c>
      <c r="K63" s="428">
        <v>3721</v>
      </c>
      <c r="L63" s="428">
        <v>9.1474507104577413E-2</v>
      </c>
      <c r="M63" s="428">
        <v>3721</v>
      </c>
      <c r="N63" s="428">
        <v>2</v>
      </c>
      <c r="O63" s="428">
        <v>7646</v>
      </c>
      <c r="P63" s="492">
        <v>0.18796401002999163</v>
      </c>
      <c r="Q63" s="429">
        <v>3823</v>
      </c>
    </row>
    <row r="64" spans="1:17" ht="14.4" customHeight="1" x14ac:dyDescent="0.3">
      <c r="A64" s="424" t="s">
        <v>621</v>
      </c>
      <c r="B64" s="425" t="s">
        <v>548</v>
      </c>
      <c r="C64" s="425" t="s">
        <v>545</v>
      </c>
      <c r="D64" s="425" t="s">
        <v>559</v>
      </c>
      <c r="E64" s="425" t="s">
        <v>560</v>
      </c>
      <c r="F64" s="428">
        <v>1</v>
      </c>
      <c r="G64" s="428">
        <v>438</v>
      </c>
      <c r="H64" s="428">
        <v>1</v>
      </c>
      <c r="I64" s="428">
        <v>438</v>
      </c>
      <c r="J64" s="428"/>
      <c r="K64" s="428"/>
      <c r="L64" s="428"/>
      <c r="M64" s="428"/>
      <c r="N64" s="428"/>
      <c r="O64" s="428"/>
      <c r="P64" s="492"/>
      <c r="Q64" s="429"/>
    </row>
    <row r="65" spans="1:17" ht="14.4" customHeight="1" x14ac:dyDescent="0.3">
      <c r="A65" s="424" t="s">
        <v>621</v>
      </c>
      <c r="B65" s="425" t="s">
        <v>548</v>
      </c>
      <c r="C65" s="425" t="s">
        <v>545</v>
      </c>
      <c r="D65" s="425" t="s">
        <v>563</v>
      </c>
      <c r="E65" s="425" t="s">
        <v>564</v>
      </c>
      <c r="F65" s="428">
        <v>2</v>
      </c>
      <c r="G65" s="428">
        <v>3226</v>
      </c>
      <c r="H65" s="428">
        <v>1</v>
      </c>
      <c r="I65" s="428">
        <v>1613</v>
      </c>
      <c r="J65" s="428">
        <v>1</v>
      </c>
      <c r="K65" s="428">
        <v>1621</v>
      </c>
      <c r="L65" s="428">
        <v>0.50247985120892746</v>
      </c>
      <c r="M65" s="428">
        <v>1621</v>
      </c>
      <c r="N65" s="428"/>
      <c r="O65" s="428"/>
      <c r="P65" s="492"/>
      <c r="Q65" s="429"/>
    </row>
    <row r="66" spans="1:17" ht="14.4" customHeight="1" x14ac:dyDescent="0.3">
      <c r="A66" s="424" t="s">
        <v>621</v>
      </c>
      <c r="B66" s="425" t="s">
        <v>548</v>
      </c>
      <c r="C66" s="425" t="s">
        <v>545</v>
      </c>
      <c r="D66" s="425" t="s">
        <v>567</v>
      </c>
      <c r="E66" s="425" t="s">
        <v>568</v>
      </c>
      <c r="F66" s="428">
        <v>3</v>
      </c>
      <c r="G66" s="428">
        <v>2457</v>
      </c>
      <c r="H66" s="428">
        <v>1</v>
      </c>
      <c r="I66" s="428">
        <v>819</v>
      </c>
      <c r="J66" s="428"/>
      <c r="K66" s="428"/>
      <c r="L66" s="428"/>
      <c r="M66" s="428"/>
      <c r="N66" s="428"/>
      <c r="O66" s="428"/>
      <c r="P66" s="492"/>
      <c r="Q66" s="429"/>
    </row>
    <row r="67" spans="1:17" ht="14.4" customHeight="1" x14ac:dyDescent="0.3">
      <c r="A67" s="424" t="s">
        <v>621</v>
      </c>
      <c r="B67" s="425" t="s">
        <v>548</v>
      </c>
      <c r="C67" s="425" t="s">
        <v>545</v>
      </c>
      <c r="D67" s="425" t="s">
        <v>569</v>
      </c>
      <c r="E67" s="425" t="s">
        <v>570</v>
      </c>
      <c r="F67" s="428">
        <v>1</v>
      </c>
      <c r="G67" s="428">
        <v>1447</v>
      </c>
      <c r="H67" s="428">
        <v>1</v>
      </c>
      <c r="I67" s="428">
        <v>1447</v>
      </c>
      <c r="J67" s="428"/>
      <c r="K67" s="428"/>
      <c r="L67" s="428"/>
      <c r="M67" s="428"/>
      <c r="N67" s="428"/>
      <c r="O67" s="428"/>
      <c r="P67" s="492"/>
      <c r="Q67" s="429"/>
    </row>
    <row r="68" spans="1:17" ht="14.4" customHeight="1" x14ac:dyDescent="0.3">
      <c r="A68" s="424" t="s">
        <v>621</v>
      </c>
      <c r="B68" s="425" t="s">
        <v>548</v>
      </c>
      <c r="C68" s="425" t="s">
        <v>545</v>
      </c>
      <c r="D68" s="425" t="s">
        <v>573</v>
      </c>
      <c r="E68" s="425" t="s">
        <v>574</v>
      </c>
      <c r="F68" s="428">
        <v>19</v>
      </c>
      <c r="G68" s="428">
        <v>304</v>
      </c>
      <c r="H68" s="428">
        <v>1</v>
      </c>
      <c r="I68" s="428">
        <v>16</v>
      </c>
      <c r="J68" s="428">
        <v>3</v>
      </c>
      <c r="K68" s="428">
        <v>48</v>
      </c>
      <c r="L68" s="428">
        <v>0.15789473684210525</v>
      </c>
      <c r="M68" s="428">
        <v>16</v>
      </c>
      <c r="N68" s="428"/>
      <c r="O68" s="428"/>
      <c r="P68" s="492"/>
      <c r="Q68" s="429"/>
    </row>
    <row r="69" spans="1:17" ht="14.4" customHeight="1" x14ac:dyDescent="0.3">
      <c r="A69" s="424" t="s">
        <v>621</v>
      </c>
      <c r="B69" s="425" t="s">
        <v>548</v>
      </c>
      <c r="C69" s="425" t="s">
        <v>545</v>
      </c>
      <c r="D69" s="425" t="s">
        <v>575</v>
      </c>
      <c r="E69" s="425" t="s">
        <v>560</v>
      </c>
      <c r="F69" s="428">
        <v>27</v>
      </c>
      <c r="G69" s="428">
        <v>18576</v>
      </c>
      <c r="H69" s="428">
        <v>1</v>
      </c>
      <c r="I69" s="428">
        <v>688</v>
      </c>
      <c r="J69" s="428">
        <v>6</v>
      </c>
      <c r="K69" s="428">
        <v>4176</v>
      </c>
      <c r="L69" s="428">
        <v>0.22480620155038761</v>
      </c>
      <c r="M69" s="428">
        <v>696</v>
      </c>
      <c r="N69" s="428"/>
      <c r="O69" s="428"/>
      <c r="P69" s="492"/>
      <c r="Q69" s="429"/>
    </row>
    <row r="70" spans="1:17" ht="14.4" customHeight="1" x14ac:dyDescent="0.3">
      <c r="A70" s="424" t="s">
        <v>621</v>
      </c>
      <c r="B70" s="425" t="s">
        <v>548</v>
      </c>
      <c r="C70" s="425" t="s">
        <v>545</v>
      </c>
      <c r="D70" s="425" t="s">
        <v>576</v>
      </c>
      <c r="E70" s="425" t="s">
        <v>562</v>
      </c>
      <c r="F70" s="428">
        <v>21</v>
      </c>
      <c r="G70" s="428">
        <v>28875</v>
      </c>
      <c r="H70" s="428">
        <v>1</v>
      </c>
      <c r="I70" s="428">
        <v>1375</v>
      </c>
      <c r="J70" s="428">
        <v>7</v>
      </c>
      <c r="K70" s="428">
        <v>9709</v>
      </c>
      <c r="L70" s="428">
        <v>0.33624242424242423</v>
      </c>
      <c r="M70" s="428">
        <v>1387</v>
      </c>
      <c r="N70" s="428">
        <v>5</v>
      </c>
      <c r="O70" s="428">
        <v>7190</v>
      </c>
      <c r="P70" s="492">
        <v>0.24900432900432901</v>
      </c>
      <c r="Q70" s="429">
        <v>1438</v>
      </c>
    </row>
    <row r="71" spans="1:17" ht="14.4" customHeight="1" x14ac:dyDescent="0.3">
      <c r="A71" s="424" t="s">
        <v>621</v>
      </c>
      <c r="B71" s="425" t="s">
        <v>548</v>
      </c>
      <c r="C71" s="425" t="s">
        <v>545</v>
      </c>
      <c r="D71" s="425" t="s">
        <v>577</v>
      </c>
      <c r="E71" s="425" t="s">
        <v>578</v>
      </c>
      <c r="F71" s="428">
        <v>11</v>
      </c>
      <c r="G71" s="428">
        <v>25509</v>
      </c>
      <c r="H71" s="428">
        <v>1</v>
      </c>
      <c r="I71" s="428">
        <v>2319</v>
      </c>
      <c r="J71" s="428">
        <v>4</v>
      </c>
      <c r="K71" s="428">
        <v>9364</v>
      </c>
      <c r="L71" s="428">
        <v>0.36708612646516914</v>
      </c>
      <c r="M71" s="428">
        <v>2341</v>
      </c>
      <c r="N71" s="428">
        <v>3</v>
      </c>
      <c r="O71" s="428">
        <v>7311</v>
      </c>
      <c r="P71" s="492">
        <v>0.28660472774314949</v>
      </c>
      <c r="Q71" s="429">
        <v>2437</v>
      </c>
    </row>
    <row r="72" spans="1:17" ht="14.4" customHeight="1" x14ac:dyDescent="0.3">
      <c r="A72" s="424" t="s">
        <v>621</v>
      </c>
      <c r="B72" s="425" t="s">
        <v>548</v>
      </c>
      <c r="C72" s="425" t="s">
        <v>545</v>
      </c>
      <c r="D72" s="425" t="s">
        <v>579</v>
      </c>
      <c r="E72" s="425" t="s">
        <v>580</v>
      </c>
      <c r="F72" s="428">
        <v>28</v>
      </c>
      <c r="G72" s="428">
        <v>1820</v>
      </c>
      <c r="H72" s="428">
        <v>1</v>
      </c>
      <c r="I72" s="428">
        <v>65</v>
      </c>
      <c r="J72" s="428">
        <v>6</v>
      </c>
      <c r="K72" s="428">
        <v>396</v>
      </c>
      <c r="L72" s="428">
        <v>0.21758241758241759</v>
      </c>
      <c r="M72" s="428">
        <v>66</v>
      </c>
      <c r="N72" s="428"/>
      <c r="O72" s="428"/>
      <c r="P72" s="492"/>
      <c r="Q72" s="429"/>
    </row>
    <row r="73" spans="1:17" ht="14.4" customHeight="1" x14ac:dyDescent="0.3">
      <c r="A73" s="424" t="s">
        <v>621</v>
      </c>
      <c r="B73" s="425" t="s">
        <v>548</v>
      </c>
      <c r="C73" s="425" t="s">
        <v>545</v>
      </c>
      <c r="D73" s="425" t="s">
        <v>581</v>
      </c>
      <c r="E73" s="425" t="s">
        <v>582</v>
      </c>
      <c r="F73" s="428">
        <v>1</v>
      </c>
      <c r="G73" s="428">
        <v>396</v>
      </c>
      <c r="H73" s="428">
        <v>1</v>
      </c>
      <c r="I73" s="428">
        <v>396</v>
      </c>
      <c r="J73" s="428"/>
      <c r="K73" s="428"/>
      <c r="L73" s="428"/>
      <c r="M73" s="428"/>
      <c r="N73" s="428"/>
      <c r="O73" s="428"/>
      <c r="P73" s="492"/>
      <c r="Q73" s="429"/>
    </row>
    <row r="74" spans="1:17" ht="14.4" customHeight="1" x14ac:dyDescent="0.3">
      <c r="A74" s="424" t="s">
        <v>621</v>
      </c>
      <c r="B74" s="425" t="s">
        <v>548</v>
      </c>
      <c r="C74" s="425" t="s">
        <v>545</v>
      </c>
      <c r="D74" s="425" t="s">
        <v>585</v>
      </c>
      <c r="E74" s="425" t="s">
        <v>586</v>
      </c>
      <c r="F74" s="428">
        <v>33</v>
      </c>
      <c r="G74" s="428">
        <v>18150</v>
      </c>
      <c r="H74" s="428">
        <v>1</v>
      </c>
      <c r="I74" s="428">
        <v>550</v>
      </c>
      <c r="J74" s="428">
        <v>11</v>
      </c>
      <c r="K74" s="428">
        <v>6072</v>
      </c>
      <c r="L74" s="428">
        <v>0.33454545454545453</v>
      </c>
      <c r="M74" s="428">
        <v>552</v>
      </c>
      <c r="N74" s="428">
        <v>7</v>
      </c>
      <c r="O74" s="428">
        <v>3920</v>
      </c>
      <c r="P74" s="492">
        <v>0.21597796143250689</v>
      </c>
      <c r="Q74" s="429">
        <v>560</v>
      </c>
    </row>
    <row r="75" spans="1:17" ht="14.4" customHeight="1" x14ac:dyDescent="0.3">
      <c r="A75" s="424" t="s">
        <v>621</v>
      </c>
      <c r="B75" s="425" t="s">
        <v>548</v>
      </c>
      <c r="C75" s="425" t="s">
        <v>545</v>
      </c>
      <c r="D75" s="425" t="s">
        <v>598</v>
      </c>
      <c r="E75" s="425" t="s">
        <v>599</v>
      </c>
      <c r="F75" s="428">
        <v>2</v>
      </c>
      <c r="G75" s="428">
        <v>3214</v>
      </c>
      <c r="H75" s="428">
        <v>1</v>
      </c>
      <c r="I75" s="428">
        <v>1607</v>
      </c>
      <c r="J75" s="428">
        <v>3</v>
      </c>
      <c r="K75" s="428">
        <v>4845</v>
      </c>
      <c r="L75" s="428">
        <v>1.5074673304293715</v>
      </c>
      <c r="M75" s="428">
        <v>1615</v>
      </c>
      <c r="N75" s="428">
        <v>2</v>
      </c>
      <c r="O75" s="428">
        <v>3298</v>
      </c>
      <c r="P75" s="492">
        <v>1.0261356565028001</v>
      </c>
      <c r="Q75" s="429">
        <v>1649</v>
      </c>
    </row>
    <row r="76" spans="1:17" ht="14.4" customHeight="1" x14ac:dyDescent="0.3">
      <c r="A76" s="424" t="s">
        <v>622</v>
      </c>
      <c r="B76" s="425" t="s">
        <v>548</v>
      </c>
      <c r="C76" s="425" t="s">
        <v>545</v>
      </c>
      <c r="D76" s="425" t="s">
        <v>549</v>
      </c>
      <c r="E76" s="425" t="s">
        <v>550</v>
      </c>
      <c r="F76" s="428">
        <v>2</v>
      </c>
      <c r="G76" s="428">
        <v>252</v>
      </c>
      <c r="H76" s="428">
        <v>1</v>
      </c>
      <c r="I76" s="428">
        <v>126</v>
      </c>
      <c r="J76" s="428">
        <v>2</v>
      </c>
      <c r="K76" s="428">
        <v>256</v>
      </c>
      <c r="L76" s="428">
        <v>1.0158730158730158</v>
      </c>
      <c r="M76" s="428">
        <v>128</v>
      </c>
      <c r="N76" s="428"/>
      <c r="O76" s="428"/>
      <c r="P76" s="492"/>
      <c r="Q76" s="429"/>
    </row>
    <row r="77" spans="1:17" ht="14.4" customHeight="1" x14ac:dyDescent="0.3">
      <c r="A77" s="424" t="s">
        <v>622</v>
      </c>
      <c r="B77" s="425" t="s">
        <v>548</v>
      </c>
      <c r="C77" s="425" t="s">
        <v>545</v>
      </c>
      <c r="D77" s="425" t="s">
        <v>569</v>
      </c>
      <c r="E77" s="425" t="s">
        <v>570</v>
      </c>
      <c r="F77" s="428">
        <v>4</v>
      </c>
      <c r="G77" s="428">
        <v>5788</v>
      </c>
      <c r="H77" s="428">
        <v>1</v>
      </c>
      <c r="I77" s="428">
        <v>1447</v>
      </c>
      <c r="J77" s="428">
        <v>4</v>
      </c>
      <c r="K77" s="428">
        <v>5844</v>
      </c>
      <c r="L77" s="428">
        <v>1.009675190048376</v>
      </c>
      <c r="M77" s="428">
        <v>1461</v>
      </c>
      <c r="N77" s="428"/>
      <c r="O77" s="428"/>
      <c r="P77" s="492"/>
      <c r="Q77" s="429"/>
    </row>
    <row r="78" spans="1:17" ht="14.4" customHeight="1" x14ac:dyDescent="0.3">
      <c r="A78" s="424" t="s">
        <v>622</v>
      </c>
      <c r="B78" s="425" t="s">
        <v>548</v>
      </c>
      <c r="C78" s="425" t="s">
        <v>545</v>
      </c>
      <c r="D78" s="425" t="s">
        <v>575</v>
      </c>
      <c r="E78" s="425" t="s">
        <v>560</v>
      </c>
      <c r="F78" s="428"/>
      <c r="G78" s="428"/>
      <c r="H78" s="428"/>
      <c r="I78" s="428"/>
      <c r="J78" s="428">
        <v>1</v>
      </c>
      <c r="K78" s="428">
        <v>696</v>
      </c>
      <c r="L78" s="428"/>
      <c r="M78" s="428">
        <v>696</v>
      </c>
      <c r="N78" s="428"/>
      <c r="O78" s="428"/>
      <c r="P78" s="492"/>
      <c r="Q78" s="429"/>
    </row>
    <row r="79" spans="1:17" ht="14.4" customHeight="1" x14ac:dyDescent="0.3">
      <c r="A79" s="424" t="s">
        <v>622</v>
      </c>
      <c r="B79" s="425" t="s">
        <v>548</v>
      </c>
      <c r="C79" s="425" t="s">
        <v>545</v>
      </c>
      <c r="D79" s="425" t="s">
        <v>576</v>
      </c>
      <c r="E79" s="425" t="s">
        <v>562</v>
      </c>
      <c r="F79" s="428">
        <v>1</v>
      </c>
      <c r="G79" s="428">
        <v>1375</v>
      </c>
      <c r="H79" s="428">
        <v>1</v>
      </c>
      <c r="I79" s="428">
        <v>1375</v>
      </c>
      <c r="J79" s="428"/>
      <c r="K79" s="428"/>
      <c r="L79" s="428"/>
      <c r="M79" s="428"/>
      <c r="N79" s="428"/>
      <c r="O79" s="428"/>
      <c r="P79" s="492"/>
      <c r="Q79" s="429"/>
    </row>
    <row r="80" spans="1:17" ht="14.4" customHeight="1" x14ac:dyDescent="0.3">
      <c r="A80" s="424" t="s">
        <v>622</v>
      </c>
      <c r="B80" s="425" t="s">
        <v>548</v>
      </c>
      <c r="C80" s="425" t="s">
        <v>545</v>
      </c>
      <c r="D80" s="425" t="s">
        <v>577</v>
      </c>
      <c r="E80" s="425" t="s">
        <v>578</v>
      </c>
      <c r="F80" s="428">
        <v>2</v>
      </c>
      <c r="G80" s="428">
        <v>4638</v>
      </c>
      <c r="H80" s="428">
        <v>1</v>
      </c>
      <c r="I80" s="428">
        <v>2319</v>
      </c>
      <c r="J80" s="428"/>
      <c r="K80" s="428"/>
      <c r="L80" s="428"/>
      <c r="M80" s="428"/>
      <c r="N80" s="428"/>
      <c r="O80" s="428"/>
      <c r="P80" s="492"/>
      <c r="Q80" s="429"/>
    </row>
    <row r="81" spans="1:17" ht="14.4" customHeight="1" x14ac:dyDescent="0.3">
      <c r="A81" s="424" t="s">
        <v>622</v>
      </c>
      <c r="B81" s="425" t="s">
        <v>548</v>
      </c>
      <c r="C81" s="425" t="s">
        <v>545</v>
      </c>
      <c r="D81" s="425" t="s">
        <v>579</v>
      </c>
      <c r="E81" s="425" t="s">
        <v>580</v>
      </c>
      <c r="F81" s="428"/>
      <c r="G81" s="428"/>
      <c r="H81" s="428"/>
      <c r="I81" s="428"/>
      <c r="J81" s="428">
        <v>1</v>
      </c>
      <c r="K81" s="428">
        <v>66</v>
      </c>
      <c r="L81" s="428"/>
      <c r="M81" s="428">
        <v>66</v>
      </c>
      <c r="N81" s="428"/>
      <c r="O81" s="428"/>
      <c r="P81" s="492"/>
      <c r="Q81" s="429"/>
    </row>
    <row r="82" spans="1:17" ht="14.4" customHeight="1" x14ac:dyDescent="0.3">
      <c r="A82" s="424" t="s">
        <v>622</v>
      </c>
      <c r="B82" s="425" t="s">
        <v>548</v>
      </c>
      <c r="C82" s="425" t="s">
        <v>545</v>
      </c>
      <c r="D82" s="425" t="s">
        <v>581</v>
      </c>
      <c r="E82" s="425" t="s">
        <v>582</v>
      </c>
      <c r="F82" s="428">
        <v>4</v>
      </c>
      <c r="G82" s="428">
        <v>1584</v>
      </c>
      <c r="H82" s="428">
        <v>1</v>
      </c>
      <c r="I82" s="428">
        <v>396</v>
      </c>
      <c r="J82" s="428">
        <v>4</v>
      </c>
      <c r="K82" s="428">
        <v>1604</v>
      </c>
      <c r="L82" s="428">
        <v>1.0126262626262625</v>
      </c>
      <c r="M82" s="428">
        <v>401</v>
      </c>
      <c r="N82" s="428"/>
      <c r="O82" s="428"/>
      <c r="P82" s="492"/>
      <c r="Q82" s="429"/>
    </row>
    <row r="83" spans="1:17" ht="14.4" customHeight="1" x14ac:dyDescent="0.3">
      <c r="A83" s="424" t="s">
        <v>622</v>
      </c>
      <c r="B83" s="425" t="s">
        <v>548</v>
      </c>
      <c r="C83" s="425" t="s">
        <v>545</v>
      </c>
      <c r="D83" s="425" t="s">
        <v>585</v>
      </c>
      <c r="E83" s="425" t="s">
        <v>586</v>
      </c>
      <c r="F83" s="428">
        <v>15</v>
      </c>
      <c r="G83" s="428">
        <v>8250</v>
      </c>
      <c r="H83" s="428">
        <v>1</v>
      </c>
      <c r="I83" s="428">
        <v>550</v>
      </c>
      <c r="J83" s="428">
        <v>17</v>
      </c>
      <c r="K83" s="428">
        <v>9384</v>
      </c>
      <c r="L83" s="428">
        <v>1.1374545454545455</v>
      </c>
      <c r="M83" s="428">
        <v>552</v>
      </c>
      <c r="N83" s="428"/>
      <c r="O83" s="428"/>
      <c r="P83" s="492"/>
      <c r="Q83" s="429"/>
    </row>
    <row r="84" spans="1:17" ht="14.4" customHeight="1" x14ac:dyDescent="0.3">
      <c r="A84" s="424" t="s">
        <v>622</v>
      </c>
      <c r="B84" s="425" t="s">
        <v>548</v>
      </c>
      <c r="C84" s="425" t="s">
        <v>545</v>
      </c>
      <c r="D84" s="425" t="s">
        <v>593</v>
      </c>
      <c r="E84" s="425" t="s">
        <v>594</v>
      </c>
      <c r="F84" s="428">
        <v>1</v>
      </c>
      <c r="G84" s="428">
        <v>425</v>
      </c>
      <c r="H84" s="428">
        <v>1</v>
      </c>
      <c r="I84" s="428">
        <v>425</v>
      </c>
      <c r="J84" s="428">
        <v>2</v>
      </c>
      <c r="K84" s="428">
        <v>852</v>
      </c>
      <c r="L84" s="428">
        <v>2.0047058823529413</v>
      </c>
      <c r="M84" s="428">
        <v>426</v>
      </c>
      <c r="N84" s="428"/>
      <c r="O84" s="428"/>
      <c r="P84" s="492"/>
      <c r="Q84" s="429"/>
    </row>
    <row r="85" spans="1:17" ht="14.4" customHeight="1" x14ac:dyDescent="0.3">
      <c r="A85" s="424" t="s">
        <v>622</v>
      </c>
      <c r="B85" s="425" t="s">
        <v>548</v>
      </c>
      <c r="C85" s="425" t="s">
        <v>545</v>
      </c>
      <c r="D85" s="425" t="s">
        <v>598</v>
      </c>
      <c r="E85" s="425" t="s">
        <v>599</v>
      </c>
      <c r="F85" s="428"/>
      <c r="G85" s="428"/>
      <c r="H85" s="428"/>
      <c r="I85" s="428"/>
      <c r="J85" s="428">
        <v>1</v>
      </c>
      <c r="K85" s="428">
        <v>1615</v>
      </c>
      <c r="L85" s="428"/>
      <c r="M85" s="428">
        <v>1615</v>
      </c>
      <c r="N85" s="428"/>
      <c r="O85" s="428"/>
      <c r="P85" s="492"/>
      <c r="Q85" s="429"/>
    </row>
    <row r="86" spans="1:17" ht="14.4" customHeight="1" x14ac:dyDescent="0.3">
      <c r="A86" s="424" t="s">
        <v>623</v>
      </c>
      <c r="B86" s="425" t="s">
        <v>548</v>
      </c>
      <c r="C86" s="425" t="s">
        <v>545</v>
      </c>
      <c r="D86" s="425" t="s">
        <v>549</v>
      </c>
      <c r="E86" s="425" t="s">
        <v>550</v>
      </c>
      <c r="F86" s="428"/>
      <c r="G86" s="428"/>
      <c r="H86" s="428"/>
      <c r="I86" s="428"/>
      <c r="J86" s="428">
        <v>4</v>
      </c>
      <c r="K86" s="428">
        <v>512</v>
      </c>
      <c r="L86" s="428"/>
      <c r="M86" s="428">
        <v>128</v>
      </c>
      <c r="N86" s="428"/>
      <c r="O86" s="428"/>
      <c r="P86" s="492"/>
      <c r="Q86" s="429"/>
    </row>
    <row r="87" spans="1:17" ht="14.4" customHeight="1" x14ac:dyDescent="0.3">
      <c r="A87" s="424" t="s">
        <v>623</v>
      </c>
      <c r="B87" s="425" t="s">
        <v>548</v>
      </c>
      <c r="C87" s="425" t="s">
        <v>545</v>
      </c>
      <c r="D87" s="425" t="s">
        <v>569</v>
      </c>
      <c r="E87" s="425" t="s">
        <v>570</v>
      </c>
      <c r="F87" s="428">
        <v>3</v>
      </c>
      <c r="G87" s="428">
        <v>4341</v>
      </c>
      <c r="H87" s="428">
        <v>1</v>
      </c>
      <c r="I87" s="428">
        <v>1447</v>
      </c>
      <c r="J87" s="428">
        <v>4</v>
      </c>
      <c r="K87" s="428">
        <v>5844</v>
      </c>
      <c r="L87" s="428">
        <v>1.3462335867311679</v>
      </c>
      <c r="M87" s="428">
        <v>1461</v>
      </c>
      <c r="N87" s="428"/>
      <c r="O87" s="428"/>
      <c r="P87" s="492"/>
      <c r="Q87" s="429"/>
    </row>
    <row r="88" spans="1:17" ht="14.4" customHeight="1" x14ac:dyDescent="0.3">
      <c r="A88" s="424" t="s">
        <v>623</v>
      </c>
      <c r="B88" s="425" t="s">
        <v>548</v>
      </c>
      <c r="C88" s="425" t="s">
        <v>545</v>
      </c>
      <c r="D88" s="425" t="s">
        <v>581</v>
      </c>
      <c r="E88" s="425" t="s">
        <v>582</v>
      </c>
      <c r="F88" s="428">
        <v>3</v>
      </c>
      <c r="G88" s="428">
        <v>1188</v>
      </c>
      <c r="H88" s="428">
        <v>1</v>
      </c>
      <c r="I88" s="428">
        <v>396</v>
      </c>
      <c r="J88" s="428">
        <v>4</v>
      </c>
      <c r="K88" s="428">
        <v>1604</v>
      </c>
      <c r="L88" s="428">
        <v>1.3501683501683501</v>
      </c>
      <c r="M88" s="428">
        <v>401</v>
      </c>
      <c r="N88" s="428"/>
      <c r="O88" s="428"/>
      <c r="P88" s="492"/>
      <c r="Q88" s="429"/>
    </row>
    <row r="89" spans="1:17" ht="14.4" customHeight="1" x14ac:dyDescent="0.3">
      <c r="A89" s="424" t="s">
        <v>623</v>
      </c>
      <c r="B89" s="425" t="s">
        <v>548</v>
      </c>
      <c r="C89" s="425" t="s">
        <v>545</v>
      </c>
      <c r="D89" s="425" t="s">
        <v>585</v>
      </c>
      <c r="E89" s="425" t="s">
        <v>586</v>
      </c>
      <c r="F89" s="428">
        <v>5</v>
      </c>
      <c r="G89" s="428">
        <v>2750</v>
      </c>
      <c r="H89" s="428">
        <v>1</v>
      </c>
      <c r="I89" s="428">
        <v>550</v>
      </c>
      <c r="J89" s="428">
        <v>15</v>
      </c>
      <c r="K89" s="428">
        <v>8280</v>
      </c>
      <c r="L89" s="428">
        <v>3.0109090909090908</v>
      </c>
      <c r="M89" s="428">
        <v>552</v>
      </c>
      <c r="N89" s="428"/>
      <c r="O89" s="428"/>
      <c r="P89" s="492"/>
      <c r="Q89" s="429"/>
    </row>
    <row r="90" spans="1:17" ht="14.4" customHeight="1" x14ac:dyDescent="0.3">
      <c r="A90" s="424" t="s">
        <v>623</v>
      </c>
      <c r="B90" s="425" t="s">
        <v>548</v>
      </c>
      <c r="C90" s="425" t="s">
        <v>545</v>
      </c>
      <c r="D90" s="425" t="s">
        <v>593</v>
      </c>
      <c r="E90" s="425" t="s">
        <v>594</v>
      </c>
      <c r="F90" s="428">
        <v>3</v>
      </c>
      <c r="G90" s="428">
        <v>1275</v>
      </c>
      <c r="H90" s="428">
        <v>1</v>
      </c>
      <c r="I90" s="428">
        <v>425</v>
      </c>
      <c r="J90" s="428">
        <v>12</v>
      </c>
      <c r="K90" s="428">
        <v>5112</v>
      </c>
      <c r="L90" s="428">
        <v>4.0094117647058827</v>
      </c>
      <c r="M90" s="428">
        <v>426</v>
      </c>
      <c r="N90" s="428">
        <v>1</v>
      </c>
      <c r="O90" s="428">
        <v>429</v>
      </c>
      <c r="P90" s="492">
        <v>0.33647058823529413</v>
      </c>
      <c r="Q90" s="429">
        <v>429</v>
      </c>
    </row>
    <row r="91" spans="1:17" ht="14.4" customHeight="1" x14ac:dyDescent="0.3">
      <c r="A91" s="424" t="s">
        <v>623</v>
      </c>
      <c r="B91" s="425" t="s">
        <v>548</v>
      </c>
      <c r="C91" s="425" t="s">
        <v>545</v>
      </c>
      <c r="D91" s="425" t="s">
        <v>598</v>
      </c>
      <c r="E91" s="425" t="s">
        <v>599</v>
      </c>
      <c r="F91" s="428"/>
      <c r="G91" s="428"/>
      <c r="H91" s="428"/>
      <c r="I91" s="428"/>
      <c r="J91" s="428">
        <v>1</v>
      </c>
      <c r="K91" s="428">
        <v>1615</v>
      </c>
      <c r="L91" s="428"/>
      <c r="M91" s="428">
        <v>1615</v>
      </c>
      <c r="N91" s="428">
        <v>1</v>
      </c>
      <c r="O91" s="428">
        <v>1649</v>
      </c>
      <c r="P91" s="492"/>
      <c r="Q91" s="429">
        <v>1649</v>
      </c>
    </row>
    <row r="92" spans="1:17" ht="14.4" customHeight="1" x14ac:dyDescent="0.3">
      <c r="A92" s="424" t="s">
        <v>624</v>
      </c>
      <c r="B92" s="425" t="s">
        <v>548</v>
      </c>
      <c r="C92" s="425" t="s">
        <v>545</v>
      </c>
      <c r="D92" s="425" t="s">
        <v>549</v>
      </c>
      <c r="E92" s="425" t="s">
        <v>550</v>
      </c>
      <c r="F92" s="428">
        <v>4</v>
      </c>
      <c r="G92" s="428">
        <v>504</v>
      </c>
      <c r="H92" s="428">
        <v>1</v>
      </c>
      <c r="I92" s="428">
        <v>126</v>
      </c>
      <c r="J92" s="428">
        <v>2</v>
      </c>
      <c r="K92" s="428">
        <v>256</v>
      </c>
      <c r="L92" s="428">
        <v>0.50793650793650791</v>
      </c>
      <c r="M92" s="428">
        <v>128</v>
      </c>
      <c r="N92" s="428"/>
      <c r="O92" s="428"/>
      <c r="P92" s="492"/>
      <c r="Q92" s="429"/>
    </row>
    <row r="93" spans="1:17" ht="14.4" customHeight="1" x14ac:dyDescent="0.3">
      <c r="A93" s="424" t="s">
        <v>624</v>
      </c>
      <c r="B93" s="425" t="s">
        <v>548</v>
      </c>
      <c r="C93" s="425" t="s">
        <v>545</v>
      </c>
      <c r="D93" s="425" t="s">
        <v>557</v>
      </c>
      <c r="E93" s="425" t="s">
        <v>558</v>
      </c>
      <c r="F93" s="428">
        <v>7</v>
      </c>
      <c r="G93" s="428">
        <v>25886</v>
      </c>
      <c r="H93" s="428">
        <v>1</v>
      </c>
      <c r="I93" s="428">
        <v>3698</v>
      </c>
      <c r="J93" s="428"/>
      <c r="K93" s="428"/>
      <c r="L93" s="428"/>
      <c r="M93" s="428"/>
      <c r="N93" s="428">
        <v>2</v>
      </c>
      <c r="O93" s="428">
        <v>7646</v>
      </c>
      <c r="P93" s="492">
        <v>0.29537201576141542</v>
      </c>
      <c r="Q93" s="429">
        <v>3823</v>
      </c>
    </row>
    <row r="94" spans="1:17" ht="14.4" customHeight="1" x14ac:dyDescent="0.3">
      <c r="A94" s="424" t="s">
        <v>624</v>
      </c>
      <c r="B94" s="425" t="s">
        <v>548</v>
      </c>
      <c r="C94" s="425" t="s">
        <v>545</v>
      </c>
      <c r="D94" s="425" t="s">
        <v>559</v>
      </c>
      <c r="E94" s="425" t="s">
        <v>560</v>
      </c>
      <c r="F94" s="428">
        <v>1</v>
      </c>
      <c r="G94" s="428">
        <v>438</v>
      </c>
      <c r="H94" s="428">
        <v>1</v>
      </c>
      <c r="I94" s="428">
        <v>438</v>
      </c>
      <c r="J94" s="428">
        <v>5</v>
      </c>
      <c r="K94" s="428">
        <v>2195</v>
      </c>
      <c r="L94" s="428">
        <v>5.0114155251141552</v>
      </c>
      <c r="M94" s="428">
        <v>439</v>
      </c>
      <c r="N94" s="428">
        <v>9</v>
      </c>
      <c r="O94" s="428">
        <v>4005</v>
      </c>
      <c r="P94" s="492">
        <v>9.1438356164383556</v>
      </c>
      <c r="Q94" s="429">
        <v>445</v>
      </c>
    </row>
    <row r="95" spans="1:17" ht="14.4" customHeight="1" x14ac:dyDescent="0.3">
      <c r="A95" s="424" t="s">
        <v>624</v>
      </c>
      <c r="B95" s="425" t="s">
        <v>548</v>
      </c>
      <c r="C95" s="425" t="s">
        <v>545</v>
      </c>
      <c r="D95" s="425" t="s">
        <v>561</v>
      </c>
      <c r="E95" s="425" t="s">
        <v>562</v>
      </c>
      <c r="F95" s="428"/>
      <c r="G95" s="428"/>
      <c r="H95" s="428"/>
      <c r="I95" s="428"/>
      <c r="J95" s="428">
        <v>4</v>
      </c>
      <c r="K95" s="428">
        <v>3344</v>
      </c>
      <c r="L95" s="428"/>
      <c r="M95" s="428">
        <v>836</v>
      </c>
      <c r="N95" s="428">
        <v>4</v>
      </c>
      <c r="O95" s="428">
        <v>3412</v>
      </c>
      <c r="P95" s="492"/>
      <c r="Q95" s="429">
        <v>853</v>
      </c>
    </row>
    <row r="96" spans="1:17" ht="14.4" customHeight="1" x14ac:dyDescent="0.3">
      <c r="A96" s="424" t="s">
        <v>624</v>
      </c>
      <c r="B96" s="425" t="s">
        <v>548</v>
      </c>
      <c r="C96" s="425" t="s">
        <v>545</v>
      </c>
      <c r="D96" s="425" t="s">
        <v>563</v>
      </c>
      <c r="E96" s="425" t="s">
        <v>564</v>
      </c>
      <c r="F96" s="428">
        <v>3</v>
      </c>
      <c r="G96" s="428">
        <v>4839</v>
      </c>
      <c r="H96" s="428">
        <v>1</v>
      </c>
      <c r="I96" s="428">
        <v>1613</v>
      </c>
      <c r="J96" s="428">
        <v>1</v>
      </c>
      <c r="K96" s="428">
        <v>1621</v>
      </c>
      <c r="L96" s="428">
        <v>0.33498656747261829</v>
      </c>
      <c r="M96" s="428">
        <v>1621</v>
      </c>
      <c r="N96" s="428">
        <v>2</v>
      </c>
      <c r="O96" s="428">
        <v>3310</v>
      </c>
      <c r="P96" s="492">
        <v>0.68402562512915888</v>
      </c>
      <c r="Q96" s="429">
        <v>1655</v>
      </c>
    </row>
    <row r="97" spans="1:17" ht="14.4" customHeight="1" x14ac:dyDescent="0.3">
      <c r="A97" s="424" t="s">
        <v>624</v>
      </c>
      <c r="B97" s="425" t="s">
        <v>548</v>
      </c>
      <c r="C97" s="425" t="s">
        <v>545</v>
      </c>
      <c r="D97" s="425" t="s">
        <v>569</v>
      </c>
      <c r="E97" s="425" t="s">
        <v>570</v>
      </c>
      <c r="F97" s="428">
        <v>2</v>
      </c>
      <c r="G97" s="428">
        <v>2894</v>
      </c>
      <c r="H97" s="428">
        <v>1</v>
      </c>
      <c r="I97" s="428">
        <v>1447</v>
      </c>
      <c r="J97" s="428">
        <v>6</v>
      </c>
      <c r="K97" s="428">
        <v>8766</v>
      </c>
      <c r="L97" s="428">
        <v>3.0290255701451279</v>
      </c>
      <c r="M97" s="428">
        <v>1461</v>
      </c>
      <c r="N97" s="428">
        <v>1</v>
      </c>
      <c r="O97" s="428">
        <v>1523</v>
      </c>
      <c r="P97" s="492">
        <v>0.5262612301313061</v>
      </c>
      <c r="Q97" s="429">
        <v>1523</v>
      </c>
    </row>
    <row r="98" spans="1:17" ht="14.4" customHeight="1" x14ac:dyDescent="0.3">
      <c r="A98" s="424" t="s">
        <v>624</v>
      </c>
      <c r="B98" s="425" t="s">
        <v>548</v>
      </c>
      <c r="C98" s="425" t="s">
        <v>545</v>
      </c>
      <c r="D98" s="425" t="s">
        <v>573</v>
      </c>
      <c r="E98" s="425" t="s">
        <v>574</v>
      </c>
      <c r="F98" s="428">
        <v>2</v>
      </c>
      <c r="G98" s="428">
        <v>32</v>
      </c>
      <c r="H98" s="428">
        <v>1</v>
      </c>
      <c r="I98" s="428">
        <v>16</v>
      </c>
      <c r="J98" s="428">
        <v>5</v>
      </c>
      <c r="K98" s="428">
        <v>80</v>
      </c>
      <c r="L98" s="428">
        <v>2.5</v>
      </c>
      <c r="M98" s="428">
        <v>16</v>
      </c>
      <c r="N98" s="428">
        <v>5</v>
      </c>
      <c r="O98" s="428">
        <v>85</v>
      </c>
      <c r="P98" s="492">
        <v>2.65625</v>
      </c>
      <c r="Q98" s="429">
        <v>17</v>
      </c>
    </row>
    <row r="99" spans="1:17" ht="14.4" customHeight="1" x14ac:dyDescent="0.3">
      <c r="A99" s="424" t="s">
        <v>624</v>
      </c>
      <c r="B99" s="425" t="s">
        <v>548</v>
      </c>
      <c r="C99" s="425" t="s">
        <v>545</v>
      </c>
      <c r="D99" s="425" t="s">
        <v>575</v>
      </c>
      <c r="E99" s="425" t="s">
        <v>560</v>
      </c>
      <c r="F99" s="428">
        <v>7</v>
      </c>
      <c r="G99" s="428">
        <v>4816</v>
      </c>
      <c r="H99" s="428">
        <v>1</v>
      </c>
      <c r="I99" s="428">
        <v>688</v>
      </c>
      <c r="J99" s="428">
        <v>6</v>
      </c>
      <c r="K99" s="428">
        <v>4176</v>
      </c>
      <c r="L99" s="428">
        <v>0.86710963455149503</v>
      </c>
      <c r="M99" s="428">
        <v>696</v>
      </c>
      <c r="N99" s="428">
        <v>2</v>
      </c>
      <c r="O99" s="428">
        <v>1416</v>
      </c>
      <c r="P99" s="492">
        <v>0.29401993355481726</v>
      </c>
      <c r="Q99" s="429">
        <v>708</v>
      </c>
    </row>
    <row r="100" spans="1:17" ht="14.4" customHeight="1" x14ac:dyDescent="0.3">
      <c r="A100" s="424" t="s">
        <v>624</v>
      </c>
      <c r="B100" s="425" t="s">
        <v>548</v>
      </c>
      <c r="C100" s="425" t="s">
        <v>545</v>
      </c>
      <c r="D100" s="425" t="s">
        <v>576</v>
      </c>
      <c r="E100" s="425" t="s">
        <v>562</v>
      </c>
      <c r="F100" s="428">
        <v>15</v>
      </c>
      <c r="G100" s="428">
        <v>20625</v>
      </c>
      <c r="H100" s="428">
        <v>1</v>
      </c>
      <c r="I100" s="428">
        <v>1375</v>
      </c>
      <c r="J100" s="428"/>
      <c r="K100" s="428"/>
      <c r="L100" s="428"/>
      <c r="M100" s="428"/>
      <c r="N100" s="428">
        <v>9</v>
      </c>
      <c r="O100" s="428">
        <v>12942</v>
      </c>
      <c r="P100" s="492">
        <v>0.6274909090909091</v>
      </c>
      <c r="Q100" s="429">
        <v>1438</v>
      </c>
    </row>
    <row r="101" spans="1:17" ht="14.4" customHeight="1" x14ac:dyDescent="0.3">
      <c r="A101" s="424" t="s">
        <v>624</v>
      </c>
      <c r="B101" s="425" t="s">
        <v>548</v>
      </c>
      <c r="C101" s="425" t="s">
        <v>545</v>
      </c>
      <c r="D101" s="425" t="s">
        <v>577</v>
      </c>
      <c r="E101" s="425" t="s">
        <v>578</v>
      </c>
      <c r="F101" s="428">
        <v>9</v>
      </c>
      <c r="G101" s="428">
        <v>20871</v>
      </c>
      <c r="H101" s="428">
        <v>1</v>
      </c>
      <c r="I101" s="428">
        <v>2319</v>
      </c>
      <c r="J101" s="428"/>
      <c r="K101" s="428"/>
      <c r="L101" s="428"/>
      <c r="M101" s="428"/>
      <c r="N101" s="428">
        <v>7</v>
      </c>
      <c r="O101" s="428">
        <v>17059</v>
      </c>
      <c r="P101" s="492">
        <v>0.81735422356379661</v>
      </c>
      <c r="Q101" s="429">
        <v>2437</v>
      </c>
    </row>
    <row r="102" spans="1:17" ht="14.4" customHeight="1" x14ac:dyDescent="0.3">
      <c r="A102" s="424" t="s">
        <v>624</v>
      </c>
      <c r="B102" s="425" t="s">
        <v>548</v>
      </c>
      <c r="C102" s="425" t="s">
        <v>545</v>
      </c>
      <c r="D102" s="425" t="s">
        <v>579</v>
      </c>
      <c r="E102" s="425" t="s">
        <v>580</v>
      </c>
      <c r="F102" s="428">
        <v>8</v>
      </c>
      <c r="G102" s="428">
        <v>520</v>
      </c>
      <c r="H102" s="428">
        <v>1</v>
      </c>
      <c r="I102" s="428">
        <v>65</v>
      </c>
      <c r="J102" s="428">
        <v>9</v>
      </c>
      <c r="K102" s="428">
        <v>594</v>
      </c>
      <c r="L102" s="428">
        <v>1.1423076923076922</v>
      </c>
      <c r="M102" s="428">
        <v>66</v>
      </c>
      <c r="N102" s="428">
        <v>8</v>
      </c>
      <c r="O102" s="428">
        <v>552</v>
      </c>
      <c r="P102" s="492">
        <v>1.0615384615384615</v>
      </c>
      <c r="Q102" s="429">
        <v>69</v>
      </c>
    </row>
    <row r="103" spans="1:17" ht="14.4" customHeight="1" x14ac:dyDescent="0.3">
      <c r="A103" s="424" t="s">
        <v>624</v>
      </c>
      <c r="B103" s="425" t="s">
        <v>548</v>
      </c>
      <c r="C103" s="425" t="s">
        <v>545</v>
      </c>
      <c r="D103" s="425" t="s">
        <v>581</v>
      </c>
      <c r="E103" s="425" t="s">
        <v>582</v>
      </c>
      <c r="F103" s="428">
        <v>2</v>
      </c>
      <c r="G103" s="428">
        <v>792</v>
      </c>
      <c r="H103" s="428">
        <v>1</v>
      </c>
      <c r="I103" s="428">
        <v>396</v>
      </c>
      <c r="J103" s="428">
        <v>6</v>
      </c>
      <c r="K103" s="428">
        <v>2406</v>
      </c>
      <c r="L103" s="428">
        <v>3.0378787878787881</v>
      </c>
      <c r="M103" s="428">
        <v>401</v>
      </c>
      <c r="N103" s="428">
        <v>1</v>
      </c>
      <c r="O103" s="428">
        <v>407</v>
      </c>
      <c r="P103" s="492">
        <v>0.51388888888888884</v>
      </c>
      <c r="Q103" s="429">
        <v>407</v>
      </c>
    </row>
    <row r="104" spans="1:17" ht="14.4" customHeight="1" x14ac:dyDescent="0.3">
      <c r="A104" s="424" t="s">
        <v>624</v>
      </c>
      <c r="B104" s="425" t="s">
        <v>548</v>
      </c>
      <c r="C104" s="425" t="s">
        <v>545</v>
      </c>
      <c r="D104" s="425" t="s">
        <v>583</v>
      </c>
      <c r="E104" s="425" t="s">
        <v>584</v>
      </c>
      <c r="F104" s="428">
        <v>1</v>
      </c>
      <c r="G104" s="428">
        <v>1601</v>
      </c>
      <c r="H104" s="428">
        <v>1</v>
      </c>
      <c r="I104" s="428">
        <v>1601</v>
      </c>
      <c r="J104" s="428">
        <v>1</v>
      </c>
      <c r="K104" s="428">
        <v>1613</v>
      </c>
      <c r="L104" s="428">
        <v>1.0074953154278576</v>
      </c>
      <c r="M104" s="428">
        <v>1613</v>
      </c>
      <c r="N104" s="428">
        <v>3</v>
      </c>
      <c r="O104" s="428">
        <v>4992</v>
      </c>
      <c r="P104" s="492">
        <v>3.1180512179887572</v>
      </c>
      <c r="Q104" s="429">
        <v>1664</v>
      </c>
    </row>
    <row r="105" spans="1:17" ht="14.4" customHeight="1" x14ac:dyDescent="0.3">
      <c r="A105" s="424" t="s">
        <v>624</v>
      </c>
      <c r="B105" s="425" t="s">
        <v>548</v>
      </c>
      <c r="C105" s="425" t="s">
        <v>545</v>
      </c>
      <c r="D105" s="425" t="s">
        <v>585</v>
      </c>
      <c r="E105" s="425" t="s">
        <v>586</v>
      </c>
      <c r="F105" s="428">
        <v>41</v>
      </c>
      <c r="G105" s="428">
        <v>22550</v>
      </c>
      <c r="H105" s="428">
        <v>1</v>
      </c>
      <c r="I105" s="428">
        <v>550</v>
      </c>
      <c r="J105" s="428">
        <v>22</v>
      </c>
      <c r="K105" s="428">
        <v>12144</v>
      </c>
      <c r="L105" s="428">
        <v>0.53853658536585369</v>
      </c>
      <c r="M105" s="428">
        <v>552</v>
      </c>
      <c r="N105" s="428">
        <v>34</v>
      </c>
      <c r="O105" s="428">
        <v>19040</v>
      </c>
      <c r="P105" s="492">
        <v>0.8443458980044346</v>
      </c>
      <c r="Q105" s="429">
        <v>560</v>
      </c>
    </row>
    <row r="106" spans="1:17" ht="14.4" customHeight="1" x14ac:dyDescent="0.3">
      <c r="A106" s="424" t="s">
        <v>624</v>
      </c>
      <c r="B106" s="425" t="s">
        <v>548</v>
      </c>
      <c r="C106" s="425" t="s">
        <v>545</v>
      </c>
      <c r="D106" s="425" t="s">
        <v>593</v>
      </c>
      <c r="E106" s="425" t="s">
        <v>594</v>
      </c>
      <c r="F106" s="428">
        <v>15</v>
      </c>
      <c r="G106" s="428">
        <v>6375</v>
      </c>
      <c r="H106" s="428">
        <v>1</v>
      </c>
      <c r="I106" s="428">
        <v>425</v>
      </c>
      <c r="J106" s="428">
        <v>22</v>
      </c>
      <c r="K106" s="428">
        <v>9372</v>
      </c>
      <c r="L106" s="428">
        <v>1.4701176470588235</v>
      </c>
      <c r="M106" s="428">
        <v>426</v>
      </c>
      <c r="N106" s="428">
        <v>29</v>
      </c>
      <c r="O106" s="428">
        <v>12441</v>
      </c>
      <c r="P106" s="492">
        <v>1.951529411764706</v>
      </c>
      <c r="Q106" s="429">
        <v>429</v>
      </c>
    </row>
    <row r="107" spans="1:17" ht="14.4" customHeight="1" x14ac:dyDescent="0.3">
      <c r="A107" s="424" t="s">
        <v>624</v>
      </c>
      <c r="B107" s="425" t="s">
        <v>548</v>
      </c>
      <c r="C107" s="425" t="s">
        <v>545</v>
      </c>
      <c r="D107" s="425" t="s">
        <v>598</v>
      </c>
      <c r="E107" s="425" t="s">
        <v>599</v>
      </c>
      <c r="F107" s="428">
        <v>3</v>
      </c>
      <c r="G107" s="428">
        <v>4821</v>
      </c>
      <c r="H107" s="428">
        <v>1</v>
      </c>
      <c r="I107" s="428">
        <v>1607</v>
      </c>
      <c r="J107" s="428">
        <v>2</v>
      </c>
      <c r="K107" s="428">
        <v>3230</v>
      </c>
      <c r="L107" s="428">
        <v>0.66998548019083182</v>
      </c>
      <c r="M107" s="428">
        <v>1615</v>
      </c>
      <c r="N107" s="428">
        <v>10</v>
      </c>
      <c r="O107" s="428">
        <v>16490</v>
      </c>
      <c r="P107" s="492">
        <v>3.4204521883426673</v>
      </c>
      <c r="Q107" s="429">
        <v>1649</v>
      </c>
    </row>
    <row r="108" spans="1:17" ht="14.4" customHeight="1" x14ac:dyDescent="0.3">
      <c r="A108" s="424" t="s">
        <v>625</v>
      </c>
      <c r="B108" s="425" t="s">
        <v>548</v>
      </c>
      <c r="C108" s="425" t="s">
        <v>545</v>
      </c>
      <c r="D108" s="425" t="s">
        <v>557</v>
      </c>
      <c r="E108" s="425" t="s">
        <v>558</v>
      </c>
      <c r="F108" s="428"/>
      <c r="G108" s="428"/>
      <c r="H108" s="428"/>
      <c r="I108" s="428"/>
      <c r="J108" s="428">
        <v>1</v>
      </c>
      <c r="K108" s="428">
        <v>3721</v>
      </c>
      <c r="L108" s="428"/>
      <c r="M108" s="428">
        <v>3721</v>
      </c>
      <c r="N108" s="428"/>
      <c r="O108" s="428"/>
      <c r="P108" s="492"/>
      <c r="Q108" s="429"/>
    </row>
    <row r="109" spans="1:17" ht="14.4" customHeight="1" x14ac:dyDescent="0.3">
      <c r="A109" s="424" t="s">
        <v>625</v>
      </c>
      <c r="B109" s="425" t="s">
        <v>548</v>
      </c>
      <c r="C109" s="425" t="s">
        <v>545</v>
      </c>
      <c r="D109" s="425" t="s">
        <v>576</v>
      </c>
      <c r="E109" s="425" t="s">
        <v>562</v>
      </c>
      <c r="F109" s="428"/>
      <c r="G109" s="428"/>
      <c r="H109" s="428"/>
      <c r="I109" s="428"/>
      <c r="J109" s="428">
        <v>2</v>
      </c>
      <c r="K109" s="428">
        <v>2774</v>
      </c>
      <c r="L109" s="428"/>
      <c r="M109" s="428">
        <v>1387</v>
      </c>
      <c r="N109" s="428"/>
      <c r="O109" s="428"/>
      <c r="P109" s="492"/>
      <c r="Q109" s="429"/>
    </row>
    <row r="110" spans="1:17" ht="14.4" customHeight="1" x14ac:dyDescent="0.3">
      <c r="A110" s="424" t="s">
        <v>625</v>
      </c>
      <c r="B110" s="425" t="s">
        <v>548</v>
      </c>
      <c r="C110" s="425" t="s">
        <v>545</v>
      </c>
      <c r="D110" s="425" t="s">
        <v>577</v>
      </c>
      <c r="E110" s="425" t="s">
        <v>578</v>
      </c>
      <c r="F110" s="428"/>
      <c r="G110" s="428"/>
      <c r="H110" s="428"/>
      <c r="I110" s="428"/>
      <c r="J110" s="428">
        <v>1</v>
      </c>
      <c r="K110" s="428">
        <v>2341</v>
      </c>
      <c r="L110" s="428"/>
      <c r="M110" s="428">
        <v>2341</v>
      </c>
      <c r="N110" s="428"/>
      <c r="O110" s="428"/>
      <c r="P110" s="492"/>
      <c r="Q110" s="429"/>
    </row>
    <row r="111" spans="1:17" ht="14.4" customHeight="1" x14ac:dyDescent="0.3">
      <c r="A111" s="424" t="s">
        <v>625</v>
      </c>
      <c r="B111" s="425" t="s">
        <v>548</v>
      </c>
      <c r="C111" s="425" t="s">
        <v>545</v>
      </c>
      <c r="D111" s="425" t="s">
        <v>585</v>
      </c>
      <c r="E111" s="425" t="s">
        <v>586</v>
      </c>
      <c r="F111" s="428"/>
      <c r="G111" s="428"/>
      <c r="H111" s="428"/>
      <c r="I111" s="428"/>
      <c r="J111" s="428">
        <v>2</v>
      </c>
      <c r="K111" s="428">
        <v>1104</v>
      </c>
      <c r="L111" s="428"/>
      <c r="M111" s="428">
        <v>552</v>
      </c>
      <c r="N111" s="428"/>
      <c r="O111" s="428"/>
      <c r="P111" s="492"/>
      <c r="Q111" s="429"/>
    </row>
    <row r="112" spans="1:17" ht="14.4" customHeight="1" x14ac:dyDescent="0.3">
      <c r="A112" s="424" t="s">
        <v>625</v>
      </c>
      <c r="B112" s="425" t="s">
        <v>548</v>
      </c>
      <c r="C112" s="425" t="s">
        <v>545</v>
      </c>
      <c r="D112" s="425" t="s">
        <v>598</v>
      </c>
      <c r="E112" s="425" t="s">
        <v>599</v>
      </c>
      <c r="F112" s="428"/>
      <c r="G112" s="428"/>
      <c r="H112" s="428"/>
      <c r="I112" s="428"/>
      <c r="J112" s="428">
        <v>1</v>
      </c>
      <c r="K112" s="428">
        <v>1615</v>
      </c>
      <c r="L112" s="428"/>
      <c r="M112" s="428">
        <v>1615</v>
      </c>
      <c r="N112" s="428"/>
      <c r="O112" s="428"/>
      <c r="P112" s="492"/>
      <c r="Q112" s="429"/>
    </row>
    <row r="113" spans="1:17" ht="14.4" customHeight="1" x14ac:dyDescent="0.3">
      <c r="A113" s="424" t="s">
        <v>626</v>
      </c>
      <c r="B113" s="425" t="s">
        <v>548</v>
      </c>
      <c r="C113" s="425" t="s">
        <v>545</v>
      </c>
      <c r="D113" s="425" t="s">
        <v>549</v>
      </c>
      <c r="E113" s="425" t="s">
        <v>550</v>
      </c>
      <c r="F113" s="428">
        <v>1</v>
      </c>
      <c r="G113" s="428">
        <v>126</v>
      </c>
      <c r="H113" s="428">
        <v>1</v>
      </c>
      <c r="I113" s="428">
        <v>126</v>
      </c>
      <c r="J113" s="428"/>
      <c r="K113" s="428"/>
      <c r="L113" s="428"/>
      <c r="M113" s="428"/>
      <c r="N113" s="428"/>
      <c r="O113" s="428"/>
      <c r="P113" s="492"/>
      <c r="Q113" s="429"/>
    </row>
    <row r="114" spans="1:17" ht="14.4" customHeight="1" x14ac:dyDescent="0.3">
      <c r="A114" s="424" t="s">
        <v>626</v>
      </c>
      <c r="B114" s="425" t="s">
        <v>548</v>
      </c>
      <c r="C114" s="425" t="s">
        <v>545</v>
      </c>
      <c r="D114" s="425" t="s">
        <v>553</v>
      </c>
      <c r="E114" s="425" t="s">
        <v>554</v>
      </c>
      <c r="F114" s="428">
        <v>4</v>
      </c>
      <c r="G114" s="428">
        <v>8852</v>
      </c>
      <c r="H114" s="428">
        <v>1</v>
      </c>
      <c r="I114" s="428">
        <v>2213</v>
      </c>
      <c r="J114" s="428">
        <v>2</v>
      </c>
      <c r="K114" s="428">
        <v>4472</v>
      </c>
      <c r="L114" s="428">
        <v>0.50519656574785354</v>
      </c>
      <c r="M114" s="428">
        <v>2236</v>
      </c>
      <c r="N114" s="428">
        <v>2</v>
      </c>
      <c r="O114" s="428">
        <v>4676</v>
      </c>
      <c r="P114" s="492">
        <v>0.52824220515137821</v>
      </c>
      <c r="Q114" s="429">
        <v>2338</v>
      </c>
    </row>
    <row r="115" spans="1:17" ht="14.4" customHeight="1" x14ac:dyDescent="0.3">
      <c r="A115" s="424" t="s">
        <v>626</v>
      </c>
      <c r="B115" s="425" t="s">
        <v>548</v>
      </c>
      <c r="C115" s="425" t="s">
        <v>545</v>
      </c>
      <c r="D115" s="425" t="s">
        <v>557</v>
      </c>
      <c r="E115" s="425" t="s">
        <v>558</v>
      </c>
      <c r="F115" s="428">
        <v>4</v>
      </c>
      <c r="G115" s="428">
        <v>14792</v>
      </c>
      <c r="H115" s="428">
        <v>1</v>
      </c>
      <c r="I115" s="428">
        <v>3698</v>
      </c>
      <c r="J115" s="428">
        <v>2</v>
      </c>
      <c r="K115" s="428">
        <v>7442</v>
      </c>
      <c r="L115" s="428">
        <v>0.50310978907517578</v>
      </c>
      <c r="M115" s="428">
        <v>3721</v>
      </c>
      <c r="N115" s="428">
        <v>2</v>
      </c>
      <c r="O115" s="428">
        <v>7646</v>
      </c>
      <c r="P115" s="492">
        <v>0.51690102758247702</v>
      </c>
      <c r="Q115" s="429">
        <v>3823</v>
      </c>
    </row>
    <row r="116" spans="1:17" ht="14.4" customHeight="1" x14ac:dyDescent="0.3">
      <c r="A116" s="424" t="s">
        <v>626</v>
      </c>
      <c r="B116" s="425" t="s">
        <v>548</v>
      </c>
      <c r="C116" s="425" t="s">
        <v>545</v>
      </c>
      <c r="D116" s="425" t="s">
        <v>563</v>
      </c>
      <c r="E116" s="425" t="s">
        <v>564</v>
      </c>
      <c r="F116" s="428">
        <v>2</v>
      </c>
      <c r="G116" s="428">
        <v>3226</v>
      </c>
      <c r="H116" s="428">
        <v>1</v>
      </c>
      <c r="I116" s="428">
        <v>1613</v>
      </c>
      <c r="J116" s="428"/>
      <c r="K116" s="428"/>
      <c r="L116" s="428"/>
      <c r="M116" s="428"/>
      <c r="N116" s="428"/>
      <c r="O116" s="428"/>
      <c r="P116" s="492"/>
      <c r="Q116" s="429"/>
    </row>
    <row r="117" spans="1:17" ht="14.4" customHeight="1" x14ac:dyDescent="0.3">
      <c r="A117" s="424" t="s">
        <v>626</v>
      </c>
      <c r="B117" s="425" t="s">
        <v>548</v>
      </c>
      <c r="C117" s="425" t="s">
        <v>545</v>
      </c>
      <c r="D117" s="425" t="s">
        <v>567</v>
      </c>
      <c r="E117" s="425" t="s">
        <v>568</v>
      </c>
      <c r="F117" s="428">
        <v>1</v>
      </c>
      <c r="G117" s="428">
        <v>819</v>
      </c>
      <c r="H117" s="428">
        <v>1</v>
      </c>
      <c r="I117" s="428">
        <v>819</v>
      </c>
      <c r="J117" s="428"/>
      <c r="K117" s="428"/>
      <c r="L117" s="428"/>
      <c r="M117" s="428"/>
      <c r="N117" s="428"/>
      <c r="O117" s="428"/>
      <c r="P117" s="492"/>
      <c r="Q117" s="429"/>
    </row>
    <row r="118" spans="1:17" ht="14.4" customHeight="1" x14ac:dyDescent="0.3">
      <c r="A118" s="424" t="s">
        <v>626</v>
      </c>
      <c r="B118" s="425" t="s">
        <v>548</v>
      </c>
      <c r="C118" s="425" t="s">
        <v>545</v>
      </c>
      <c r="D118" s="425" t="s">
        <v>569</v>
      </c>
      <c r="E118" s="425" t="s">
        <v>570</v>
      </c>
      <c r="F118" s="428">
        <v>2</v>
      </c>
      <c r="G118" s="428">
        <v>2894</v>
      </c>
      <c r="H118" s="428">
        <v>1</v>
      </c>
      <c r="I118" s="428">
        <v>1447</v>
      </c>
      <c r="J118" s="428">
        <v>1</v>
      </c>
      <c r="K118" s="428">
        <v>1461</v>
      </c>
      <c r="L118" s="428">
        <v>0.50483759502418801</v>
      </c>
      <c r="M118" s="428">
        <v>1461</v>
      </c>
      <c r="N118" s="428"/>
      <c r="O118" s="428"/>
      <c r="P118" s="492"/>
      <c r="Q118" s="429"/>
    </row>
    <row r="119" spans="1:17" ht="14.4" customHeight="1" x14ac:dyDescent="0.3">
      <c r="A119" s="424" t="s">
        <v>626</v>
      </c>
      <c r="B119" s="425" t="s">
        <v>548</v>
      </c>
      <c r="C119" s="425" t="s">
        <v>545</v>
      </c>
      <c r="D119" s="425" t="s">
        <v>573</v>
      </c>
      <c r="E119" s="425" t="s">
        <v>574</v>
      </c>
      <c r="F119" s="428">
        <v>5</v>
      </c>
      <c r="G119" s="428">
        <v>80</v>
      </c>
      <c r="H119" s="428">
        <v>1</v>
      </c>
      <c r="I119" s="428">
        <v>16</v>
      </c>
      <c r="J119" s="428">
        <v>5</v>
      </c>
      <c r="K119" s="428">
        <v>80</v>
      </c>
      <c r="L119" s="428">
        <v>1</v>
      </c>
      <c r="M119" s="428">
        <v>16</v>
      </c>
      <c r="N119" s="428">
        <v>1</v>
      </c>
      <c r="O119" s="428">
        <v>17</v>
      </c>
      <c r="P119" s="492">
        <v>0.21249999999999999</v>
      </c>
      <c r="Q119" s="429">
        <v>17</v>
      </c>
    </row>
    <row r="120" spans="1:17" ht="14.4" customHeight="1" x14ac:dyDescent="0.3">
      <c r="A120" s="424" t="s">
        <v>626</v>
      </c>
      <c r="B120" s="425" t="s">
        <v>548</v>
      </c>
      <c r="C120" s="425" t="s">
        <v>545</v>
      </c>
      <c r="D120" s="425" t="s">
        <v>575</v>
      </c>
      <c r="E120" s="425" t="s">
        <v>560</v>
      </c>
      <c r="F120" s="428">
        <v>8</v>
      </c>
      <c r="G120" s="428">
        <v>5504</v>
      </c>
      <c r="H120" s="428">
        <v>1</v>
      </c>
      <c r="I120" s="428">
        <v>688</v>
      </c>
      <c r="J120" s="428">
        <v>9</v>
      </c>
      <c r="K120" s="428">
        <v>6264</v>
      </c>
      <c r="L120" s="428">
        <v>1.1380813953488371</v>
      </c>
      <c r="M120" s="428">
        <v>696</v>
      </c>
      <c r="N120" s="428">
        <v>2</v>
      </c>
      <c r="O120" s="428">
        <v>1416</v>
      </c>
      <c r="P120" s="492">
        <v>0.25726744186046513</v>
      </c>
      <c r="Q120" s="429">
        <v>708</v>
      </c>
    </row>
    <row r="121" spans="1:17" ht="14.4" customHeight="1" x14ac:dyDescent="0.3">
      <c r="A121" s="424" t="s">
        <v>626</v>
      </c>
      <c r="B121" s="425" t="s">
        <v>548</v>
      </c>
      <c r="C121" s="425" t="s">
        <v>545</v>
      </c>
      <c r="D121" s="425" t="s">
        <v>576</v>
      </c>
      <c r="E121" s="425" t="s">
        <v>562</v>
      </c>
      <c r="F121" s="428">
        <v>7</v>
      </c>
      <c r="G121" s="428">
        <v>9625</v>
      </c>
      <c r="H121" s="428">
        <v>1</v>
      </c>
      <c r="I121" s="428">
        <v>1375</v>
      </c>
      <c r="J121" s="428">
        <v>10</v>
      </c>
      <c r="K121" s="428">
        <v>13870</v>
      </c>
      <c r="L121" s="428">
        <v>1.4410389610389611</v>
      </c>
      <c r="M121" s="428">
        <v>1387</v>
      </c>
      <c r="N121" s="428">
        <v>5</v>
      </c>
      <c r="O121" s="428">
        <v>7190</v>
      </c>
      <c r="P121" s="492">
        <v>0.74701298701298702</v>
      </c>
      <c r="Q121" s="429">
        <v>1438</v>
      </c>
    </row>
    <row r="122" spans="1:17" ht="14.4" customHeight="1" x14ac:dyDescent="0.3">
      <c r="A122" s="424" t="s">
        <v>626</v>
      </c>
      <c r="B122" s="425" t="s">
        <v>548</v>
      </c>
      <c r="C122" s="425" t="s">
        <v>545</v>
      </c>
      <c r="D122" s="425" t="s">
        <v>577</v>
      </c>
      <c r="E122" s="425" t="s">
        <v>578</v>
      </c>
      <c r="F122" s="428">
        <v>6</v>
      </c>
      <c r="G122" s="428">
        <v>13914</v>
      </c>
      <c r="H122" s="428">
        <v>1</v>
      </c>
      <c r="I122" s="428">
        <v>2319</v>
      </c>
      <c r="J122" s="428">
        <v>3</v>
      </c>
      <c r="K122" s="428">
        <v>7023</v>
      </c>
      <c r="L122" s="428">
        <v>0.50474342388960758</v>
      </c>
      <c r="M122" s="428">
        <v>2341</v>
      </c>
      <c r="N122" s="428">
        <v>1</v>
      </c>
      <c r="O122" s="428">
        <v>2437</v>
      </c>
      <c r="P122" s="492">
        <v>0.17514733362081356</v>
      </c>
      <c r="Q122" s="429">
        <v>2437</v>
      </c>
    </row>
    <row r="123" spans="1:17" ht="14.4" customHeight="1" x14ac:dyDescent="0.3">
      <c r="A123" s="424" t="s">
        <v>626</v>
      </c>
      <c r="B123" s="425" t="s">
        <v>548</v>
      </c>
      <c r="C123" s="425" t="s">
        <v>545</v>
      </c>
      <c r="D123" s="425" t="s">
        <v>579</v>
      </c>
      <c r="E123" s="425" t="s">
        <v>580</v>
      </c>
      <c r="F123" s="428">
        <v>8</v>
      </c>
      <c r="G123" s="428">
        <v>520</v>
      </c>
      <c r="H123" s="428">
        <v>1</v>
      </c>
      <c r="I123" s="428">
        <v>65</v>
      </c>
      <c r="J123" s="428">
        <v>9</v>
      </c>
      <c r="K123" s="428">
        <v>594</v>
      </c>
      <c r="L123" s="428">
        <v>1.1423076923076922</v>
      </c>
      <c r="M123" s="428">
        <v>66</v>
      </c>
      <c r="N123" s="428">
        <v>2</v>
      </c>
      <c r="O123" s="428">
        <v>138</v>
      </c>
      <c r="P123" s="492">
        <v>0.26538461538461539</v>
      </c>
      <c r="Q123" s="429">
        <v>69</v>
      </c>
    </row>
    <row r="124" spans="1:17" ht="14.4" customHeight="1" x14ac:dyDescent="0.3">
      <c r="A124" s="424" t="s">
        <v>626</v>
      </c>
      <c r="B124" s="425" t="s">
        <v>548</v>
      </c>
      <c r="C124" s="425" t="s">
        <v>545</v>
      </c>
      <c r="D124" s="425" t="s">
        <v>581</v>
      </c>
      <c r="E124" s="425" t="s">
        <v>582</v>
      </c>
      <c r="F124" s="428">
        <v>2</v>
      </c>
      <c r="G124" s="428">
        <v>792</v>
      </c>
      <c r="H124" s="428">
        <v>1</v>
      </c>
      <c r="I124" s="428">
        <v>396</v>
      </c>
      <c r="J124" s="428">
        <v>1</v>
      </c>
      <c r="K124" s="428">
        <v>401</v>
      </c>
      <c r="L124" s="428">
        <v>0.50631313131313127</v>
      </c>
      <c r="M124" s="428">
        <v>401</v>
      </c>
      <c r="N124" s="428"/>
      <c r="O124" s="428"/>
      <c r="P124" s="492"/>
      <c r="Q124" s="429"/>
    </row>
    <row r="125" spans="1:17" ht="14.4" customHeight="1" x14ac:dyDescent="0.3">
      <c r="A125" s="424" t="s">
        <v>626</v>
      </c>
      <c r="B125" s="425" t="s">
        <v>548</v>
      </c>
      <c r="C125" s="425" t="s">
        <v>545</v>
      </c>
      <c r="D125" s="425" t="s">
        <v>585</v>
      </c>
      <c r="E125" s="425" t="s">
        <v>586</v>
      </c>
      <c r="F125" s="428">
        <v>24</v>
      </c>
      <c r="G125" s="428">
        <v>13200</v>
      </c>
      <c r="H125" s="428">
        <v>1</v>
      </c>
      <c r="I125" s="428">
        <v>550</v>
      </c>
      <c r="J125" s="428">
        <v>22</v>
      </c>
      <c r="K125" s="428">
        <v>12144</v>
      </c>
      <c r="L125" s="428">
        <v>0.92</v>
      </c>
      <c r="M125" s="428">
        <v>552</v>
      </c>
      <c r="N125" s="428">
        <v>3</v>
      </c>
      <c r="O125" s="428">
        <v>1680</v>
      </c>
      <c r="P125" s="492">
        <v>0.12727272727272726</v>
      </c>
      <c r="Q125" s="429">
        <v>560</v>
      </c>
    </row>
    <row r="126" spans="1:17" ht="14.4" customHeight="1" x14ac:dyDescent="0.3">
      <c r="A126" s="424" t="s">
        <v>626</v>
      </c>
      <c r="B126" s="425" t="s">
        <v>548</v>
      </c>
      <c r="C126" s="425" t="s">
        <v>545</v>
      </c>
      <c r="D126" s="425" t="s">
        <v>598</v>
      </c>
      <c r="E126" s="425" t="s">
        <v>599</v>
      </c>
      <c r="F126" s="428">
        <v>1</v>
      </c>
      <c r="G126" s="428">
        <v>1607</v>
      </c>
      <c r="H126" s="428">
        <v>1</v>
      </c>
      <c r="I126" s="428">
        <v>1607</v>
      </c>
      <c r="J126" s="428">
        <v>2</v>
      </c>
      <c r="K126" s="428">
        <v>3230</v>
      </c>
      <c r="L126" s="428">
        <v>2.0099564405724952</v>
      </c>
      <c r="M126" s="428">
        <v>1615</v>
      </c>
      <c r="N126" s="428">
        <v>1</v>
      </c>
      <c r="O126" s="428">
        <v>1649</v>
      </c>
      <c r="P126" s="492">
        <v>1.0261356565028001</v>
      </c>
      <c r="Q126" s="429">
        <v>1649</v>
      </c>
    </row>
    <row r="127" spans="1:17" ht="14.4" customHeight="1" x14ac:dyDescent="0.3">
      <c r="A127" s="424" t="s">
        <v>627</v>
      </c>
      <c r="B127" s="425" t="s">
        <v>548</v>
      </c>
      <c r="C127" s="425" t="s">
        <v>545</v>
      </c>
      <c r="D127" s="425" t="s">
        <v>549</v>
      </c>
      <c r="E127" s="425" t="s">
        <v>550</v>
      </c>
      <c r="F127" s="428">
        <v>3</v>
      </c>
      <c r="G127" s="428">
        <v>378</v>
      </c>
      <c r="H127" s="428">
        <v>1</v>
      </c>
      <c r="I127" s="428">
        <v>126</v>
      </c>
      <c r="J127" s="428">
        <v>2</v>
      </c>
      <c r="K127" s="428">
        <v>256</v>
      </c>
      <c r="L127" s="428">
        <v>0.67724867724867721</v>
      </c>
      <c r="M127" s="428">
        <v>128</v>
      </c>
      <c r="N127" s="428">
        <v>3</v>
      </c>
      <c r="O127" s="428">
        <v>408</v>
      </c>
      <c r="P127" s="492">
        <v>1.0793650793650793</v>
      </c>
      <c r="Q127" s="429">
        <v>136</v>
      </c>
    </row>
    <row r="128" spans="1:17" ht="14.4" customHeight="1" x14ac:dyDescent="0.3">
      <c r="A128" s="424" t="s">
        <v>627</v>
      </c>
      <c r="B128" s="425" t="s">
        <v>548</v>
      </c>
      <c r="C128" s="425" t="s">
        <v>545</v>
      </c>
      <c r="D128" s="425" t="s">
        <v>557</v>
      </c>
      <c r="E128" s="425" t="s">
        <v>558</v>
      </c>
      <c r="F128" s="428">
        <v>8</v>
      </c>
      <c r="G128" s="428">
        <v>29584</v>
      </c>
      <c r="H128" s="428">
        <v>1</v>
      </c>
      <c r="I128" s="428">
        <v>3698</v>
      </c>
      <c r="J128" s="428">
        <v>2</v>
      </c>
      <c r="K128" s="428">
        <v>7442</v>
      </c>
      <c r="L128" s="428">
        <v>0.25155489453758789</v>
      </c>
      <c r="M128" s="428">
        <v>3721</v>
      </c>
      <c r="N128" s="428">
        <v>2</v>
      </c>
      <c r="O128" s="428">
        <v>7646</v>
      </c>
      <c r="P128" s="492">
        <v>0.25845051379123851</v>
      </c>
      <c r="Q128" s="429">
        <v>3823</v>
      </c>
    </row>
    <row r="129" spans="1:17" ht="14.4" customHeight="1" x14ac:dyDescent="0.3">
      <c r="A129" s="424" t="s">
        <v>627</v>
      </c>
      <c r="B129" s="425" t="s">
        <v>548</v>
      </c>
      <c r="C129" s="425" t="s">
        <v>545</v>
      </c>
      <c r="D129" s="425" t="s">
        <v>559</v>
      </c>
      <c r="E129" s="425" t="s">
        <v>560</v>
      </c>
      <c r="F129" s="428">
        <v>10</v>
      </c>
      <c r="G129" s="428">
        <v>4380</v>
      </c>
      <c r="H129" s="428">
        <v>1</v>
      </c>
      <c r="I129" s="428">
        <v>438</v>
      </c>
      <c r="J129" s="428">
        <v>1</v>
      </c>
      <c r="K129" s="428">
        <v>439</v>
      </c>
      <c r="L129" s="428">
        <v>0.10022831050228311</v>
      </c>
      <c r="M129" s="428">
        <v>439</v>
      </c>
      <c r="N129" s="428">
        <v>4</v>
      </c>
      <c r="O129" s="428">
        <v>1780</v>
      </c>
      <c r="P129" s="492">
        <v>0.40639269406392692</v>
      </c>
      <c r="Q129" s="429">
        <v>445</v>
      </c>
    </row>
    <row r="130" spans="1:17" ht="14.4" customHeight="1" x14ac:dyDescent="0.3">
      <c r="A130" s="424" t="s">
        <v>627</v>
      </c>
      <c r="B130" s="425" t="s">
        <v>548</v>
      </c>
      <c r="C130" s="425" t="s">
        <v>545</v>
      </c>
      <c r="D130" s="425" t="s">
        <v>561</v>
      </c>
      <c r="E130" s="425" t="s">
        <v>562</v>
      </c>
      <c r="F130" s="428">
        <v>4</v>
      </c>
      <c r="G130" s="428">
        <v>3328</v>
      </c>
      <c r="H130" s="428">
        <v>1</v>
      </c>
      <c r="I130" s="428">
        <v>832</v>
      </c>
      <c r="J130" s="428">
        <v>2</v>
      </c>
      <c r="K130" s="428">
        <v>1672</v>
      </c>
      <c r="L130" s="428">
        <v>0.50240384615384615</v>
      </c>
      <c r="M130" s="428">
        <v>836</v>
      </c>
      <c r="N130" s="428">
        <v>4</v>
      </c>
      <c r="O130" s="428">
        <v>3412</v>
      </c>
      <c r="P130" s="492">
        <v>1.0252403846153846</v>
      </c>
      <c r="Q130" s="429">
        <v>853</v>
      </c>
    </row>
    <row r="131" spans="1:17" ht="14.4" customHeight="1" x14ac:dyDescent="0.3">
      <c r="A131" s="424" t="s">
        <v>627</v>
      </c>
      <c r="B131" s="425" t="s">
        <v>548</v>
      </c>
      <c r="C131" s="425" t="s">
        <v>545</v>
      </c>
      <c r="D131" s="425" t="s">
        <v>569</v>
      </c>
      <c r="E131" s="425" t="s">
        <v>570</v>
      </c>
      <c r="F131" s="428">
        <v>15</v>
      </c>
      <c r="G131" s="428">
        <v>21705</v>
      </c>
      <c r="H131" s="428">
        <v>1</v>
      </c>
      <c r="I131" s="428">
        <v>1447</v>
      </c>
      <c r="J131" s="428">
        <v>6</v>
      </c>
      <c r="K131" s="428">
        <v>8766</v>
      </c>
      <c r="L131" s="428">
        <v>0.40387007601935038</v>
      </c>
      <c r="M131" s="428">
        <v>1461</v>
      </c>
      <c r="N131" s="428"/>
      <c r="O131" s="428"/>
      <c r="P131" s="492"/>
      <c r="Q131" s="429"/>
    </row>
    <row r="132" spans="1:17" ht="14.4" customHeight="1" x14ac:dyDescent="0.3">
      <c r="A132" s="424" t="s">
        <v>627</v>
      </c>
      <c r="B132" s="425" t="s">
        <v>548</v>
      </c>
      <c r="C132" s="425" t="s">
        <v>545</v>
      </c>
      <c r="D132" s="425" t="s">
        <v>573</v>
      </c>
      <c r="E132" s="425" t="s">
        <v>574</v>
      </c>
      <c r="F132" s="428">
        <v>3</v>
      </c>
      <c r="G132" s="428">
        <v>48</v>
      </c>
      <c r="H132" s="428">
        <v>1</v>
      </c>
      <c r="I132" s="428">
        <v>16</v>
      </c>
      <c r="J132" s="428">
        <v>2</v>
      </c>
      <c r="K132" s="428">
        <v>32</v>
      </c>
      <c r="L132" s="428">
        <v>0.66666666666666663</v>
      </c>
      <c r="M132" s="428">
        <v>16</v>
      </c>
      <c r="N132" s="428">
        <v>1</v>
      </c>
      <c r="O132" s="428">
        <v>17</v>
      </c>
      <c r="P132" s="492">
        <v>0.35416666666666669</v>
      </c>
      <c r="Q132" s="429">
        <v>17</v>
      </c>
    </row>
    <row r="133" spans="1:17" ht="14.4" customHeight="1" x14ac:dyDescent="0.3">
      <c r="A133" s="424" t="s">
        <v>627</v>
      </c>
      <c r="B133" s="425" t="s">
        <v>548</v>
      </c>
      <c r="C133" s="425" t="s">
        <v>545</v>
      </c>
      <c r="D133" s="425" t="s">
        <v>575</v>
      </c>
      <c r="E133" s="425" t="s">
        <v>560</v>
      </c>
      <c r="F133" s="428">
        <v>7</v>
      </c>
      <c r="G133" s="428">
        <v>4816</v>
      </c>
      <c r="H133" s="428">
        <v>1</v>
      </c>
      <c r="I133" s="428">
        <v>688</v>
      </c>
      <c r="J133" s="428">
        <v>5</v>
      </c>
      <c r="K133" s="428">
        <v>3480</v>
      </c>
      <c r="L133" s="428">
        <v>0.72259136212624586</v>
      </c>
      <c r="M133" s="428">
        <v>696</v>
      </c>
      <c r="N133" s="428">
        <v>2</v>
      </c>
      <c r="O133" s="428">
        <v>1416</v>
      </c>
      <c r="P133" s="492">
        <v>0.29401993355481726</v>
      </c>
      <c r="Q133" s="429">
        <v>708</v>
      </c>
    </row>
    <row r="134" spans="1:17" ht="14.4" customHeight="1" x14ac:dyDescent="0.3">
      <c r="A134" s="424" t="s">
        <v>627</v>
      </c>
      <c r="B134" s="425" t="s">
        <v>548</v>
      </c>
      <c r="C134" s="425" t="s">
        <v>545</v>
      </c>
      <c r="D134" s="425" t="s">
        <v>576</v>
      </c>
      <c r="E134" s="425" t="s">
        <v>562</v>
      </c>
      <c r="F134" s="428">
        <v>8</v>
      </c>
      <c r="G134" s="428">
        <v>11000</v>
      </c>
      <c r="H134" s="428">
        <v>1</v>
      </c>
      <c r="I134" s="428">
        <v>1375</v>
      </c>
      <c r="J134" s="428">
        <v>7</v>
      </c>
      <c r="K134" s="428">
        <v>9709</v>
      </c>
      <c r="L134" s="428">
        <v>0.88263636363636366</v>
      </c>
      <c r="M134" s="428">
        <v>1387</v>
      </c>
      <c r="N134" s="428">
        <v>2</v>
      </c>
      <c r="O134" s="428">
        <v>2876</v>
      </c>
      <c r="P134" s="492">
        <v>0.26145454545454544</v>
      </c>
      <c r="Q134" s="429">
        <v>1438</v>
      </c>
    </row>
    <row r="135" spans="1:17" ht="14.4" customHeight="1" x14ac:dyDescent="0.3">
      <c r="A135" s="424" t="s">
        <v>627</v>
      </c>
      <c r="B135" s="425" t="s">
        <v>548</v>
      </c>
      <c r="C135" s="425" t="s">
        <v>545</v>
      </c>
      <c r="D135" s="425" t="s">
        <v>577</v>
      </c>
      <c r="E135" s="425" t="s">
        <v>578</v>
      </c>
      <c r="F135" s="428">
        <v>5</v>
      </c>
      <c r="G135" s="428">
        <v>11595</v>
      </c>
      <c r="H135" s="428">
        <v>1</v>
      </c>
      <c r="I135" s="428">
        <v>2319</v>
      </c>
      <c r="J135" s="428">
        <v>2</v>
      </c>
      <c r="K135" s="428">
        <v>4682</v>
      </c>
      <c r="L135" s="428">
        <v>0.40379473911168606</v>
      </c>
      <c r="M135" s="428">
        <v>2341</v>
      </c>
      <c r="N135" s="428">
        <v>2</v>
      </c>
      <c r="O135" s="428">
        <v>4874</v>
      </c>
      <c r="P135" s="492">
        <v>0.42035360068995259</v>
      </c>
      <c r="Q135" s="429">
        <v>2437</v>
      </c>
    </row>
    <row r="136" spans="1:17" ht="14.4" customHeight="1" x14ac:dyDescent="0.3">
      <c r="A136" s="424" t="s">
        <v>627</v>
      </c>
      <c r="B136" s="425" t="s">
        <v>548</v>
      </c>
      <c r="C136" s="425" t="s">
        <v>545</v>
      </c>
      <c r="D136" s="425" t="s">
        <v>579</v>
      </c>
      <c r="E136" s="425" t="s">
        <v>580</v>
      </c>
      <c r="F136" s="428">
        <v>7</v>
      </c>
      <c r="G136" s="428">
        <v>455</v>
      </c>
      <c r="H136" s="428">
        <v>1</v>
      </c>
      <c r="I136" s="428">
        <v>65</v>
      </c>
      <c r="J136" s="428">
        <v>6</v>
      </c>
      <c r="K136" s="428">
        <v>396</v>
      </c>
      <c r="L136" s="428">
        <v>0.87032967032967035</v>
      </c>
      <c r="M136" s="428">
        <v>66</v>
      </c>
      <c r="N136" s="428">
        <v>2</v>
      </c>
      <c r="O136" s="428">
        <v>138</v>
      </c>
      <c r="P136" s="492">
        <v>0.30329670329670327</v>
      </c>
      <c r="Q136" s="429">
        <v>69</v>
      </c>
    </row>
    <row r="137" spans="1:17" ht="14.4" customHeight="1" x14ac:dyDescent="0.3">
      <c r="A137" s="424" t="s">
        <v>627</v>
      </c>
      <c r="B137" s="425" t="s">
        <v>548</v>
      </c>
      <c r="C137" s="425" t="s">
        <v>545</v>
      </c>
      <c r="D137" s="425" t="s">
        <v>581</v>
      </c>
      <c r="E137" s="425" t="s">
        <v>582</v>
      </c>
      <c r="F137" s="428">
        <v>15</v>
      </c>
      <c r="G137" s="428">
        <v>5940</v>
      </c>
      <c r="H137" s="428">
        <v>1</v>
      </c>
      <c r="I137" s="428">
        <v>396</v>
      </c>
      <c r="J137" s="428">
        <v>6</v>
      </c>
      <c r="K137" s="428">
        <v>2406</v>
      </c>
      <c r="L137" s="428">
        <v>0.40505050505050505</v>
      </c>
      <c r="M137" s="428">
        <v>401</v>
      </c>
      <c r="N137" s="428"/>
      <c r="O137" s="428"/>
      <c r="P137" s="492"/>
      <c r="Q137" s="429"/>
    </row>
    <row r="138" spans="1:17" ht="14.4" customHeight="1" x14ac:dyDescent="0.3">
      <c r="A138" s="424" t="s">
        <v>627</v>
      </c>
      <c r="B138" s="425" t="s">
        <v>548</v>
      </c>
      <c r="C138" s="425" t="s">
        <v>545</v>
      </c>
      <c r="D138" s="425" t="s">
        <v>583</v>
      </c>
      <c r="E138" s="425" t="s">
        <v>584</v>
      </c>
      <c r="F138" s="428">
        <v>3</v>
      </c>
      <c r="G138" s="428">
        <v>4803</v>
      </c>
      <c r="H138" s="428">
        <v>1</v>
      </c>
      <c r="I138" s="428">
        <v>1601</v>
      </c>
      <c r="J138" s="428">
        <v>1</v>
      </c>
      <c r="K138" s="428">
        <v>1613</v>
      </c>
      <c r="L138" s="428">
        <v>0.33583177180928586</v>
      </c>
      <c r="M138" s="428">
        <v>1613</v>
      </c>
      <c r="N138" s="428">
        <v>1</v>
      </c>
      <c r="O138" s="428">
        <v>1664</v>
      </c>
      <c r="P138" s="492">
        <v>0.34645013533208413</v>
      </c>
      <c r="Q138" s="429">
        <v>1664</v>
      </c>
    </row>
    <row r="139" spans="1:17" ht="14.4" customHeight="1" x14ac:dyDescent="0.3">
      <c r="A139" s="424" t="s">
        <v>627</v>
      </c>
      <c r="B139" s="425" t="s">
        <v>548</v>
      </c>
      <c r="C139" s="425" t="s">
        <v>545</v>
      </c>
      <c r="D139" s="425" t="s">
        <v>585</v>
      </c>
      <c r="E139" s="425" t="s">
        <v>586</v>
      </c>
      <c r="F139" s="428">
        <v>39</v>
      </c>
      <c r="G139" s="428">
        <v>21450</v>
      </c>
      <c r="H139" s="428">
        <v>1</v>
      </c>
      <c r="I139" s="428">
        <v>550</v>
      </c>
      <c r="J139" s="428">
        <v>19</v>
      </c>
      <c r="K139" s="428">
        <v>10488</v>
      </c>
      <c r="L139" s="428">
        <v>0.48895104895104896</v>
      </c>
      <c r="M139" s="428">
        <v>552</v>
      </c>
      <c r="N139" s="428">
        <v>13</v>
      </c>
      <c r="O139" s="428">
        <v>7280</v>
      </c>
      <c r="P139" s="492">
        <v>0.33939393939393941</v>
      </c>
      <c r="Q139" s="429">
        <v>560</v>
      </c>
    </row>
    <row r="140" spans="1:17" ht="14.4" customHeight="1" x14ac:dyDescent="0.3">
      <c r="A140" s="424" t="s">
        <v>627</v>
      </c>
      <c r="B140" s="425" t="s">
        <v>548</v>
      </c>
      <c r="C140" s="425" t="s">
        <v>545</v>
      </c>
      <c r="D140" s="425" t="s">
        <v>591</v>
      </c>
      <c r="E140" s="425" t="s">
        <v>592</v>
      </c>
      <c r="F140" s="428">
        <v>1</v>
      </c>
      <c r="G140" s="428">
        <v>122</v>
      </c>
      <c r="H140" s="428">
        <v>1</v>
      </c>
      <c r="I140" s="428">
        <v>122</v>
      </c>
      <c r="J140" s="428"/>
      <c r="K140" s="428"/>
      <c r="L140" s="428"/>
      <c r="M140" s="428"/>
      <c r="N140" s="428"/>
      <c r="O140" s="428"/>
      <c r="P140" s="492"/>
      <c r="Q140" s="429"/>
    </row>
    <row r="141" spans="1:17" ht="14.4" customHeight="1" x14ac:dyDescent="0.3">
      <c r="A141" s="424" t="s">
        <v>627</v>
      </c>
      <c r="B141" s="425" t="s">
        <v>548</v>
      </c>
      <c r="C141" s="425" t="s">
        <v>545</v>
      </c>
      <c r="D141" s="425" t="s">
        <v>593</v>
      </c>
      <c r="E141" s="425" t="s">
        <v>594</v>
      </c>
      <c r="F141" s="428">
        <v>38</v>
      </c>
      <c r="G141" s="428">
        <v>16150</v>
      </c>
      <c r="H141" s="428">
        <v>1</v>
      </c>
      <c r="I141" s="428">
        <v>425</v>
      </c>
      <c r="J141" s="428">
        <v>17</v>
      </c>
      <c r="K141" s="428">
        <v>7242</v>
      </c>
      <c r="L141" s="428">
        <v>0.44842105263157894</v>
      </c>
      <c r="M141" s="428">
        <v>426</v>
      </c>
      <c r="N141" s="428">
        <v>31</v>
      </c>
      <c r="O141" s="428">
        <v>13299</v>
      </c>
      <c r="P141" s="492">
        <v>0.82346749226006188</v>
      </c>
      <c r="Q141" s="429">
        <v>429</v>
      </c>
    </row>
    <row r="142" spans="1:17" ht="14.4" customHeight="1" x14ac:dyDescent="0.3">
      <c r="A142" s="424" t="s">
        <v>627</v>
      </c>
      <c r="B142" s="425" t="s">
        <v>548</v>
      </c>
      <c r="C142" s="425" t="s">
        <v>545</v>
      </c>
      <c r="D142" s="425" t="s">
        <v>597</v>
      </c>
      <c r="E142" s="425" t="s">
        <v>556</v>
      </c>
      <c r="F142" s="428">
        <v>1</v>
      </c>
      <c r="G142" s="428">
        <v>915</v>
      </c>
      <c r="H142" s="428">
        <v>1</v>
      </c>
      <c r="I142" s="428">
        <v>915</v>
      </c>
      <c r="J142" s="428"/>
      <c r="K142" s="428"/>
      <c r="L142" s="428"/>
      <c r="M142" s="428"/>
      <c r="N142" s="428"/>
      <c r="O142" s="428"/>
      <c r="P142" s="492"/>
      <c r="Q142" s="429"/>
    </row>
    <row r="143" spans="1:17" ht="14.4" customHeight="1" x14ac:dyDescent="0.3">
      <c r="A143" s="424" t="s">
        <v>627</v>
      </c>
      <c r="B143" s="425" t="s">
        <v>548</v>
      </c>
      <c r="C143" s="425" t="s">
        <v>545</v>
      </c>
      <c r="D143" s="425" t="s">
        <v>598</v>
      </c>
      <c r="E143" s="425" t="s">
        <v>599</v>
      </c>
      <c r="F143" s="428"/>
      <c r="G143" s="428"/>
      <c r="H143" s="428"/>
      <c r="I143" s="428"/>
      <c r="J143" s="428">
        <v>3</v>
      </c>
      <c r="K143" s="428">
        <v>4845</v>
      </c>
      <c r="L143" s="428"/>
      <c r="M143" s="428">
        <v>1615</v>
      </c>
      <c r="N143" s="428">
        <v>10</v>
      </c>
      <c r="O143" s="428">
        <v>16490</v>
      </c>
      <c r="P143" s="492"/>
      <c r="Q143" s="429">
        <v>1649</v>
      </c>
    </row>
    <row r="144" spans="1:17" ht="14.4" customHeight="1" x14ac:dyDescent="0.3">
      <c r="A144" s="424" t="s">
        <v>628</v>
      </c>
      <c r="B144" s="425" t="s">
        <v>544</v>
      </c>
      <c r="C144" s="425" t="s">
        <v>545</v>
      </c>
      <c r="D144" s="425" t="s">
        <v>546</v>
      </c>
      <c r="E144" s="425" t="s">
        <v>547</v>
      </c>
      <c r="F144" s="428"/>
      <c r="G144" s="428"/>
      <c r="H144" s="428"/>
      <c r="I144" s="428"/>
      <c r="J144" s="428">
        <v>1</v>
      </c>
      <c r="K144" s="428">
        <v>10725</v>
      </c>
      <c r="L144" s="428"/>
      <c r="M144" s="428">
        <v>10725</v>
      </c>
      <c r="N144" s="428"/>
      <c r="O144" s="428"/>
      <c r="P144" s="492"/>
      <c r="Q144" s="429"/>
    </row>
    <row r="145" spans="1:17" ht="14.4" customHeight="1" x14ac:dyDescent="0.3">
      <c r="A145" s="424" t="s">
        <v>629</v>
      </c>
      <c r="B145" s="425" t="s">
        <v>548</v>
      </c>
      <c r="C145" s="425" t="s">
        <v>545</v>
      </c>
      <c r="D145" s="425" t="s">
        <v>553</v>
      </c>
      <c r="E145" s="425" t="s">
        <v>554</v>
      </c>
      <c r="F145" s="428">
        <v>1</v>
      </c>
      <c r="G145" s="428">
        <v>2213</v>
      </c>
      <c r="H145" s="428">
        <v>1</v>
      </c>
      <c r="I145" s="428">
        <v>2213</v>
      </c>
      <c r="J145" s="428"/>
      <c r="K145" s="428"/>
      <c r="L145" s="428"/>
      <c r="M145" s="428"/>
      <c r="N145" s="428"/>
      <c r="O145" s="428"/>
      <c r="P145" s="492"/>
      <c r="Q145" s="429"/>
    </row>
    <row r="146" spans="1:17" ht="14.4" customHeight="1" x14ac:dyDescent="0.3">
      <c r="A146" s="424" t="s">
        <v>629</v>
      </c>
      <c r="B146" s="425" t="s">
        <v>548</v>
      </c>
      <c r="C146" s="425" t="s">
        <v>545</v>
      </c>
      <c r="D146" s="425" t="s">
        <v>569</v>
      </c>
      <c r="E146" s="425" t="s">
        <v>570</v>
      </c>
      <c r="F146" s="428">
        <v>1</v>
      </c>
      <c r="G146" s="428">
        <v>1447</v>
      </c>
      <c r="H146" s="428">
        <v>1</v>
      </c>
      <c r="I146" s="428">
        <v>1447</v>
      </c>
      <c r="J146" s="428"/>
      <c r="K146" s="428"/>
      <c r="L146" s="428"/>
      <c r="M146" s="428"/>
      <c r="N146" s="428"/>
      <c r="O146" s="428"/>
      <c r="P146" s="492"/>
      <c r="Q146" s="429"/>
    </row>
    <row r="147" spans="1:17" ht="14.4" customHeight="1" x14ac:dyDescent="0.3">
      <c r="A147" s="424" t="s">
        <v>629</v>
      </c>
      <c r="B147" s="425" t="s">
        <v>548</v>
      </c>
      <c r="C147" s="425" t="s">
        <v>545</v>
      </c>
      <c r="D147" s="425" t="s">
        <v>573</v>
      </c>
      <c r="E147" s="425" t="s">
        <v>574</v>
      </c>
      <c r="F147" s="428">
        <v>1</v>
      </c>
      <c r="G147" s="428">
        <v>16</v>
      </c>
      <c r="H147" s="428">
        <v>1</v>
      </c>
      <c r="I147" s="428">
        <v>16</v>
      </c>
      <c r="J147" s="428"/>
      <c r="K147" s="428"/>
      <c r="L147" s="428"/>
      <c r="M147" s="428"/>
      <c r="N147" s="428"/>
      <c r="O147" s="428"/>
      <c r="P147" s="492"/>
      <c r="Q147" s="429"/>
    </row>
    <row r="148" spans="1:17" ht="14.4" customHeight="1" x14ac:dyDescent="0.3">
      <c r="A148" s="424" t="s">
        <v>629</v>
      </c>
      <c r="B148" s="425" t="s">
        <v>548</v>
      </c>
      <c r="C148" s="425" t="s">
        <v>545</v>
      </c>
      <c r="D148" s="425" t="s">
        <v>581</v>
      </c>
      <c r="E148" s="425" t="s">
        <v>582</v>
      </c>
      <c r="F148" s="428">
        <v>1</v>
      </c>
      <c r="G148" s="428">
        <v>396</v>
      </c>
      <c r="H148" s="428">
        <v>1</v>
      </c>
      <c r="I148" s="428">
        <v>396</v>
      </c>
      <c r="J148" s="428"/>
      <c r="K148" s="428"/>
      <c r="L148" s="428"/>
      <c r="M148" s="428"/>
      <c r="N148" s="428"/>
      <c r="O148" s="428"/>
      <c r="P148" s="492"/>
      <c r="Q148" s="429"/>
    </row>
    <row r="149" spans="1:17" ht="14.4" customHeight="1" x14ac:dyDescent="0.3">
      <c r="A149" s="424" t="s">
        <v>629</v>
      </c>
      <c r="B149" s="425" t="s">
        <v>548</v>
      </c>
      <c r="C149" s="425" t="s">
        <v>545</v>
      </c>
      <c r="D149" s="425" t="s">
        <v>593</v>
      </c>
      <c r="E149" s="425" t="s">
        <v>594</v>
      </c>
      <c r="F149" s="428">
        <v>3</v>
      </c>
      <c r="G149" s="428">
        <v>1275</v>
      </c>
      <c r="H149" s="428">
        <v>1</v>
      </c>
      <c r="I149" s="428">
        <v>425</v>
      </c>
      <c r="J149" s="428"/>
      <c r="K149" s="428"/>
      <c r="L149" s="428"/>
      <c r="M149" s="428"/>
      <c r="N149" s="428"/>
      <c r="O149" s="428"/>
      <c r="P149" s="492"/>
      <c r="Q149" s="429"/>
    </row>
    <row r="150" spans="1:17" ht="14.4" customHeight="1" x14ac:dyDescent="0.3">
      <c r="A150" s="424" t="s">
        <v>630</v>
      </c>
      <c r="B150" s="425" t="s">
        <v>548</v>
      </c>
      <c r="C150" s="425" t="s">
        <v>545</v>
      </c>
      <c r="D150" s="425" t="s">
        <v>557</v>
      </c>
      <c r="E150" s="425" t="s">
        <v>558</v>
      </c>
      <c r="F150" s="428"/>
      <c r="G150" s="428"/>
      <c r="H150" s="428"/>
      <c r="I150" s="428"/>
      <c r="J150" s="428">
        <v>1</v>
      </c>
      <c r="K150" s="428">
        <v>3721</v>
      </c>
      <c r="L150" s="428"/>
      <c r="M150" s="428">
        <v>3721</v>
      </c>
      <c r="N150" s="428"/>
      <c r="O150" s="428"/>
      <c r="P150" s="492"/>
      <c r="Q150" s="429"/>
    </row>
    <row r="151" spans="1:17" ht="14.4" customHeight="1" x14ac:dyDescent="0.3">
      <c r="A151" s="424" t="s">
        <v>630</v>
      </c>
      <c r="B151" s="425" t="s">
        <v>548</v>
      </c>
      <c r="C151" s="425" t="s">
        <v>545</v>
      </c>
      <c r="D151" s="425" t="s">
        <v>577</v>
      </c>
      <c r="E151" s="425" t="s">
        <v>578</v>
      </c>
      <c r="F151" s="428"/>
      <c r="G151" s="428"/>
      <c r="H151" s="428"/>
      <c r="I151" s="428"/>
      <c r="J151" s="428">
        <v>1</v>
      </c>
      <c r="K151" s="428">
        <v>2341</v>
      </c>
      <c r="L151" s="428"/>
      <c r="M151" s="428">
        <v>2341</v>
      </c>
      <c r="N151" s="428"/>
      <c r="O151" s="428"/>
      <c r="P151" s="492"/>
      <c r="Q151" s="429"/>
    </row>
    <row r="152" spans="1:17" ht="14.4" customHeight="1" x14ac:dyDescent="0.3">
      <c r="A152" s="424" t="s">
        <v>630</v>
      </c>
      <c r="B152" s="425" t="s">
        <v>548</v>
      </c>
      <c r="C152" s="425" t="s">
        <v>545</v>
      </c>
      <c r="D152" s="425" t="s">
        <v>585</v>
      </c>
      <c r="E152" s="425" t="s">
        <v>586</v>
      </c>
      <c r="F152" s="428"/>
      <c r="G152" s="428"/>
      <c r="H152" s="428"/>
      <c r="I152" s="428"/>
      <c r="J152" s="428">
        <v>5</v>
      </c>
      <c r="K152" s="428">
        <v>2760</v>
      </c>
      <c r="L152" s="428"/>
      <c r="M152" s="428">
        <v>552</v>
      </c>
      <c r="N152" s="428"/>
      <c r="O152" s="428"/>
      <c r="P152" s="492"/>
      <c r="Q152" s="429"/>
    </row>
    <row r="153" spans="1:17" ht="14.4" customHeight="1" x14ac:dyDescent="0.3">
      <c r="A153" s="424" t="s">
        <v>630</v>
      </c>
      <c r="B153" s="425" t="s">
        <v>548</v>
      </c>
      <c r="C153" s="425" t="s">
        <v>545</v>
      </c>
      <c r="D153" s="425" t="s">
        <v>598</v>
      </c>
      <c r="E153" s="425" t="s">
        <v>599</v>
      </c>
      <c r="F153" s="428"/>
      <c r="G153" s="428"/>
      <c r="H153" s="428"/>
      <c r="I153" s="428"/>
      <c r="J153" s="428">
        <v>1</v>
      </c>
      <c r="K153" s="428">
        <v>1615</v>
      </c>
      <c r="L153" s="428"/>
      <c r="M153" s="428">
        <v>1615</v>
      </c>
      <c r="N153" s="428"/>
      <c r="O153" s="428"/>
      <c r="P153" s="492"/>
      <c r="Q153" s="429"/>
    </row>
    <row r="154" spans="1:17" ht="14.4" customHeight="1" x14ac:dyDescent="0.3">
      <c r="A154" s="424" t="s">
        <v>631</v>
      </c>
      <c r="B154" s="425" t="s">
        <v>544</v>
      </c>
      <c r="C154" s="425" t="s">
        <v>545</v>
      </c>
      <c r="D154" s="425" t="s">
        <v>546</v>
      </c>
      <c r="E154" s="425" t="s">
        <v>547</v>
      </c>
      <c r="F154" s="428">
        <v>2</v>
      </c>
      <c r="G154" s="428">
        <v>21190</v>
      </c>
      <c r="H154" s="428">
        <v>1</v>
      </c>
      <c r="I154" s="428">
        <v>10595</v>
      </c>
      <c r="J154" s="428">
        <v>1</v>
      </c>
      <c r="K154" s="428">
        <v>10725</v>
      </c>
      <c r="L154" s="428">
        <v>0.50613496932515334</v>
      </c>
      <c r="M154" s="428">
        <v>10725</v>
      </c>
      <c r="N154" s="428"/>
      <c r="O154" s="428"/>
      <c r="P154" s="492"/>
      <c r="Q154" s="429"/>
    </row>
    <row r="155" spans="1:17" ht="14.4" customHeight="1" x14ac:dyDescent="0.3">
      <c r="A155" s="424" t="s">
        <v>631</v>
      </c>
      <c r="B155" s="425" t="s">
        <v>548</v>
      </c>
      <c r="C155" s="425" t="s">
        <v>545</v>
      </c>
      <c r="D155" s="425" t="s">
        <v>557</v>
      </c>
      <c r="E155" s="425" t="s">
        <v>558</v>
      </c>
      <c r="F155" s="428"/>
      <c r="G155" s="428"/>
      <c r="H155" s="428"/>
      <c r="I155" s="428"/>
      <c r="J155" s="428"/>
      <c r="K155" s="428"/>
      <c r="L155" s="428"/>
      <c r="M155" s="428"/>
      <c r="N155" s="428">
        <v>2</v>
      </c>
      <c r="O155" s="428">
        <v>7646</v>
      </c>
      <c r="P155" s="492"/>
      <c r="Q155" s="429">
        <v>3823</v>
      </c>
    </row>
    <row r="156" spans="1:17" ht="14.4" customHeight="1" x14ac:dyDescent="0.3">
      <c r="A156" s="424" t="s">
        <v>631</v>
      </c>
      <c r="B156" s="425" t="s">
        <v>548</v>
      </c>
      <c r="C156" s="425" t="s">
        <v>545</v>
      </c>
      <c r="D156" s="425" t="s">
        <v>569</v>
      </c>
      <c r="E156" s="425" t="s">
        <v>570</v>
      </c>
      <c r="F156" s="428">
        <v>1</v>
      </c>
      <c r="G156" s="428">
        <v>1447</v>
      </c>
      <c r="H156" s="428">
        <v>1</v>
      </c>
      <c r="I156" s="428">
        <v>1447</v>
      </c>
      <c r="J156" s="428"/>
      <c r="K156" s="428"/>
      <c r="L156" s="428"/>
      <c r="M156" s="428"/>
      <c r="N156" s="428"/>
      <c r="O156" s="428"/>
      <c r="P156" s="492"/>
      <c r="Q156" s="429"/>
    </row>
    <row r="157" spans="1:17" ht="14.4" customHeight="1" x14ac:dyDescent="0.3">
      <c r="A157" s="424" t="s">
        <v>631</v>
      </c>
      <c r="B157" s="425" t="s">
        <v>548</v>
      </c>
      <c r="C157" s="425" t="s">
        <v>545</v>
      </c>
      <c r="D157" s="425" t="s">
        <v>573</v>
      </c>
      <c r="E157" s="425" t="s">
        <v>574</v>
      </c>
      <c r="F157" s="428"/>
      <c r="G157" s="428"/>
      <c r="H157" s="428"/>
      <c r="I157" s="428"/>
      <c r="J157" s="428"/>
      <c r="K157" s="428"/>
      <c r="L157" s="428"/>
      <c r="M157" s="428"/>
      <c r="N157" s="428">
        <v>2</v>
      </c>
      <c r="O157" s="428">
        <v>34</v>
      </c>
      <c r="P157" s="492"/>
      <c r="Q157" s="429">
        <v>17</v>
      </c>
    </row>
    <row r="158" spans="1:17" ht="14.4" customHeight="1" x14ac:dyDescent="0.3">
      <c r="A158" s="424" t="s">
        <v>631</v>
      </c>
      <c r="B158" s="425" t="s">
        <v>548</v>
      </c>
      <c r="C158" s="425" t="s">
        <v>545</v>
      </c>
      <c r="D158" s="425" t="s">
        <v>575</v>
      </c>
      <c r="E158" s="425" t="s">
        <v>560</v>
      </c>
      <c r="F158" s="428"/>
      <c r="G158" s="428"/>
      <c r="H158" s="428"/>
      <c r="I158" s="428"/>
      <c r="J158" s="428"/>
      <c r="K158" s="428"/>
      <c r="L158" s="428"/>
      <c r="M158" s="428"/>
      <c r="N158" s="428">
        <v>4</v>
      </c>
      <c r="O158" s="428">
        <v>2832</v>
      </c>
      <c r="P158" s="492"/>
      <c r="Q158" s="429">
        <v>708</v>
      </c>
    </row>
    <row r="159" spans="1:17" ht="14.4" customHeight="1" x14ac:dyDescent="0.3">
      <c r="A159" s="424" t="s">
        <v>631</v>
      </c>
      <c r="B159" s="425" t="s">
        <v>548</v>
      </c>
      <c r="C159" s="425" t="s">
        <v>545</v>
      </c>
      <c r="D159" s="425" t="s">
        <v>576</v>
      </c>
      <c r="E159" s="425" t="s">
        <v>562</v>
      </c>
      <c r="F159" s="428"/>
      <c r="G159" s="428"/>
      <c r="H159" s="428"/>
      <c r="I159" s="428"/>
      <c r="J159" s="428"/>
      <c r="K159" s="428"/>
      <c r="L159" s="428"/>
      <c r="M159" s="428"/>
      <c r="N159" s="428">
        <v>2</v>
      </c>
      <c r="O159" s="428">
        <v>2876</v>
      </c>
      <c r="P159" s="492"/>
      <c r="Q159" s="429">
        <v>1438</v>
      </c>
    </row>
    <row r="160" spans="1:17" ht="14.4" customHeight="1" x14ac:dyDescent="0.3">
      <c r="A160" s="424" t="s">
        <v>631</v>
      </c>
      <c r="B160" s="425" t="s">
        <v>548</v>
      </c>
      <c r="C160" s="425" t="s">
        <v>545</v>
      </c>
      <c r="D160" s="425" t="s">
        <v>577</v>
      </c>
      <c r="E160" s="425" t="s">
        <v>578</v>
      </c>
      <c r="F160" s="428"/>
      <c r="G160" s="428"/>
      <c r="H160" s="428"/>
      <c r="I160" s="428"/>
      <c r="J160" s="428"/>
      <c r="K160" s="428"/>
      <c r="L160" s="428"/>
      <c r="M160" s="428"/>
      <c r="N160" s="428">
        <v>2</v>
      </c>
      <c r="O160" s="428">
        <v>4874</v>
      </c>
      <c r="P160" s="492"/>
      <c r="Q160" s="429">
        <v>2437</v>
      </c>
    </row>
    <row r="161" spans="1:17" ht="14.4" customHeight="1" x14ac:dyDescent="0.3">
      <c r="A161" s="424" t="s">
        <v>631</v>
      </c>
      <c r="B161" s="425" t="s">
        <v>548</v>
      </c>
      <c r="C161" s="425" t="s">
        <v>545</v>
      </c>
      <c r="D161" s="425" t="s">
        <v>579</v>
      </c>
      <c r="E161" s="425" t="s">
        <v>580</v>
      </c>
      <c r="F161" s="428"/>
      <c r="G161" s="428"/>
      <c r="H161" s="428"/>
      <c r="I161" s="428"/>
      <c r="J161" s="428"/>
      <c r="K161" s="428"/>
      <c r="L161" s="428"/>
      <c r="M161" s="428"/>
      <c r="N161" s="428">
        <v>4</v>
      </c>
      <c r="O161" s="428">
        <v>276</v>
      </c>
      <c r="P161" s="492"/>
      <c r="Q161" s="429">
        <v>69</v>
      </c>
    </row>
    <row r="162" spans="1:17" ht="14.4" customHeight="1" x14ac:dyDescent="0.3">
      <c r="A162" s="424" t="s">
        <v>631</v>
      </c>
      <c r="B162" s="425" t="s">
        <v>548</v>
      </c>
      <c r="C162" s="425" t="s">
        <v>545</v>
      </c>
      <c r="D162" s="425" t="s">
        <v>581</v>
      </c>
      <c r="E162" s="425" t="s">
        <v>582</v>
      </c>
      <c r="F162" s="428">
        <v>1</v>
      </c>
      <c r="G162" s="428">
        <v>396</v>
      </c>
      <c r="H162" s="428">
        <v>1</v>
      </c>
      <c r="I162" s="428">
        <v>396</v>
      </c>
      <c r="J162" s="428"/>
      <c r="K162" s="428"/>
      <c r="L162" s="428"/>
      <c r="M162" s="428"/>
      <c r="N162" s="428"/>
      <c r="O162" s="428"/>
      <c r="P162" s="492"/>
      <c r="Q162" s="429"/>
    </row>
    <row r="163" spans="1:17" ht="14.4" customHeight="1" x14ac:dyDescent="0.3">
      <c r="A163" s="424" t="s">
        <v>631</v>
      </c>
      <c r="B163" s="425" t="s">
        <v>548</v>
      </c>
      <c r="C163" s="425" t="s">
        <v>545</v>
      </c>
      <c r="D163" s="425" t="s">
        <v>585</v>
      </c>
      <c r="E163" s="425" t="s">
        <v>586</v>
      </c>
      <c r="F163" s="428"/>
      <c r="G163" s="428"/>
      <c r="H163" s="428"/>
      <c r="I163" s="428"/>
      <c r="J163" s="428"/>
      <c r="K163" s="428"/>
      <c r="L163" s="428"/>
      <c r="M163" s="428"/>
      <c r="N163" s="428">
        <v>11</v>
      </c>
      <c r="O163" s="428">
        <v>6160</v>
      </c>
      <c r="P163" s="492"/>
      <c r="Q163" s="429">
        <v>560</v>
      </c>
    </row>
    <row r="164" spans="1:17" ht="14.4" customHeight="1" thickBot="1" x14ac:dyDescent="0.35">
      <c r="A164" s="430" t="s">
        <v>631</v>
      </c>
      <c r="B164" s="431" t="s">
        <v>548</v>
      </c>
      <c r="C164" s="431" t="s">
        <v>545</v>
      </c>
      <c r="D164" s="431" t="s">
        <v>598</v>
      </c>
      <c r="E164" s="431" t="s">
        <v>599</v>
      </c>
      <c r="F164" s="402"/>
      <c r="G164" s="402"/>
      <c r="H164" s="402"/>
      <c r="I164" s="402"/>
      <c r="J164" s="402"/>
      <c r="K164" s="402"/>
      <c r="L164" s="402"/>
      <c r="M164" s="402"/>
      <c r="N164" s="402">
        <v>1</v>
      </c>
      <c r="O164" s="402">
        <v>1649</v>
      </c>
      <c r="P164" s="403"/>
      <c r="Q164" s="412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100</v>
      </c>
      <c r="B1" s="293"/>
      <c r="C1" s="294"/>
      <c r="D1" s="294"/>
      <c r="E1" s="294"/>
    </row>
    <row r="2" spans="1:5" ht="14.4" customHeight="1" thickBot="1" x14ac:dyDescent="0.35">
      <c r="A2" s="202" t="s">
        <v>216</v>
      </c>
      <c r="B2" s="125"/>
    </row>
    <row r="3" spans="1:5" ht="14.4" customHeight="1" thickBot="1" x14ac:dyDescent="0.35">
      <c r="A3" s="128"/>
      <c r="C3" s="129" t="s">
        <v>89</v>
      </c>
      <c r="D3" s="130" t="s">
        <v>55</v>
      </c>
      <c r="E3" s="131" t="s">
        <v>57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5322.2575157578003</v>
      </c>
      <c r="D4" s="134">
        <f ca="1">IF(ISERROR(VLOOKUP("Náklady celkem",INDIRECT("HI!$A:$G"),5,0)),0,VLOOKUP("Náklady celkem",INDIRECT("HI!$A:$G"),5,0))</f>
        <v>5297.2812299999996</v>
      </c>
      <c r="E4" s="135">
        <f ca="1">IF(C4=0,0,D4/C4)</f>
        <v>0.99530720081021018</v>
      </c>
    </row>
    <row r="5" spans="1:5" ht="14.4" customHeight="1" x14ac:dyDescent="0.3">
      <c r="A5" s="136" t="s">
        <v>115</v>
      </c>
      <c r="B5" s="137"/>
      <c r="C5" s="138"/>
      <c r="D5" s="138"/>
      <c r="E5" s="139"/>
    </row>
    <row r="6" spans="1:5" ht="14.4" customHeight="1" x14ac:dyDescent="0.3">
      <c r="A6" s="140" t="s">
        <v>120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93</v>
      </c>
      <c r="C7" s="142">
        <f>IF(ISERROR(HI!F5),"",HI!F5)</f>
        <v>7.2500019985034996</v>
      </c>
      <c r="D7" s="142">
        <f>IF(ISERROR(HI!E5),"",HI!E5)</f>
        <v>0</v>
      </c>
      <c r="E7" s="139">
        <f t="shared" ref="E7:E12" si="0">IF(C7=0,0,D7/C7)</f>
        <v>0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183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116</v>
      </c>
      <c r="B9" s="141"/>
      <c r="C9" s="142"/>
      <c r="D9" s="142"/>
      <c r="E9" s="139"/>
    </row>
    <row r="10" spans="1:5" ht="14.4" customHeight="1" x14ac:dyDescent="0.3">
      <c r="A10" s="144" t="s">
        <v>117</v>
      </c>
      <c r="B10" s="141"/>
      <c r="C10" s="142"/>
      <c r="D10" s="142"/>
      <c r="E10" s="139"/>
    </row>
    <row r="11" spans="1:5" ht="14.4" customHeight="1" x14ac:dyDescent="0.3">
      <c r="A11" s="145" t="s">
        <v>121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93</v>
      </c>
      <c r="C12" s="142">
        <f>IF(ISERROR(HI!F6),"",HI!F6)</f>
        <v>340.25009379184252</v>
      </c>
      <c r="D12" s="142">
        <f>IF(ISERROR(HI!E6),"",HI!E6)</f>
        <v>267.09440999999998</v>
      </c>
      <c r="E12" s="139">
        <f t="shared" si="0"/>
        <v>0.78499437582345655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4292.2511831830998</v>
      </c>
      <c r="D13" s="138">
        <f ca="1">IF(ISERROR(VLOOKUP("Osobní náklady (Kč) *",INDIRECT("HI!$A:$G"),5,0)),0,VLOOKUP("Osobní náklady (Kč) *",INDIRECT("HI!$A:$G"),5,0))</f>
        <v>4323.6247299999995</v>
      </c>
      <c r="E13" s="139">
        <f ca="1">IF(C13=0,0,D13/C13)</f>
        <v>1.0073093454874729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3894.433</v>
      </c>
      <c r="D15" s="157">
        <f ca="1">IF(ISERROR(VLOOKUP("Výnosy celkem",INDIRECT("HI!$A:$G"),5,0)),0,VLOOKUP("Výnosy celkem",INDIRECT("HI!$A:$G"),5,0))</f>
        <v>4754.1260000000002</v>
      </c>
      <c r="E15" s="158">
        <f t="shared" ref="E15:E18" ca="1" si="1">IF(C15=0,0,D15/C15)</f>
        <v>1.2207492079078008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3894.433</v>
      </c>
      <c r="D16" s="138">
        <f ca="1">IF(ISERROR(VLOOKUP("Ambulance *",INDIRECT("HI!$A:$G"),5,0)),0,VLOOKUP("Ambulance *",INDIRECT("HI!$A:$G"),5,0))</f>
        <v>4754.1260000000002</v>
      </c>
      <c r="E16" s="139">
        <f t="shared" ca="1" si="1"/>
        <v>1.2207492079078008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102</v>
      </c>
      <c r="C17" s="143">
        <v>1</v>
      </c>
      <c r="D17" s="143">
        <f>IF(ISERROR(VLOOKUP("Celkem:",'ZV Vykáz.-A'!$A:$S,7,0)),"",VLOOKUP("Celkem:",'ZV Vykáz.-A'!$A:$S,7,0))</f>
        <v>1.2207492079078006</v>
      </c>
      <c r="E17" s="139">
        <f t="shared" si="1"/>
        <v>1.2207492079078006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104</v>
      </c>
      <c r="C18" s="143">
        <v>0.85</v>
      </c>
      <c r="D18" s="143">
        <f>IF(ISERROR(VLOOKUP("Celkem:",'ZV Vykáz.-H'!$A:$S,7,0)),"",VLOOKUP("Celkem:",'ZV Vykáz.-H'!$A:$S,7,0))</f>
        <v>0.51008187802377658</v>
      </c>
      <c r="E18" s="139">
        <f t="shared" si="1"/>
        <v>0.60009632708679594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118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119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109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216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55</v>
      </c>
      <c r="C4" s="298"/>
      <c r="D4" s="7"/>
      <c r="E4" s="103" t="s">
        <v>55</v>
      </c>
      <c r="F4" s="84" t="s">
        <v>56</v>
      </c>
      <c r="G4" s="84" t="s">
        <v>50</v>
      </c>
      <c r="H4" s="85" t="s">
        <v>57</v>
      </c>
    </row>
    <row r="5" spans="1:8" ht="14.4" customHeight="1" x14ac:dyDescent="0.3">
      <c r="A5" s="87" t="str">
        <f>HYPERLINK("#'Léky Žádanky'!A1","Léky (Kč)")</f>
        <v>Léky (Kč)</v>
      </c>
      <c r="B5" s="27">
        <v>6.2616700000000005</v>
      </c>
      <c r="C5" s="29">
        <v>0</v>
      </c>
      <c r="D5" s="8"/>
      <c r="E5" s="92">
        <v>0</v>
      </c>
      <c r="F5" s="28">
        <v>7.2500019985034996</v>
      </c>
      <c r="G5" s="91">
        <f>E5-F5</f>
        <v>-7.2500019985034996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248.37626000000103</v>
      </c>
      <c r="C6" s="31">
        <v>161.85496999999998</v>
      </c>
      <c r="D6" s="8"/>
      <c r="E6" s="93">
        <v>267.09440999999998</v>
      </c>
      <c r="F6" s="30">
        <v>340.25009379184252</v>
      </c>
      <c r="G6" s="94">
        <f>E6-F6</f>
        <v>-73.155683791842534</v>
      </c>
      <c r="H6" s="98">
        <f>IF(F6&lt;0.00000001,"",E6/F6)</f>
        <v>0.78499437582345655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4076.3224100000098</v>
      </c>
      <c r="C7" s="31">
        <v>4104.4914800000006</v>
      </c>
      <c r="D7" s="8"/>
      <c r="E7" s="93">
        <v>4323.6247299999995</v>
      </c>
      <c r="F7" s="30">
        <v>4292.2511831830998</v>
      </c>
      <c r="G7" s="94">
        <f>E7-F7</f>
        <v>31.373546816899761</v>
      </c>
      <c r="H7" s="98">
        <f>IF(F7&lt;0.00000001,"",E7/F7)</f>
        <v>1.0073093454874729</v>
      </c>
    </row>
    <row r="8" spans="1:8" ht="14.4" customHeight="1" thickBot="1" x14ac:dyDescent="0.35">
      <c r="A8" s="1" t="s">
        <v>58</v>
      </c>
      <c r="B8" s="11">
        <v>600.98673999999914</v>
      </c>
      <c r="C8" s="33">
        <v>597.97953999999879</v>
      </c>
      <c r="D8" s="8"/>
      <c r="E8" s="95">
        <v>706.56209000000013</v>
      </c>
      <c r="F8" s="32">
        <v>682.50623678435454</v>
      </c>
      <c r="G8" s="96">
        <f>E8-F8</f>
        <v>24.055853215645584</v>
      </c>
      <c r="H8" s="99">
        <f>IF(F8&lt;0.00000001,"",E8/F8)</f>
        <v>1.0352463492919646</v>
      </c>
    </row>
    <row r="9" spans="1:8" ht="14.4" customHeight="1" thickBot="1" x14ac:dyDescent="0.35">
      <c r="A9" s="2" t="s">
        <v>59</v>
      </c>
      <c r="B9" s="3">
        <v>4931.9470800000099</v>
      </c>
      <c r="C9" s="35">
        <v>4864.3259899999994</v>
      </c>
      <c r="D9" s="8"/>
      <c r="E9" s="3">
        <v>5297.2812299999996</v>
      </c>
      <c r="F9" s="34">
        <v>5322.2575157578003</v>
      </c>
      <c r="G9" s="34">
        <f>E9-F9</f>
        <v>-24.976285757800724</v>
      </c>
      <c r="H9" s="100">
        <f>IF(F9&lt;0.00000001,"",E9/F9)</f>
        <v>0.99530720081021018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3894.433</v>
      </c>
      <c r="C11" s="29">
        <f>IF(ISERROR(VLOOKUP("Celkem:",'ZV Vykáz.-A'!A:F,4,0)),0,VLOOKUP("Celkem:",'ZV Vykáz.-A'!A:F,4,0)/1000)</f>
        <v>4576.5360000000001</v>
      </c>
      <c r="D11" s="8"/>
      <c r="E11" s="92">
        <f>IF(ISERROR(VLOOKUP("Celkem:",'ZV Vykáz.-A'!A:F,6,0)),0,VLOOKUP("Celkem:",'ZV Vykáz.-A'!A:F,6,0)/1000)</f>
        <v>4754.1260000000002</v>
      </c>
      <c r="F11" s="28">
        <f>B11</f>
        <v>3894.433</v>
      </c>
      <c r="G11" s="91">
        <f>E11-F11</f>
        <v>859.69300000000021</v>
      </c>
      <c r="H11" s="97">
        <f>IF(F11&lt;0.00000001,"",E11/F11)</f>
        <v>1.2207492079078008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62</v>
      </c>
      <c r="B13" s="5">
        <f>SUM(B11:B12)</f>
        <v>3894.433</v>
      </c>
      <c r="C13" s="37">
        <f>SUM(C11:C12)</f>
        <v>4576.5360000000001</v>
      </c>
      <c r="D13" s="8"/>
      <c r="E13" s="5">
        <f>SUM(E11:E12)</f>
        <v>4754.1260000000002</v>
      </c>
      <c r="F13" s="36">
        <f>SUM(F11:F12)</f>
        <v>3894.433</v>
      </c>
      <c r="G13" s="36">
        <f>E13-F13</f>
        <v>859.69300000000021</v>
      </c>
      <c r="H13" s="101">
        <f>IF(F13&lt;0.00000001,"",E13/F13)</f>
        <v>1.2207492079078008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0.78963397960871717</v>
      </c>
      <c r="C15" s="39">
        <f>IF(C9=0,"",C13/C9)</f>
        <v>0.94083661526969342</v>
      </c>
      <c r="D15" s="8"/>
      <c r="E15" s="6">
        <f>IF(E9=0,"",E13/E9)</f>
        <v>0.89746528333743014</v>
      </c>
      <c r="F15" s="38">
        <f>IF(F9=0,"",F13/F9)</f>
        <v>0.73172577397271954</v>
      </c>
      <c r="G15" s="38">
        <f>IF(ISERROR(F15-E15),"",E15-F15)</f>
        <v>0.1657395093647106</v>
      </c>
      <c r="H15" s="102">
        <f>IF(ISERROR(F15-E15),"",IF(F15&lt;0.00000001,"",E15/F15))</f>
        <v>1.2265049493403382</v>
      </c>
    </row>
    <row r="17" spans="1:8" ht="14.4" customHeight="1" x14ac:dyDescent="0.3">
      <c r="A17" s="88" t="s">
        <v>123</v>
      </c>
    </row>
    <row r="18" spans="1:8" ht="14.4" customHeight="1" x14ac:dyDescent="0.3">
      <c r="A18" s="255" t="s">
        <v>156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155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184</v>
      </c>
    </row>
    <row r="21" spans="1:8" ht="14.4" customHeight="1" x14ac:dyDescent="0.3">
      <c r="A21" s="89" t="s">
        <v>124</v>
      </c>
    </row>
    <row r="22" spans="1:8" ht="14.4" customHeight="1" x14ac:dyDescent="0.3">
      <c r="A22" s="90" t="s">
        <v>215</v>
      </c>
    </row>
    <row r="23" spans="1:8" ht="14.4" customHeight="1" x14ac:dyDescent="0.3">
      <c r="A23" s="90" t="s">
        <v>125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86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216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64</v>
      </c>
      <c r="C3" s="173" t="s">
        <v>65</v>
      </c>
      <c r="D3" s="173" t="s">
        <v>66</v>
      </c>
      <c r="E3" s="172" t="s">
        <v>67</v>
      </c>
      <c r="F3" s="173" t="s">
        <v>68</v>
      </c>
      <c r="G3" s="173" t="s">
        <v>69</v>
      </c>
      <c r="H3" s="173" t="s">
        <v>70</v>
      </c>
      <c r="I3" s="173" t="s">
        <v>71</v>
      </c>
      <c r="J3" s="173" t="s">
        <v>72</v>
      </c>
      <c r="K3" s="173" t="s">
        <v>73</v>
      </c>
      <c r="L3" s="173" t="s">
        <v>74</v>
      </c>
      <c r="M3" s="173" t="s">
        <v>75</v>
      </c>
    </row>
    <row r="4" spans="1:13" ht="14.4" customHeight="1" x14ac:dyDescent="0.3">
      <c r="A4" s="171" t="s">
        <v>63</v>
      </c>
      <c r="B4" s="174">
        <f>(B10+B8)/B6</f>
        <v>0.89198548967037361</v>
      </c>
      <c r="C4" s="174">
        <f t="shared" ref="C4:M4" si="0">(C10+C8)/C6</f>
        <v>0.93863163405374628</v>
      </c>
      <c r="D4" s="174">
        <f t="shared" si="0"/>
        <v>0.89746528333743014</v>
      </c>
      <c r="E4" s="174">
        <f t="shared" si="0"/>
        <v>0.89746528333743014</v>
      </c>
      <c r="F4" s="174">
        <f t="shared" si="0"/>
        <v>0.89746528333743014</v>
      </c>
      <c r="G4" s="174">
        <f t="shared" si="0"/>
        <v>0.89746528333743014</v>
      </c>
      <c r="H4" s="174">
        <f t="shared" si="0"/>
        <v>0.89746528333743014</v>
      </c>
      <c r="I4" s="174">
        <f t="shared" si="0"/>
        <v>0.89746528333743014</v>
      </c>
      <c r="J4" s="174">
        <f t="shared" si="0"/>
        <v>0.89746528333743014</v>
      </c>
      <c r="K4" s="174">
        <f t="shared" si="0"/>
        <v>0.89746528333743014</v>
      </c>
      <c r="L4" s="174">
        <f t="shared" si="0"/>
        <v>0.89746528333743014</v>
      </c>
      <c r="M4" s="174">
        <f t="shared" si="0"/>
        <v>0.89746528333743014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59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5297.2812299999996</v>
      </c>
      <c r="F6" s="176">
        <f t="shared" si="1"/>
        <v>5297.2812299999996</v>
      </c>
      <c r="G6" s="176">
        <f t="shared" si="1"/>
        <v>5297.2812299999996</v>
      </c>
      <c r="H6" s="176">
        <f t="shared" si="1"/>
        <v>5297.2812299999996</v>
      </c>
      <c r="I6" s="176">
        <f t="shared" si="1"/>
        <v>5297.2812299999996</v>
      </c>
      <c r="J6" s="176">
        <f t="shared" si="1"/>
        <v>5297.2812299999996</v>
      </c>
      <c r="K6" s="176">
        <f t="shared" si="1"/>
        <v>5297.2812299999996</v>
      </c>
      <c r="L6" s="176">
        <f t="shared" si="1"/>
        <v>5297.2812299999996</v>
      </c>
      <c r="M6" s="176">
        <f t="shared" si="1"/>
        <v>5297.2812299999996</v>
      </c>
    </row>
    <row r="7" spans="1:13" ht="14.4" customHeight="1" x14ac:dyDescent="0.3">
      <c r="A7" s="175" t="s">
        <v>84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60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85</v>
      </c>
      <c r="B9" s="175">
        <v>1639871</v>
      </c>
      <c r="C9" s="175">
        <v>1703634</v>
      </c>
      <c r="D9" s="175">
        <v>1410621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61</v>
      </c>
      <c r="B10" s="176">
        <f>B9/1000</f>
        <v>1639.8710000000001</v>
      </c>
      <c r="C10" s="176">
        <f t="shared" ref="C10:M10" si="3">C9/1000+B10</f>
        <v>3343.5050000000001</v>
      </c>
      <c r="D10" s="176">
        <f t="shared" si="3"/>
        <v>4754.1260000000002</v>
      </c>
      <c r="E10" s="176">
        <f t="shared" si="3"/>
        <v>4754.1260000000002</v>
      </c>
      <c r="F10" s="176">
        <f t="shared" si="3"/>
        <v>4754.1260000000002</v>
      </c>
      <c r="G10" s="176">
        <f t="shared" si="3"/>
        <v>4754.1260000000002</v>
      </c>
      <c r="H10" s="176">
        <f t="shared" si="3"/>
        <v>4754.1260000000002</v>
      </c>
      <c r="I10" s="176">
        <f t="shared" si="3"/>
        <v>4754.1260000000002</v>
      </c>
      <c r="J10" s="176">
        <f t="shared" si="3"/>
        <v>4754.1260000000002</v>
      </c>
      <c r="K10" s="176">
        <f t="shared" si="3"/>
        <v>4754.1260000000002</v>
      </c>
      <c r="L10" s="176">
        <f t="shared" si="3"/>
        <v>4754.1260000000002</v>
      </c>
      <c r="M10" s="176">
        <f t="shared" si="3"/>
        <v>4754.1260000000002</v>
      </c>
    </row>
    <row r="11" spans="1:13" ht="14.4" customHeight="1" x14ac:dyDescent="0.3">
      <c r="A11" s="171"/>
      <c r="B11" s="171" t="s">
        <v>76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0.73172577397271954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0.73172577397271954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218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216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12</v>
      </c>
      <c r="D4" s="104" t="s">
        <v>195</v>
      </c>
      <c r="E4" s="104" t="s">
        <v>196</v>
      </c>
      <c r="F4" s="104" t="s">
        <v>197</v>
      </c>
      <c r="G4" s="104" t="s">
        <v>198</v>
      </c>
      <c r="H4" s="104" t="s">
        <v>199</v>
      </c>
      <c r="I4" s="104" t="s">
        <v>200</v>
      </c>
      <c r="J4" s="104" t="s">
        <v>201</v>
      </c>
      <c r="K4" s="104" t="s">
        <v>202</v>
      </c>
      <c r="L4" s="104" t="s">
        <v>203</v>
      </c>
      <c r="M4" s="104" t="s">
        <v>204</v>
      </c>
      <c r="N4" s="104" t="s">
        <v>205</v>
      </c>
      <c r="O4" s="104" t="s">
        <v>206</v>
      </c>
      <c r="P4" s="305" t="s">
        <v>3</v>
      </c>
      <c r="Q4" s="306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217</v>
      </c>
    </row>
    <row r="7" spans="1:17" ht="14.4" customHeight="1" x14ac:dyDescent="0.3">
      <c r="A7" s="15" t="s">
        <v>17</v>
      </c>
      <c r="B7" s="46">
        <v>29.000007994013998</v>
      </c>
      <c r="C7" s="47">
        <v>2.4166673328339998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217</v>
      </c>
    </row>
    <row r="9" spans="1:17" ht="14.4" customHeight="1" x14ac:dyDescent="0.3">
      <c r="A9" s="15" t="s">
        <v>19</v>
      </c>
      <c r="B9" s="46">
        <v>1361.0003751673701</v>
      </c>
      <c r="C9" s="47">
        <v>113.41669793061401</v>
      </c>
      <c r="D9" s="47">
        <v>140.03523999999999</v>
      </c>
      <c r="E9" s="47">
        <v>44.180729999999997</v>
      </c>
      <c r="F9" s="47">
        <v>82.878439999999998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267.09440999999998</v>
      </c>
      <c r="Q9" s="71">
        <v>0.78499437582300002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217</v>
      </c>
    </row>
    <row r="11" spans="1:17" ht="14.4" customHeight="1" x14ac:dyDescent="0.3">
      <c r="A11" s="15" t="s">
        <v>21</v>
      </c>
      <c r="B11" s="46">
        <v>227.80953496532101</v>
      </c>
      <c r="C11" s="47">
        <v>18.984127913776</v>
      </c>
      <c r="D11" s="47">
        <v>16.522539999999999</v>
      </c>
      <c r="E11" s="47">
        <v>26.7349</v>
      </c>
      <c r="F11" s="47">
        <v>7.5521599999999998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50.809600000000003</v>
      </c>
      <c r="Q11" s="71">
        <v>0.89214176233200004</v>
      </c>
    </row>
    <row r="12" spans="1:17" ht="14.4" customHeight="1" x14ac:dyDescent="0.3">
      <c r="A12" s="15" t="s">
        <v>22</v>
      </c>
      <c r="B12" s="46">
        <v>112.36171522241</v>
      </c>
      <c r="C12" s="47">
        <v>9.3634762685340007</v>
      </c>
      <c r="D12" s="47">
        <v>0</v>
      </c>
      <c r="E12" s="47">
        <v>1.99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1.99</v>
      </c>
      <c r="Q12" s="71">
        <v>7.0842635181999999E-2</v>
      </c>
    </row>
    <row r="13" spans="1:17" ht="14.4" customHeight="1" x14ac:dyDescent="0.3">
      <c r="A13" s="15" t="s">
        <v>23</v>
      </c>
      <c r="B13" s="46">
        <v>14.109737163462</v>
      </c>
      <c r="C13" s="47">
        <v>1.1758114302880001</v>
      </c>
      <c r="D13" s="47">
        <v>-0.51283000000000001</v>
      </c>
      <c r="E13" s="47">
        <v>0.46966000000000002</v>
      </c>
      <c r="F13" s="47">
        <v>3.7818399999999999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3.7386699999999999</v>
      </c>
      <c r="Q13" s="71">
        <v>1.059883669465</v>
      </c>
    </row>
    <row r="14" spans="1:17" ht="14.4" customHeight="1" x14ac:dyDescent="0.3">
      <c r="A14" s="15" t="s">
        <v>24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217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217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217</v>
      </c>
    </row>
    <row r="17" spans="1:17" ht="14.4" customHeight="1" x14ac:dyDescent="0.3">
      <c r="A17" s="15" t="s">
        <v>27</v>
      </c>
      <c r="B17" s="46">
        <v>137.990808632338</v>
      </c>
      <c r="C17" s="47">
        <v>11.499234052694</v>
      </c>
      <c r="D17" s="47">
        <v>20.4068</v>
      </c>
      <c r="E17" s="47">
        <v>2.5168300000000001</v>
      </c>
      <c r="F17" s="47">
        <v>4.9604999999999997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27.884129999999999</v>
      </c>
      <c r="Q17" s="71">
        <v>0.80828948757800001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0.60499999999999998</v>
      </c>
      <c r="Q18" s="71" t="s">
        <v>217</v>
      </c>
    </row>
    <row r="19" spans="1:17" ht="14.4" customHeight="1" x14ac:dyDescent="0.3">
      <c r="A19" s="15" t="s">
        <v>29</v>
      </c>
      <c r="B19" s="46">
        <v>461.78341759696201</v>
      </c>
      <c r="C19" s="47">
        <v>38.481951466413001</v>
      </c>
      <c r="D19" s="47">
        <v>52.71846</v>
      </c>
      <c r="E19" s="47">
        <v>43.502200000000002</v>
      </c>
      <c r="F19" s="47">
        <v>76.34787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172.56853000000001</v>
      </c>
      <c r="Q19" s="71">
        <v>1.494800579007</v>
      </c>
    </row>
    <row r="20" spans="1:17" ht="14.4" customHeight="1" x14ac:dyDescent="0.3">
      <c r="A20" s="15" t="s">
        <v>30</v>
      </c>
      <c r="B20" s="46">
        <v>17169.004732732399</v>
      </c>
      <c r="C20" s="47">
        <v>1430.75039439436</v>
      </c>
      <c r="D20" s="47">
        <v>1460.3274699999999</v>
      </c>
      <c r="E20" s="47">
        <v>1454.29827</v>
      </c>
      <c r="F20" s="47">
        <v>1408.99899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4323.6247300000005</v>
      </c>
      <c r="Q20" s="71">
        <v>1.0073093454869999</v>
      </c>
    </row>
    <row r="21" spans="1:17" ht="14.4" customHeight="1" x14ac:dyDescent="0.3">
      <c r="A21" s="16" t="s">
        <v>31</v>
      </c>
      <c r="B21" s="46">
        <v>1734.0043256992601</v>
      </c>
      <c r="C21" s="47">
        <v>144.50036047493799</v>
      </c>
      <c r="D21" s="47">
        <v>144.53700000000001</v>
      </c>
      <c r="E21" s="47">
        <v>144.53700000000001</v>
      </c>
      <c r="F21" s="47">
        <v>144.53700000000001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433.61099999999999</v>
      </c>
      <c r="Q21" s="71">
        <v>1.0002535600939999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217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217</v>
      </c>
    </row>
    <row r="24" spans="1:17" ht="14.4" customHeight="1" x14ac:dyDescent="0.3">
      <c r="A24" s="16" t="s">
        <v>34</v>
      </c>
      <c r="B24" s="46">
        <v>41.965407857682003</v>
      </c>
      <c r="C24" s="47">
        <v>3.497117321473</v>
      </c>
      <c r="D24" s="47">
        <v>4.4156299999990001</v>
      </c>
      <c r="E24" s="47">
        <v>5.4256999999989999</v>
      </c>
      <c r="F24" s="47">
        <v>5.5138299999999996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15.355159999999</v>
      </c>
      <c r="Q24" s="71">
        <v>1.463601645629</v>
      </c>
    </row>
    <row r="25" spans="1:17" ht="14.4" customHeight="1" x14ac:dyDescent="0.3">
      <c r="A25" s="17" t="s">
        <v>35</v>
      </c>
      <c r="B25" s="49">
        <v>21289.030063031201</v>
      </c>
      <c r="C25" s="50">
        <v>1774.0858385859301</v>
      </c>
      <c r="D25" s="50">
        <v>1838.4503099999999</v>
      </c>
      <c r="E25" s="50">
        <v>1723.6552899999999</v>
      </c>
      <c r="F25" s="50">
        <v>1735.17563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5297.2812299999996</v>
      </c>
      <c r="Q25" s="72">
        <v>0.99530720081000001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228.33476999999999</v>
      </c>
      <c r="E26" s="47">
        <v>209.89219</v>
      </c>
      <c r="F26" s="47">
        <v>215.52707000000001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653.75402999999994</v>
      </c>
      <c r="Q26" s="71" t="s">
        <v>217</v>
      </c>
    </row>
    <row r="27" spans="1:17" ht="14.4" customHeight="1" x14ac:dyDescent="0.3">
      <c r="A27" s="18" t="s">
        <v>37</v>
      </c>
      <c r="B27" s="49">
        <v>21289.030063031201</v>
      </c>
      <c r="C27" s="50">
        <v>1774.0858385859301</v>
      </c>
      <c r="D27" s="50">
        <v>2066.7850800000001</v>
      </c>
      <c r="E27" s="50">
        <v>1933.54748</v>
      </c>
      <c r="F27" s="50">
        <v>1950.7027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5951.0352599999997</v>
      </c>
      <c r="Q27" s="72">
        <v>1.118141172684</v>
      </c>
    </row>
    <row r="28" spans="1:17" ht="14.4" customHeight="1" x14ac:dyDescent="0.3">
      <c r="A28" s="16" t="s">
        <v>38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310.64004</v>
      </c>
      <c r="Q28" s="71">
        <v>1.39633156394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217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217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123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207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43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216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44</v>
      </c>
      <c r="C3" s="304"/>
      <c r="D3" s="304"/>
      <c r="E3" s="304"/>
      <c r="F3" s="310" t="s">
        <v>45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212</v>
      </c>
      <c r="G4" s="314" t="s">
        <v>46</v>
      </c>
      <c r="H4" s="116" t="s">
        <v>113</v>
      </c>
      <c r="I4" s="312" t="s">
        <v>47</v>
      </c>
      <c r="J4" s="314" t="s">
        <v>187</v>
      </c>
      <c r="K4" s="315" t="s">
        <v>214</v>
      </c>
    </row>
    <row r="5" spans="1:11" ht="42" thickBot="1" x14ac:dyDescent="0.35">
      <c r="A5" s="62"/>
      <c r="B5" s="24" t="s">
        <v>208</v>
      </c>
      <c r="C5" s="25" t="s">
        <v>209</v>
      </c>
      <c r="D5" s="26" t="s">
        <v>210</v>
      </c>
      <c r="E5" s="26" t="s">
        <v>211</v>
      </c>
      <c r="F5" s="313"/>
      <c r="G5" s="313"/>
      <c r="H5" s="25" t="s">
        <v>213</v>
      </c>
      <c r="I5" s="313"/>
      <c r="J5" s="313"/>
      <c r="K5" s="316"/>
    </row>
    <row r="6" spans="1:11" ht="14.4" customHeight="1" thickBot="1" x14ac:dyDescent="0.35">
      <c r="A6" s="377" t="s">
        <v>219</v>
      </c>
      <c r="B6" s="359">
        <v>22923.1442559512</v>
      </c>
      <c r="C6" s="359">
        <v>21997.43563</v>
      </c>
      <c r="D6" s="360">
        <v>-925.70862595119297</v>
      </c>
      <c r="E6" s="361">
        <v>0.95961685641299999</v>
      </c>
      <c r="F6" s="359">
        <v>21289.030063031201</v>
      </c>
      <c r="G6" s="360">
        <v>5322.2575157578003</v>
      </c>
      <c r="H6" s="362">
        <v>1735.17563</v>
      </c>
      <c r="I6" s="359">
        <v>5297.2812299999996</v>
      </c>
      <c r="J6" s="360">
        <v>-24.976285757797999</v>
      </c>
      <c r="K6" s="363">
        <v>0.24882680020199999</v>
      </c>
    </row>
    <row r="7" spans="1:11" ht="14.4" customHeight="1" thickBot="1" x14ac:dyDescent="0.35">
      <c r="A7" s="378" t="s">
        <v>220</v>
      </c>
      <c r="B7" s="359">
        <v>1632.8719295041401</v>
      </c>
      <c r="C7" s="359">
        <v>1609.2761800000001</v>
      </c>
      <c r="D7" s="360">
        <v>-23.595749504139999</v>
      </c>
      <c r="E7" s="361">
        <v>0.98554954061099997</v>
      </c>
      <c r="F7" s="359">
        <v>1744.28137051258</v>
      </c>
      <c r="G7" s="360">
        <v>436.07034262814398</v>
      </c>
      <c r="H7" s="362">
        <v>94.212440000000001</v>
      </c>
      <c r="I7" s="359">
        <v>329.05838</v>
      </c>
      <c r="J7" s="360">
        <v>-107.011962628144</v>
      </c>
      <c r="K7" s="363">
        <v>0.18864982769499999</v>
      </c>
    </row>
    <row r="8" spans="1:11" ht="14.4" customHeight="1" thickBot="1" x14ac:dyDescent="0.35">
      <c r="A8" s="379" t="s">
        <v>221</v>
      </c>
      <c r="B8" s="359">
        <v>1632.8719295041401</v>
      </c>
      <c r="C8" s="359">
        <v>1609.2761800000001</v>
      </c>
      <c r="D8" s="360">
        <v>-23.595749504139999</v>
      </c>
      <c r="E8" s="361">
        <v>0.98554954061099997</v>
      </c>
      <c r="F8" s="359">
        <v>1744.28137051258</v>
      </c>
      <c r="G8" s="360">
        <v>436.07034262814398</v>
      </c>
      <c r="H8" s="362">
        <v>94.212440000000001</v>
      </c>
      <c r="I8" s="359">
        <v>329.05838</v>
      </c>
      <c r="J8" s="360">
        <v>-107.011962628144</v>
      </c>
      <c r="K8" s="363">
        <v>0.18864982769499999</v>
      </c>
    </row>
    <row r="9" spans="1:11" ht="14.4" customHeight="1" thickBot="1" x14ac:dyDescent="0.35">
      <c r="A9" s="380" t="s">
        <v>222</v>
      </c>
      <c r="B9" s="364">
        <v>0</v>
      </c>
      <c r="C9" s="364">
        <v>1.0200000000000001E-3</v>
      </c>
      <c r="D9" s="365">
        <v>1.0200000000000001E-3</v>
      </c>
      <c r="E9" s="366" t="s">
        <v>217</v>
      </c>
      <c r="F9" s="364">
        <v>0</v>
      </c>
      <c r="G9" s="365">
        <v>0</v>
      </c>
      <c r="H9" s="367">
        <v>0</v>
      </c>
      <c r="I9" s="364">
        <v>0</v>
      </c>
      <c r="J9" s="365">
        <v>0</v>
      </c>
      <c r="K9" s="368" t="s">
        <v>217</v>
      </c>
    </row>
    <row r="10" spans="1:11" ht="14.4" customHeight="1" thickBot="1" x14ac:dyDescent="0.35">
      <c r="A10" s="381" t="s">
        <v>223</v>
      </c>
      <c r="B10" s="359">
        <v>0</v>
      </c>
      <c r="C10" s="359">
        <v>1.0200000000000001E-3</v>
      </c>
      <c r="D10" s="360">
        <v>1.0200000000000001E-3</v>
      </c>
      <c r="E10" s="369" t="s">
        <v>217</v>
      </c>
      <c r="F10" s="359">
        <v>0</v>
      </c>
      <c r="G10" s="360">
        <v>0</v>
      </c>
      <c r="H10" s="362">
        <v>0</v>
      </c>
      <c r="I10" s="359">
        <v>0</v>
      </c>
      <c r="J10" s="360">
        <v>0</v>
      </c>
      <c r="K10" s="370" t="s">
        <v>217</v>
      </c>
    </row>
    <row r="11" spans="1:11" ht="14.4" customHeight="1" thickBot="1" x14ac:dyDescent="0.35">
      <c r="A11" s="380" t="s">
        <v>224</v>
      </c>
      <c r="B11" s="364">
        <v>28.695716408865</v>
      </c>
      <c r="C11" s="364">
        <v>12.290100000000001</v>
      </c>
      <c r="D11" s="365">
        <v>-16.405616408865001</v>
      </c>
      <c r="E11" s="371">
        <v>0.42829040491199999</v>
      </c>
      <c r="F11" s="364">
        <v>29.000007994013998</v>
      </c>
      <c r="G11" s="365">
        <v>7.2500019985030004</v>
      </c>
      <c r="H11" s="367">
        <v>0</v>
      </c>
      <c r="I11" s="364">
        <v>0</v>
      </c>
      <c r="J11" s="365">
        <v>-7.2500019985030004</v>
      </c>
      <c r="K11" s="372">
        <v>0</v>
      </c>
    </row>
    <row r="12" spans="1:11" ht="14.4" customHeight="1" thickBot="1" x14ac:dyDescent="0.35">
      <c r="A12" s="381" t="s">
        <v>225</v>
      </c>
      <c r="B12" s="359">
        <v>28.695716408865</v>
      </c>
      <c r="C12" s="359">
        <v>10.934900000000001</v>
      </c>
      <c r="D12" s="360">
        <v>-17.760816408865001</v>
      </c>
      <c r="E12" s="361">
        <v>0.38106384396100001</v>
      </c>
      <c r="F12" s="359">
        <v>29.000007994013998</v>
      </c>
      <c r="G12" s="360">
        <v>7.2500019985030004</v>
      </c>
      <c r="H12" s="362">
        <v>0</v>
      </c>
      <c r="I12" s="359">
        <v>0</v>
      </c>
      <c r="J12" s="360">
        <v>-7.2500019985030004</v>
      </c>
      <c r="K12" s="363">
        <v>0</v>
      </c>
    </row>
    <row r="13" spans="1:11" ht="14.4" customHeight="1" thickBot="1" x14ac:dyDescent="0.35">
      <c r="A13" s="381" t="s">
        <v>226</v>
      </c>
      <c r="B13" s="359">
        <v>0</v>
      </c>
      <c r="C13" s="359">
        <v>1.3552</v>
      </c>
      <c r="D13" s="360">
        <v>1.3552</v>
      </c>
      <c r="E13" s="369" t="s">
        <v>227</v>
      </c>
      <c r="F13" s="359">
        <v>0</v>
      </c>
      <c r="G13" s="360">
        <v>0</v>
      </c>
      <c r="H13" s="362">
        <v>0</v>
      </c>
      <c r="I13" s="359">
        <v>0</v>
      </c>
      <c r="J13" s="360">
        <v>0</v>
      </c>
      <c r="K13" s="370" t="s">
        <v>217</v>
      </c>
    </row>
    <row r="14" spans="1:11" ht="14.4" customHeight="1" thickBot="1" x14ac:dyDescent="0.35">
      <c r="A14" s="380" t="s">
        <v>228</v>
      </c>
      <c r="B14" s="364">
        <v>1361.9999571003</v>
      </c>
      <c r="C14" s="364">
        <v>1269.78981</v>
      </c>
      <c r="D14" s="365">
        <v>-92.210147100300006</v>
      </c>
      <c r="E14" s="371">
        <v>0.93229798090600002</v>
      </c>
      <c r="F14" s="364">
        <v>1361.0003751673701</v>
      </c>
      <c r="G14" s="365">
        <v>340.250093791842</v>
      </c>
      <c r="H14" s="367">
        <v>82.878439999999998</v>
      </c>
      <c r="I14" s="364">
        <v>267.09440999999998</v>
      </c>
      <c r="J14" s="365">
        <v>-73.155683791841994</v>
      </c>
      <c r="K14" s="372">
        <v>0.19624859395499999</v>
      </c>
    </row>
    <row r="15" spans="1:11" ht="14.4" customHeight="1" thickBot="1" x14ac:dyDescent="0.35">
      <c r="A15" s="381" t="s">
        <v>229</v>
      </c>
      <c r="B15" s="359">
        <v>1024.9999677149799</v>
      </c>
      <c r="C15" s="359">
        <v>756.29521999999997</v>
      </c>
      <c r="D15" s="360">
        <v>-268.70474771498402</v>
      </c>
      <c r="E15" s="361">
        <v>0.73784901836200001</v>
      </c>
      <c r="F15" s="359">
        <v>900.00024809010404</v>
      </c>
      <c r="G15" s="360">
        <v>225.00006202252601</v>
      </c>
      <c r="H15" s="362">
        <v>59.968159999999997</v>
      </c>
      <c r="I15" s="359">
        <v>210.05726000000001</v>
      </c>
      <c r="J15" s="360">
        <v>-14.942802022525999</v>
      </c>
      <c r="K15" s="363">
        <v>0.233396891218</v>
      </c>
    </row>
    <row r="16" spans="1:11" ht="14.4" customHeight="1" thickBot="1" x14ac:dyDescent="0.35">
      <c r="A16" s="381" t="s">
        <v>230</v>
      </c>
      <c r="B16" s="359">
        <v>61.999998047150001</v>
      </c>
      <c r="C16" s="359">
        <v>131.94640999999999</v>
      </c>
      <c r="D16" s="360">
        <v>69.946411952849004</v>
      </c>
      <c r="E16" s="361">
        <v>2.128167970257</v>
      </c>
      <c r="F16" s="359">
        <v>80.000022052453005</v>
      </c>
      <c r="G16" s="360">
        <v>20.000005513112999</v>
      </c>
      <c r="H16" s="362">
        <v>2.3473999999999999</v>
      </c>
      <c r="I16" s="359">
        <v>17.60501</v>
      </c>
      <c r="J16" s="360">
        <v>-2.3949955131129999</v>
      </c>
      <c r="K16" s="363">
        <v>0.22006256433800001</v>
      </c>
    </row>
    <row r="17" spans="1:11" ht="14.4" customHeight="1" thickBot="1" x14ac:dyDescent="0.35">
      <c r="A17" s="381" t="s">
        <v>231</v>
      </c>
      <c r="B17" s="359">
        <v>32.999998960580001</v>
      </c>
      <c r="C17" s="359">
        <v>39.771450000000002</v>
      </c>
      <c r="D17" s="360">
        <v>6.7714510394199996</v>
      </c>
      <c r="E17" s="361">
        <v>1.205195492506</v>
      </c>
      <c r="F17" s="359">
        <v>36.000009923603997</v>
      </c>
      <c r="G17" s="360">
        <v>9.0000024809009993</v>
      </c>
      <c r="H17" s="362">
        <v>2.3696999999999999</v>
      </c>
      <c r="I17" s="359">
        <v>7.7124600000000001</v>
      </c>
      <c r="J17" s="360">
        <v>-1.2875424809010001</v>
      </c>
      <c r="K17" s="363">
        <v>0.214234940944</v>
      </c>
    </row>
    <row r="18" spans="1:11" ht="14.4" customHeight="1" thickBot="1" x14ac:dyDescent="0.35">
      <c r="A18" s="381" t="s">
        <v>232</v>
      </c>
      <c r="B18" s="359">
        <v>199.99999370048499</v>
      </c>
      <c r="C18" s="359">
        <v>283.31072999999998</v>
      </c>
      <c r="D18" s="360">
        <v>83.310736299515</v>
      </c>
      <c r="E18" s="361">
        <v>1.416553694618</v>
      </c>
      <c r="F18" s="359">
        <v>300.00008269670099</v>
      </c>
      <c r="G18" s="360">
        <v>75.000020674175005</v>
      </c>
      <c r="H18" s="362">
        <v>14.64085</v>
      </c>
      <c r="I18" s="359">
        <v>17.222149999999999</v>
      </c>
      <c r="J18" s="360">
        <v>-57.777870674174999</v>
      </c>
      <c r="K18" s="363">
        <v>5.7407150842000002E-2</v>
      </c>
    </row>
    <row r="19" spans="1:11" ht="14.4" customHeight="1" thickBot="1" x14ac:dyDescent="0.35">
      <c r="A19" s="381" t="s">
        <v>233</v>
      </c>
      <c r="B19" s="359">
        <v>0</v>
      </c>
      <c r="C19" s="359">
        <v>0.96699999999999997</v>
      </c>
      <c r="D19" s="360">
        <v>0.96699999999999997</v>
      </c>
      <c r="E19" s="369" t="s">
        <v>217</v>
      </c>
      <c r="F19" s="359">
        <v>0</v>
      </c>
      <c r="G19" s="360">
        <v>0</v>
      </c>
      <c r="H19" s="362">
        <v>0</v>
      </c>
      <c r="I19" s="359">
        <v>0</v>
      </c>
      <c r="J19" s="360">
        <v>0</v>
      </c>
      <c r="K19" s="370" t="s">
        <v>217</v>
      </c>
    </row>
    <row r="20" spans="1:11" ht="14.4" customHeight="1" thickBot="1" x14ac:dyDescent="0.35">
      <c r="A20" s="381" t="s">
        <v>234</v>
      </c>
      <c r="B20" s="359">
        <v>41.999998677100997</v>
      </c>
      <c r="C20" s="359">
        <v>57.499000000000002</v>
      </c>
      <c r="D20" s="360">
        <v>15.499001322898</v>
      </c>
      <c r="E20" s="361">
        <v>1.369023852644</v>
      </c>
      <c r="F20" s="359">
        <v>45.000012404505</v>
      </c>
      <c r="G20" s="360">
        <v>11.250003101126</v>
      </c>
      <c r="H20" s="362">
        <v>3.55233</v>
      </c>
      <c r="I20" s="359">
        <v>14.497529999999999</v>
      </c>
      <c r="J20" s="360">
        <v>3.2475268988730002</v>
      </c>
      <c r="K20" s="363">
        <v>0.32216724452599999</v>
      </c>
    </row>
    <row r="21" spans="1:11" ht="14.4" customHeight="1" thickBot="1" x14ac:dyDescent="0.35">
      <c r="A21" s="380" t="s">
        <v>235</v>
      </c>
      <c r="B21" s="364">
        <v>164.35015257124499</v>
      </c>
      <c r="C21" s="364">
        <v>202.47486000000001</v>
      </c>
      <c r="D21" s="365">
        <v>38.124707428755002</v>
      </c>
      <c r="E21" s="371">
        <v>1.231972449263</v>
      </c>
      <c r="F21" s="364">
        <v>227.80953496532101</v>
      </c>
      <c r="G21" s="365">
        <v>56.952383741330003</v>
      </c>
      <c r="H21" s="367">
        <v>7.5521599999999998</v>
      </c>
      <c r="I21" s="364">
        <v>50.809600000000003</v>
      </c>
      <c r="J21" s="365">
        <v>-6.1427837413299997</v>
      </c>
      <c r="K21" s="372">
        <v>0.22303544058300001</v>
      </c>
    </row>
    <row r="22" spans="1:11" ht="14.4" customHeight="1" thickBot="1" x14ac:dyDescent="0.35">
      <c r="A22" s="381" t="s">
        <v>236</v>
      </c>
      <c r="B22" s="359">
        <v>1.623618597786</v>
      </c>
      <c r="C22" s="359">
        <v>9.9999999900000002E-4</v>
      </c>
      <c r="D22" s="360">
        <v>-1.6226185977859999</v>
      </c>
      <c r="E22" s="361">
        <v>6.1590819499999995E-4</v>
      </c>
      <c r="F22" s="359">
        <v>-1.64871326504495E-15</v>
      </c>
      <c r="G22" s="360">
        <v>-4.1217831626123701E-16</v>
      </c>
      <c r="H22" s="362">
        <v>0</v>
      </c>
      <c r="I22" s="359">
        <v>1.6214999999999999</v>
      </c>
      <c r="J22" s="360">
        <v>1.6214999999999999</v>
      </c>
      <c r="K22" s="363">
        <v>-983494240252742</v>
      </c>
    </row>
    <row r="23" spans="1:11" ht="14.4" customHeight="1" thickBot="1" x14ac:dyDescent="0.35">
      <c r="A23" s="381" t="s">
        <v>237</v>
      </c>
      <c r="B23" s="359">
        <v>8.9999997165209997</v>
      </c>
      <c r="C23" s="359">
        <v>11.02753</v>
      </c>
      <c r="D23" s="360">
        <v>2.0275302834779998</v>
      </c>
      <c r="E23" s="361">
        <v>1.2252811497039999</v>
      </c>
      <c r="F23" s="359">
        <v>13.155460753671999</v>
      </c>
      <c r="G23" s="360">
        <v>3.2888651884179998</v>
      </c>
      <c r="H23" s="362">
        <v>0.44046999999999997</v>
      </c>
      <c r="I23" s="359">
        <v>1.89211</v>
      </c>
      <c r="J23" s="360">
        <v>-1.3967551884180001</v>
      </c>
      <c r="K23" s="363">
        <v>0.143826965503</v>
      </c>
    </row>
    <row r="24" spans="1:11" ht="14.4" customHeight="1" thickBot="1" x14ac:dyDescent="0.35">
      <c r="A24" s="381" t="s">
        <v>238</v>
      </c>
      <c r="B24" s="359">
        <v>34.704092678255002</v>
      </c>
      <c r="C24" s="359">
        <v>29.048780000000001</v>
      </c>
      <c r="D24" s="360">
        <v>-5.6553126782550001</v>
      </c>
      <c r="E24" s="361">
        <v>0.83704190941699996</v>
      </c>
      <c r="F24" s="359">
        <v>24.005973656190999</v>
      </c>
      <c r="G24" s="360">
        <v>6.0014934140470002</v>
      </c>
      <c r="H24" s="362">
        <v>0.54696999999999996</v>
      </c>
      <c r="I24" s="359">
        <v>2.5227300000000001</v>
      </c>
      <c r="J24" s="360">
        <v>-3.4787634140470001</v>
      </c>
      <c r="K24" s="363">
        <v>0.10508759345099999</v>
      </c>
    </row>
    <row r="25" spans="1:11" ht="14.4" customHeight="1" thickBot="1" x14ac:dyDescent="0.35">
      <c r="A25" s="381" t="s">
        <v>239</v>
      </c>
      <c r="B25" s="359">
        <v>33.999998929081997</v>
      </c>
      <c r="C25" s="359">
        <v>42.180619999999998</v>
      </c>
      <c r="D25" s="360">
        <v>8.1806210709170006</v>
      </c>
      <c r="E25" s="361">
        <v>1.240606509664</v>
      </c>
      <c r="F25" s="359">
        <v>38.409304583556001</v>
      </c>
      <c r="G25" s="360">
        <v>9.6023261458890001</v>
      </c>
      <c r="H25" s="362">
        <v>3.3063899999999999</v>
      </c>
      <c r="I25" s="359">
        <v>9.4832800000000006</v>
      </c>
      <c r="J25" s="360">
        <v>-0.119046145889</v>
      </c>
      <c r="K25" s="363">
        <v>0.24690059095799999</v>
      </c>
    </row>
    <row r="26" spans="1:11" ht="14.4" customHeight="1" thickBot="1" x14ac:dyDescent="0.35">
      <c r="A26" s="381" t="s">
        <v>240</v>
      </c>
      <c r="B26" s="359">
        <v>0</v>
      </c>
      <c r="C26" s="359">
        <v>3.9E-2</v>
      </c>
      <c r="D26" s="360">
        <v>3.9E-2</v>
      </c>
      <c r="E26" s="369" t="s">
        <v>227</v>
      </c>
      <c r="F26" s="359">
        <v>4.2929677520000001E-2</v>
      </c>
      <c r="G26" s="360">
        <v>1.073241938E-2</v>
      </c>
      <c r="H26" s="362">
        <v>0</v>
      </c>
      <c r="I26" s="359">
        <v>0</v>
      </c>
      <c r="J26" s="360">
        <v>-1.073241938E-2</v>
      </c>
      <c r="K26" s="363">
        <v>0</v>
      </c>
    </row>
    <row r="27" spans="1:11" ht="14.4" customHeight="1" thickBot="1" x14ac:dyDescent="0.35">
      <c r="A27" s="381" t="s">
        <v>241</v>
      </c>
      <c r="B27" s="359">
        <v>2.6688119404289998</v>
      </c>
      <c r="C27" s="359">
        <v>4.7766000000000002</v>
      </c>
      <c r="D27" s="360">
        <v>2.1077880595699998</v>
      </c>
      <c r="E27" s="361">
        <v>1.7897851578220001</v>
      </c>
      <c r="F27" s="359">
        <v>0</v>
      </c>
      <c r="G27" s="360">
        <v>0</v>
      </c>
      <c r="H27" s="362">
        <v>0</v>
      </c>
      <c r="I27" s="359">
        <v>0</v>
      </c>
      <c r="J27" s="360">
        <v>0</v>
      </c>
      <c r="K27" s="370" t="s">
        <v>217</v>
      </c>
    </row>
    <row r="28" spans="1:11" ht="14.4" customHeight="1" thickBot="1" x14ac:dyDescent="0.35">
      <c r="A28" s="381" t="s">
        <v>242</v>
      </c>
      <c r="B28" s="359">
        <v>0.10178383586799999</v>
      </c>
      <c r="C28" s="359">
        <v>0</v>
      </c>
      <c r="D28" s="360">
        <v>-0.10178383586799999</v>
      </c>
      <c r="E28" s="361">
        <v>0</v>
      </c>
      <c r="F28" s="359">
        <v>0</v>
      </c>
      <c r="G28" s="360">
        <v>0</v>
      </c>
      <c r="H28" s="362">
        <v>0</v>
      </c>
      <c r="I28" s="359">
        <v>0</v>
      </c>
      <c r="J28" s="360">
        <v>0</v>
      </c>
      <c r="K28" s="363">
        <v>3</v>
      </c>
    </row>
    <row r="29" spans="1:11" ht="14.4" customHeight="1" thickBot="1" x14ac:dyDescent="0.35">
      <c r="A29" s="381" t="s">
        <v>243</v>
      </c>
      <c r="B29" s="359">
        <v>22.251848763154999</v>
      </c>
      <c r="C29" s="359">
        <v>13.66521</v>
      </c>
      <c r="D29" s="360">
        <v>-8.5866387631549994</v>
      </c>
      <c r="E29" s="361">
        <v>0.61411571440400003</v>
      </c>
      <c r="F29" s="359">
        <v>17.785526735474999</v>
      </c>
      <c r="G29" s="360">
        <v>4.4463816838680001</v>
      </c>
      <c r="H29" s="362">
        <v>2.58073</v>
      </c>
      <c r="I29" s="359">
        <v>9.1425400000000003</v>
      </c>
      <c r="J29" s="360">
        <v>4.6961583161310001</v>
      </c>
      <c r="K29" s="363">
        <v>0.51404381416199996</v>
      </c>
    </row>
    <row r="30" spans="1:11" ht="14.4" customHeight="1" thickBot="1" x14ac:dyDescent="0.35">
      <c r="A30" s="381" t="s">
        <v>244</v>
      </c>
      <c r="B30" s="359">
        <v>0</v>
      </c>
      <c r="C30" s="359">
        <v>1.25</v>
      </c>
      <c r="D30" s="360">
        <v>1.25</v>
      </c>
      <c r="E30" s="369" t="s">
        <v>227</v>
      </c>
      <c r="F30" s="359">
        <v>0</v>
      </c>
      <c r="G30" s="360">
        <v>0</v>
      </c>
      <c r="H30" s="362">
        <v>0</v>
      </c>
      <c r="I30" s="359">
        <v>0</v>
      </c>
      <c r="J30" s="360">
        <v>0</v>
      </c>
      <c r="K30" s="370" t="s">
        <v>217</v>
      </c>
    </row>
    <row r="31" spans="1:11" ht="14.4" customHeight="1" thickBot="1" x14ac:dyDescent="0.35">
      <c r="A31" s="381" t="s">
        <v>245</v>
      </c>
      <c r="B31" s="359">
        <v>47.999998488115999</v>
      </c>
      <c r="C31" s="359">
        <v>37.27572</v>
      </c>
      <c r="D31" s="360">
        <v>-10.724278488115999</v>
      </c>
      <c r="E31" s="361">
        <v>0.77657752445999995</v>
      </c>
      <c r="F31" s="359">
        <v>29.346745722941002</v>
      </c>
      <c r="G31" s="360">
        <v>7.3366864307349999</v>
      </c>
      <c r="H31" s="362">
        <v>0</v>
      </c>
      <c r="I31" s="359">
        <v>10.792540000000001</v>
      </c>
      <c r="J31" s="360">
        <v>3.4558535692639998</v>
      </c>
      <c r="K31" s="363">
        <v>0.36775934551200001</v>
      </c>
    </row>
    <row r="32" spans="1:11" ht="14.4" customHeight="1" thickBot="1" x14ac:dyDescent="0.35">
      <c r="A32" s="381" t="s">
        <v>246</v>
      </c>
      <c r="B32" s="359">
        <v>11.999999622029</v>
      </c>
      <c r="C32" s="359">
        <v>63.2104</v>
      </c>
      <c r="D32" s="360">
        <v>51.210400377969997</v>
      </c>
      <c r="E32" s="361">
        <v>5.2675334992470004</v>
      </c>
      <c r="F32" s="359">
        <v>105.063593835962</v>
      </c>
      <c r="G32" s="360">
        <v>26.265898458990002</v>
      </c>
      <c r="H32" s="362">
        <v>0.67759999999999998</v>
      </c>
      <c r="I32" s="359">
        <v>15.354900000000001</v>
      </c>
      <c r="J32" s="360">
        <v>-10.910998458990001</v>
      </c>
      <c r="K32" s="363">
        <v>0.14614862712500001</v>
      </c>
    </row>
    <row r="33" spans="1:11" ht="14.4" customHeight="1" thickBot="1" x14ac:dyDescent="0.35">
      <c r="A33" s="380" t="s">
        <v>247</v>
      </c>
      <c r="B33" s="364">
        <v>47.826104368656999</v>
      </c>
      <c r="C33" s="364">
        <v>90.649699999999996</v>
      </c>
      <c r="D33" s="365">
        <v>42.823595631342002</v>
      </c>
      <c r="E33" s="371">
        <v>1.8954021281190001</v>
      </c>
      <c r="F33" s="364">
        <v>112.36171522241</v>
      </c>
      <c r="G33" s="365">
        <v>28.090428805601999</v>
      </c>
      <c r="H33" s="367">
        <v>0</v>
      </c>
      <c r="I33" s="364">
        <v>1.99</v>
      </c>
      <c r="J33" s="365">
        <v>-26.100428805602</v>
      </c>
      <c r="K33" s="372">
        <v>1.7710658795000001E-2</v>
      </c>
    </row>
    <row r="34" spans="1:11" ht="14.4" customHeight="1" thickBot="1" x14ac:dyDescent="0.35">
      <c r="A34" s="381" t="s">
        <v>248</v>
      </c>
      <c r="B34" s="359">
        <v>0</v>
      </c>
      <c r="C34" s="359">
        <v>0</v>
      </c>
      <c r="D34" s="360">
        <v>0</v>
      </c>
      <c r="E34" s="361">
        <v>1</v>
      </c>
      <c r="F34" s="359">
        <v>0</v>
      </c>
      <c r="G34" s="360">
        <v>0</v>
      </c>
      <c r="H34" s="362">
        <v>0</v>
      </c>
      <c r="I34" s="359">
        <v>1.99</v>
      </c>
      <c r="J34" s="360">
        <v>1.99</v>
      </c>
      <c r="K34" s="370" t="s">
        <v>227</v>
      </c>
    </row>
    <row r="35" spans="1:11" ht="14.4" customHeight="1" thickBot="1" x14ac:dyDescent="0.35">
      <c r="A35" s="381" t="s">
        <v>249</v>
      </c>
      <c r="B35" s="359">
        <v>47.826104368656999</v>
      </c>
      <c r="C35" s="359">
        <v>90.649699999999996</v>
      </c>
      <c r="D35" s="360">
        <v>42.823595631342002</v>
      </c>
      <c r="E35" s="361">
        <v>1.8954021281190001</v>
      </c>
      <c r="F35" s="359">
        <v>112.36171522241</v>
      </c>
      <c r="G35" s="360">
        <v>28.090428805601999</v>
      </c>
      <c r="H35" s="362">
        <v>0</v>
      </c>
      <c r="I35" s="359">
        <v>0</v>
      </c>
      <c r="J35" s="360">
        <v>-28.090428805601999</v>
      </c>
      <c r="K35" s="363">
        <v>0</v>
      </c>
    </row>
    <row r="36" spans="1:11" ht="14.4" customHeight="1" thickBot="1" x14ac:dyDescent="0.35">
      <c r="A36" s="380" t="s">
        <v>250</v>
      </c>
      <c r="B36" s="364">
        <v>29.999999055071999</v>
      </c>
      <c r="C36" s="364">
        <v>34.070689999999999</v>
      </c>
      <c r="D36" s="365">
        <v>4.0706909449269997</v>
      </c>
      <c r="E36" s="371">
        <v>1.1356897024379999</v>
      </c>
      <c r="F36" s="364">
        <v>14.109737163462</v>
      </c>
      <c r="G36" s="365">
        <v>3.527434290865</v>
      </c>
      <c r="H36" s="367">
        <v>3.7818399999999999</v>
      </c>
      <c r="I36" s="364">
        <v>3.7386699999999999</v>
      </c>
      <c r="J36" s="365">
        <v>0.211235709134</v>
      </c>
      <c r="K36" s="372">
        <v>0.26497091736599998</v>
      </c>
    </row>
    <row r="37" spans="1:11" ht="14.4" customHeight="1" thickBot="1" x14ac:dyDescent="0.35">
      <c r="A37" s="381" t="s">
        <v>251</v>
      </c>
      <c r="B37" s="359">
        <v>14.999999527536</v>
      </c>
      <c r="C37" s="359">
        <v>19.332630000000002</v>
      </c>
      <c r="D37" s="360">
        <v>4.3326304724630003</v>
      </c>
      <c r="E37" s="361">
        <v>1.2888420405950001</v>
      </c>
      <c r="F37" s="359">
        <v>0</v>
      </c>
      <c r="G37" s="360">
        <v>0</v>
      </c>
      <c r="H37" s="362">
        <v>3.3094000000000001</v>
      </c>
      <c r="I37" s="359">
        <v>2.9512700000000001</v>
      </c>
      <c r="J37" s="360">
        <v>2.9512700000000001</v>
      </c>
      <c r="K37" s="370" t="s">
        <v>217</v>
      </c>
    </row>
    <row r="38" spans="1:11" ht="14.4" customHeight="1" thickBot="1" x14ac:dyDescent="0.35">
      <c r="A38" s="381" t="s">
        <v>252</v>
      </c>
      <c r="B38" s="359">
        <v>0</v>
      </c>
      <c r="C38" s="359">
        <v>0.64685999999999999</v>
      </c>
      <c r="D38" s="360">
        <v>0.64685999999999999</v>
      </c>
      <c r="E38" s="369" t="s">
        <v>227</v>
      </c>
      <c r="F38" s="359">
        <v>0.419763600949</v>
      </c>
      <c r="G38" s="360">
        <v>0.10494090023700001</v>
      </c>
      <c r="H38" s="362">
        <v>0</v>
      </c>
      <c r="I38" s="359">
        <v>0</v>
      </c>
      <c r="J38" s="360">
        <v>-0.10494090023700001</v>
      </c>
      <c r="K38" s="363">
        <v>0</v>
      </c>
    </row>
    <row r="39" spans="1:11" ht="14.4" customHeight="1" thickBot="1" x14ac:dyDescent="0.35">
      <c r="A39" s="381" t="s">
        <v>253</v>
      </c>
      <c r="B39" s="359">
        <v>9.9999996850239992</v>
      </c>
      <c r="C39" s="359">
        <v>10.58705</v>
      </c>
      <c r="D39" s="360">
        <v>0.58705031497500004</v>
      </c>
      <c r="E39" s="361">
        <v>1.058705033346</v>
      </c>
      <c r="F39" s="359">
        <v>9.8538663737659995</v>
      </c>
      <c r="G39" s="360">
        <v>2.4634665934409998</v>
      </c>
      <c r="H39" s="362">
        <v>0.47244000000000003</v>
      </c>
      <c r="I39" s="359">
        <v>0.78739999999999999</v>
      </c>
      <c r="J39" s="360">
        <v>-1.676066593441</v>
      </c>
      <c r="K39" s="363">
        <v>7.9907720496000006E-2</v>
      </c>
    </row>
    <row r="40" spans="1:11" ht="14.4" customHeight="1" thickBot="1" x14ac:dyDescent="0.35">
      <c r="A40" s="381" t="s">
        <v>254</v>
      </c>
      <c r="B40" s="359">
        <v>4.9999998425119996</v>
      </c>
      <c r="C40" s="359">
        <v>3.5041500000000001</v>
      </c>
      <c r="D40" s="360">
        <v>-1.4958498425119999</v>
      </c>
      <c r="E40" s="361">
        <v>0.70083002207400003</v>
      </c>
      <c r="F40" s="359">
        <v>3.8361071887459999</v>
      </c>
      <c r="G40" s="360">
        <v>0.95902679718600004</v>
      </c>
      <c r="H40" s="362">
        <v>0</v>
      </c>
      <c r="I40" s="359">
        <v>0</v>
      </c>
      <c r="J40" s="360">
        <v>-0.95902679718600004</v>
      </c>
      <c r="K40" s="363">
        <v>0</v>
      </c>
    </row>
    <row r="41" spans="1:11" ht="14.4" customHeight="1" thickBot="1" x14ac:dyDescent="0.35">
      <c r="A41" s="380" t="s">
        <v>255</v>
      </c>
      <c r="B41" s="364">
        <v>0</v>
      </c>
      <c r="C41" s="364">
        <v>0</v>
      </c>
      <c r="D41" s="365">
        <v>0</v>
      </c>
      <c r="E41" s="366" t="s">
        <v>217</v>
      </c>
      <c r="F41" s="364">
        <v>0</v>
      </c>
      <c r="G41" s="365">
        <v>0</v>
      </c>
      <c r="H41" s="367">
        <v>0</v>
      </c>
      <c r="I41" s="364">
        <v>5.4257</v>
      </c>
      <c r="J41" s="365">
        <v>5.4257</v>
      </c>
      <c r="K41" s="368" t="s">
        <v>227</v>
      </c>
    </row>
    <row r="42" spans="1:11" ht="14.4" customHeight="1" thickBot="1" x14ac:dyDescent="0.35">
      <c r="A42" s="381" t="s">
        <v>256</v>
      </c>
      <c r="B42" s="359">
        <v>0</v>
      </c>
      <c r="C42" s="359">
        <v>0</v>
      </c>
      <c r="D42" s="360">
        <v>0</v>
      </c>
      <c r="E42" s="369" t="s">
        <v>217</v>
      </c>
      <c r="F42" s="359">
        <v>0</v>
      </c>
      <c r="G42" s="360">
        <v>0</v>
      </c>
      <c r="H42" s="362">
        <v>0</v>
      </c>
      <c r="I42" s="359">
        <v>5.4257</v>
      </c>
      <c r="J42" s="360">
        <v>5.4257</v>
      </c>
      <c r="K42" s="370" t="s">
        <v>227</v>
      </c>
    </row>
    <row r="43" spans="1:11" ht="14.4" customHeight="1" thickBot="1" x14ac:dyDescent="0.35">
      <c r="A43" s="382" t="s">
        <v>257</v>
      </c>
      <c r="B43" s="364">
        <v>465.27298046276201</v>
      </c>
      <c r="C43" s="364">
        <v>663.26179000000002</v>
      </c>
      <c r="D43" s="365">
        <v>197.98880953723801</v>
      </c>
      <c r="E43" s="371">
        <v>1.4255325751779999</v>
      </c>
      <c r="F43" s="364">
        <v>599.77422622929998</v>
      </c>
      <c r="G43" s="365">
        <v>149.943556557325</v>
      </c>
      <c r="H43" s="367">
        <v>81.91337</v>
      </c>
      <c r="I43" s="364">
        <v>201.05766</v>
      </c>
      <c r="J43" s="365">
        <v>51.114103442675002</v>
      </c>
      <c r="K43" s="372">
        <v>0.33522224064799999</v>
      </c>
    </row>
    <row r="44" spans="1:11" ht="14.4" customHeight="1" thickBot="1" x14ac:dyDescent="0.35">
      <c r="A44" s="379" t="s">
        <v>27</v>
      </c>
      <c r="B44" s="359">
        <v>16.72504391647</v>
      </c>
      <c r="C44" s="359">
        <v>93.445419999999999</v>
      </c>
      <c r="D44" s="360">
        <v>76.720376083529004</v>
      </c>
      <c r="E44" s="361">
        <v>5.5871554338919998</v>
      </c>
      <c r="F44" s="359">
        <v>137.990808632338</v>
      </c>
      <c r="G44" s="360">
        <v>34.497702158084003</v>
      </c>
      <c r="H44" s="362">
        <v>4.9604999999999997</v>
      </c>
      <c r="I44" s="359">
        <v>27.884129999999999</v>
      </c>
      <c r="J44" s="360">
        <v>-6.6135721580839997</v>
      </c>
      <c r="K44" s="363">
        <v>0.20207237189400001</v>
      </c>
    </row>
    <row r="45" spans="1:11" ht="14.4" customHeight="1" thickBot="1" x14ac:dyDescent="0.35">
      <c r="A45" s="383" t="s">
        <v>258</v>
      </c>
      <c r="B45" s="359">
        <v>16.72504391647</v>
      </c>
      <c r="C45" s="359">
        <v>93.445419999999999</v>
      </c>
      <c r="D45" s="360">
        <v>76.720376083529004</v>
      </c>
      <c r="E45" s="361">
        <v>5.5871554338919998</v>
      </c>
      <c r="F45" s="359">
        <v>137.990808632338</v>
      </c>
      <c r="G45" s="360">
        <v>34.497702158084003</v>
      </c>
      <c r="H45" s="362">
        <v>4.9604999999999997</v>
      </c>
      <c r="I45" s="359">
        <v>27.884129999999999</v>
      </c>
      <c r="J45" s="360">
        <v>-6.6135721580839997</v>
      </c>
      <c r="K45" s="363">
        <v>0.20207237189400001</v>
      </c>
    </row>
    <row r="46" spans="1:11" ht="14.4" customHeight="1" thickBot="1" x14ac:dyDescent="0.35">
      <c r="A46" s="381" t="s">
        <v>259</v>
      </c>
      <c r="B46" s="359">
        <v>16.318299009777999</v>
      </c>
      <c r="C46" s="359">
        <v>57.692869999999999</v>
      </c>
      <c r="D46" s="360">
        <v>41.374570990221002</v>
      </c>
      <c r="E46" s="361">
        <v>3.5354708211569998</v>
      </c>
      <c r="F46" s="359">
        <v>45.797954399898998</v>
      </c>
      <c r="G46" s="360">
        <v>11.449488599974</v>
      </c>
      <c r="H46" s="362">
        <v>4.9604999999999997</v>
      </c>
      <c r="I46" s="359">
        <v>22.910779999999999</v>
      </c>
      <c r="J46" s="360">
        <v>11.461291400025001</v>
      </c>
      <c r="K46" s="363">
        <v>0.50025771456799994</v>
      </c>
    </row>
    <row r="47" spans="1:11" ht="14.4" customHeight="1" thickBot="1" x14ac:dyDescent="0.35">
      <c r="A47" s="381" t="s">
        <v>260</v>
      </c>
      <c r="B47" s="359">
        <v>0.406744906691</v>
      </c>
      <c r="C47" s="359">
        <v>30.9739</v>
      </c>
      <c r="D47" s="360">
        <v>30.567155093307999</v>
      </c>
      <c r="E47" s="361">
        <v>76.150676973257006</v>
      </c>
      <c r="F47" s="359">
        <v>88.757672468951</v>
      </c>
      <c r="G47" s="360">
        <v>22.189418117237</v>
      </c>
      <c r="H47" s="362">
        <v>0</v>
      </c>
      <c r="I47" s="359">
        <v>0.13683000000000001</v>
      </c>
      <c r="J47" s="360">
        <v>-22.052588117237001</v>
      </c>
      <c r="K47" s="363">
        <v>1.5416132050000001E-3</v>
      </c>
    </row>
    <row r="48" spans="1:11" ht="14.4" customHeight="1" thickBot="1" x14ac:dyDescent="0.35">
      <c r="A48" s="381" t="s">
        <v>261</v>
      </c>
      <c r="B48" s="359">
        <v>0</v>
      </c>
      <c r="C48" s="359">
        <v>4.7786499999999998</v>
      </c>
      <c r="D48" s="360">
        <v>4.7786499999999998</v>
      </c>
      <c r="E48" s="369" t="s">
        <v>227</v>
      </c>
      <c r="F48" s="359">
        <v>3.4351817634859998</v>
      </c>
      <c r="G48" s="360">
        <v>0.85879544087100002</v>
      </c>
      <c r="H48" s="362">
        <v>0</v>
      </c>
      <c r="I48" s="359">
        <v>4.8365200000000002</v>
      </c>
      <c r="J48" s="360">
        <v>3.9777245591280002</v>
      </c>
      <c r="K48" s="363">
        <v>1.407937143649</v>
      </c>
    </row>
    <row r="49" spans="1:11" ht="14.4" customHeight="1" thickBot="1" x14ac:dyDescent="0.35">
      <c r="A49" s="384" t="s">
        <v>28</v>
      </c>
      <c r="B49" s="364">
        <v>0</v>
      </c>
      <c r="C49" s="364">
        <v>68.05</v>
      </c>
      <c r="D49" s="365">
        <v>68.05</v>
      </c>
      <c r="E49" s="366" t="s">
        <v>217</v>
      </c>
      <c r="F49" s="364">
        <v>0</v>
      </c>
      <c r="G49" s="365">
        <v>0</v>
      </c>
      <c r="H49" s="367">
        <v>0.60499999999999998</v>
      </c>
      <c r="I49" s="364">
        <v>0.60499999999999998</v>
      </c>
      <c r="J49" s="365">
        <v>0.60499999999999998</v>
      </c>
      <c r="K49" s="368" t="s">
        <v>217</v>
      </c>
    </row>
    <row r="50" spans="1:11" ht="14.4" customHeight="1" thickBot="1" x14ac:dyDescent="0.35">
      <c r="A50" s="380" t="s">
        <v>262</v>
      </c>
      <c r="B50" s="364">
        <v>0</v>
      </c>
      <c r="C50" s="364">
        <v>18.359000000000002</v>
      </c>
      <c r="D50" s="365">
        <v>18.359000000000002</v>
      </c>
      <c r="E50" s="366" t="s">
        <v>217</v>
      </c>
      <c r="F50" s="364">
        <v>0</v>
      </c>
      <c r="G50" s="365">
        <v>0</v>
      </c>
      <c r="H50" s="367">
        <v>0.60499999999999998</v>
      </c>
      <c r="I50" s="364">
        <v>0.60499999999999998</v>
      </c>
      <c r="J50" s="365">
        <v>0.60499999999999998</v>
      </c>
      <c r="K50" s="368" t="s">
        <v>217</v>
      </c>
    </row>
    <row r="51" spans="1:11" ht="14.4" customHeight="1" thickBot="1" x14ac:dyDescent="0.35">
      <c r="A51" s="381" t="s">
        <v>263</v>
      </c>
      <c r="B51" s="359">
        <v>0</v>
      </c>
      <c r="C51" s="359">
        <v>18.359000000000002</v>
      </c>
      <c r="D51" s="360">
        <v>18.359000000000002</v>
      </c>
      <c r="E51" s="369" t="s">
        <v>217</v>
      </c>
      <c r="F51" s="359">
        <v>0</v>
      </c>
      <c r="G51" s="360">
        <v>0</v>
      </c>
      <c r="H51" s="362">
        <v>0.60499999999999998</v>
      </c>
      <c r="I51" s="359">
        <v>0.60499999999999998</v>
      </c>
      <c r="J51" s="360">
        <v>0.60499999999999998</v>
      </c>
      <c r="K51" s="370" t="s">
        <v>217</v>
      </c>
    </row>
    <row r="52" spans="1:11" ht="14.4" customHeight="1" thickBot="1" x14ac:dyDescent="0.35">
      <c r="A52" s="380" t="s">
        <v>264</v>
      </c>
      <c r="B52" s="364">
        <v>0</v>
      </c>
      <c r="C52" s="364">
        <v>49.691000000000003</v>
      </c>
      <c r="D52" s="365">
        <v>49.691000000000003</v>
      </c>
      <c r="E52" s="366" t="s">
        <v>227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68" t="s">
        <v>217</v>
      </c>
    </row>
    <row r="53" spans="1:11" ht="14.4" customHeight="1" thickBot="1" x14ac:dyDescent="0.35">
      <c r="A53" s="381" t="s">
        <v>265</v>
      </c>
      <c r="B53" s="359">
        <v>0</v>
      </c>
      <c r="C53" s="359">
        <v>49.691000000000003</v>
      </c>
      <c r="D53" s="360">
        <v>49.691000000000003</v>
      </c>
      <c r="E53" s="369" t="s">
        <v>227</v>
      </c>
      <c r="F53" s="359">
        <v>0</v>
      </c>
      <c r="G53" s="360">
        <v>0</v>
      </c>
      <c r="H53" s="362">
        <v>0</v>
      </c>
      <c r="I53" s="359">
        <v>0</v>
      </c>
      <c r="J53" s="360">
        <v>0</v>
      </c>
      <c r="K53" s="370" t="s">
        <v>217</v>
      </c>
    </row>
    <row r="54" spans="1:11" ht="14.4" customHeight="1" thickBot="1" x14ac:dyDescent="0.35">
      <c r="A54" s="379" t="s">
        <v>29</v>
      </c>
      <c r="B54" s="359">
        <v>448.54793654629202</v>
      </c>
      <c r="C54" s="359">
        <v>501.76636999999999</v>
      </c>
      <c r="D54" s="360">
        <v>53.218433453708002</v>
      </c>
      <c r="E54" s="361">
        <v>1.1186460333829999</v>
      </c>
      <c r="F54" s="359">
        <v>461.78341759696201</v>
      </c>
      <c r="G54" s="360">
        <v>115.44585439924001</v>
      </c>
      <c r="H54" s="362">
        <v>76.34787</v>
      </c>
      <c r="I54" s="359">
        <v>172.56853000000001</v>
      </c>
      <c r="J54" s="360">
        <v>57.122675600759003</v>
      </c>
      <c r="K54" s="363">
        <v>0.373700144751</v>
      </c>
    </row>
    <row r="55" spans="1:11" ht="14.4" customHeight="1" thickBot="1" x14ac:dyDescent="0.35">
      <c r="A55" s="380" t="s">
        <v>266</v>
      </c>
      <c r="B55" s="364">
        <v>6.9999997795160001</v>
      </c>
      <c r="C55" s="364">
        <v>0.82099999999999995</v>
      </c>
      <c r="D55" s="365">
        <v>-6.1789997795160003</v>
      </c>
      <c r="E55" s="371">
        <v>0.117285717979</v>
      </c>
      <c r="F55" s="364">
        <v>0.63045908150999996</v>
      </c>
      <c r="G55" s="365">
        <v>0.157614770377</v>
      </c>
      <c r="H55" s="367">
        <v>0</v>
      </c>
      <c r="I55" s="364">
        <v>0</v>
      </c>
      <c r="J55" s="365">
        <v>-0.157614770377</v>
      </c>
      <c r="K55" s="372">
        <v>0</v>
      </c>
    </row>
    <row r="56" spans="1:11" ht="14.4" customHeight="1" thickBot="1" x14ac:dyDescent="0.35">
      <c r="A56" s="381" t="s">
        <v>267</v>
      </c>
      <c r="B56" s="359">
        <v>6.9999997795160001</v>
      </c>
      <c r="C56" s="359">
        <v>0.82099999999999995</v>
      </c>
      <c r="D56" s="360">
        <v>-6.1789997795160003</v>
      </c>
      <c r="E56" s="361">
        <v>0.117285717979</v>
      </c>
      <c r="F56" s="359">
        <v>0.63045908150999996</v>
      </c>
      <c r="G56" s="360">
        <v>0.157614770377</v>
      </c>
      <c r="H56" s="362">
        <v>0</v>
      </c>
      <c r="I56" s="359">
        <v>0</v>
      </c>
      <c r="J56" s="360">
        <v>-0.157614770377</v>
      </c>
      <c r="K56" s="363">
        <v>0</v>
      </c>
    </row>
    <row r="57" spans="1:11" ht="14.4" customHeight="1" thickBot="1" x14ac:dyDescent="0.35">
      <c r="A57" s="380" t="s">
        <v>268</v>
      </c>
      <c r="B57" s="364">
        <v>33.198399692080002</v>
      </c>
      <c r="C57" s="364">
        <v>46.469830000000002</v>
      </c>
      <c r="D57" s="365">
        <v>13.271430307919999</v>
      </c>
      <c r="E57" s="371">
        <v>1.399761146049</v>
      </c>
      <c r="F57" s="364">
        <v>33.571184371649998</v>
      </c>
      <c r="G57" s="365">
        <v>8.3927960929120005</v>
      </c>
      <c r="H57" s="367">
        <v>16.830719999999999</v>
      </c>
      <c r="I57" s="364">
        <v>17.34432</v>
      </c>
      <c r="J57" s="365">
        <v>8.9515239070869992</v>
      </c>
      <c r="K57" s="372">
        <v>0.51664307722900005</v>
      </c>
    </row>
    <row r="58" spans="1:11" ht="14.4" customHeight="1" thickBot="1" x14ac:dyDescent="0.35">
      <c r="A58" s="381" t="s">
        <v>269</v>
      </c>
      <c r="B58" s="359">
        <v>1.8464225194000001E-2</v>
      </c>
      <c r="C58" s="359">
        <v>0</v>
      </c>
      <c r="D58" s="360">
        <v>-1.8464225194000001E-2</v>
      </c>
      <c r="E58" s="361">
        <v>0</v>
      </c>
      <c r="F58" s="359">
        <v>0</v>
      </c>
      <c r="G58" s="360">
        <v>0</v>
      </c>
      <c r="H58" s="362">
        <v>0</v>
      </c>
      <c r="I58" s="359">
        <v>7.7899999999999997E-2</v>
      </c>
      <c r="J58" s="360">
        <v>7.7899999999999997E-2</v>
      </c>
      <c r="K58" s="370" t="s">
        <v>227</v>
      </c>
    </row>
    <row r="59" spans="1:11" ht="14.4" customHeight="1" thickBot="1" x14ac:dyDescent="0.35">
      <c r="A59" s="381" t="s">
        <v>270</v>
      </c>
      <c r="B59" s="359">
        <v>27.434868072655998</v>
      </c>
      <c r="C59" s="359">
        <v>42.683999999999997</v>
      </c>
      <c r="D59" s="360">
        <v>15.249131927343001</v>
      </c>
      <c r="E59" s="361">
        <v>1.555830335577</v>
      </c>
      <c r="F59" s="359">
        <v>29.397573761865001</v>
      </c>
      <c r="G59" s="360">
        <v>7.3493934404659997</v>
      </c>
      <c r="H59" s="362">
        <v>16.509</v>
      </c>
      <c r="I59" s="359">
        <v>16.509</v>
      </c>
      <c r="J59" s="360">
        <v>9.1596065595329996</v>
      </c>
      <c r="K59" s="363">
        <v>0.56157695644299999</v>
      </c>
    </row>
    <row r="60" spans="1:11" ht="14.4" customHeight="1" thickBot="1" x14ac:dyDescent="0.35">
      <c r="A60" s="381" t="s">
        <v>271</v>
      </c>
      <c r="B60" s="359">
        <v>5.7450673942280002</v>
      </c>
      <c r="C60" s="359">
        <v>3.7858299999999998</v>
      </c>
      <c r="D60" s="360">
        <v>-1.9592373942279999</v>
      </c>
      <c r="E60" s="361">
        <v>0.65897051160800002</v>
      </c>
      <c r="F60" s="359">
        <v>4.1736106097840002</v>
      </c>
      <c r="G60" s="360">
        <v>1.0434026524460001</v>
      </c>
      <c r="H60" s="362">
        <v>0.32172000000000001</v>
      </c>
      <c r="I60" s="359">
        <v>0.75741999999999998</v>
      </c>
      <c r="J60" s="360">
        <v>-0.28598265244600002</v>
      </c>
      <c r="K60" s="363">
        <v>0.181478357905</v>
      </c>
    </row>
    <row r="61" spans="1:11" ht="14.4" customHeight="1" thickBot="1" x14ac:dyDescent="0.35">
      <c r="A61" s="380" t="s">
        <v>272</v>
      </c>
      <c r="B61" s="364">
        <v>16.99999946454</v>
      </c>
      <c r="C61" s="364">
        <v>14.67403</v>
      </c>
      <c r="D61" s="365">
        <v>-2.32596946454</v>
      </c>
      <c r="E61" s="371">
        <v>0.86317826248200002</v>
      </c>
      <c r="F61" s="364">
        <v>21.718372037786001</v>
      </c>
      <c r="G61" s="365">
        <v>5.4295930094460001</v>
      </c>
      <c r="H61" s="367">
        <v>0.67371999999999999</v>
      </c>
      <c r="I61" s="364">
        <v>32.251779999999997</v>
      </c>
      <c r="J61" s="365">
        <v>26.822186990553</v>
      </c>
      <c r="K61" s="372">
        <v>1.4849998859889999</v>
      </c>
    </row>
    <row r="62" spans="1:11" ht="14.4" customHeight="1" thickBot="1" x14ac:dyDescent="0.35">
      <c r="A62" s="381" t="s">
        <v>273</v>
      </c>
      <c r="B62" s="359">
        <v>1.999999937004</v>
      </c>
      <c r="C62" s="359">
        <v>1.62</v>
      </c>
      <c r="D62" s="360">
        <v>-0.37999993700399998</v>
      </c>
      <c r="E62" s="361">
        <v>0.81000002551299999</v>
      </c>
      <c r="F62" s="359">
        <v>2.000000551311</v>
      </c>
      <c r="G62" s="360">
        <v>0.50000013782700004</v>
      </c>
      <c r="H62" s="362">
        <v>0</v>
      </c>
      <c r="I62" s="359">
        <v>0.40500000000000003</v>
      </c>
      <c r="J62" s="360">
        <v>-9.5000137826999995E-2</v>
      </c>
      <c r="K62" s="363">
        <v>0.202499944179</v>
      </c>
    </row>
    <row r="63" spans="1:11" ht="14.4" customHeight="1" thickBot="1" x14ac:dyDescent="0.35">
      <c r="A63" s="381" t="s">
        <v>274</v>
      </c>
      <c r="B63" s="359">
        <v>14.999999527536</v>
      </c>
      <c r="C63" s="359">
        <v>13.054029999999999</v>
      </c>
      <c r="D63" s="360">
        <v>-1.9459695275360001</v>
      </c>
      <c r="E63" s="361">
        <v>0.870268694078</v>
      </c>
      <c r="F63" s="359">
        <v>19.718371486475</v>
      </c>
      <c r="G63" s="360">
        <v>4.9295928716180004</v>
      </c>
      <c r="H63" s="362">
        <v>0.67371999999999999</v>
      </c>
      <c r="I63" s="359">
        <v>31.846779999999999</v>
      </c>
      <c r="J63" s="360">
        <v>26.917187128380998</v>
      </c>
      <c r="K63" s="363">
        <v>1.615081652247</v>
      </c>
    </row>
    <row r="64" spans="1:11" ht="14.4" customHeight="1" thickBot="1" x14ac:dyDescent="0.35">
      <c r="A64" s="380" t="s">
        <v>275</v>
      </c>
      <c r="B64" s="364">
        <v>45.985110726770998</v>
      </c>
      <c r="C64" s="364">
        <v>55.442999999999998</v>
      </c>
      <c r="D64" s="365">
        <v>9.457889273228</v>
      </c>
      <c r="E64" s="371">
        <v>1.2056728607089999</v>
      </c>
      <c r="F64" s="364">
        <v>47.907876295091</v>
      </c>
      <c r="G64" s="365">
        <v>11.976969073772</v>
      </c>
      <c r="H64" s="367">
        <v>4.38476</v>
      </c>
      <c r="I64" s="364">
        <v>12.49611</v>
      </c>
      <c r="J64" s="365">
        <v>0.51914092622700003</v>
      </c>
      <c r="K64" s="372">
        <v>0.26083623333700001</v>
      </c>
    </row>
    <row r="65" spans="1:11" ht="14.4" customHeight="1" thickBot="1" x14ac:dyDescent="0.35">
      <c r="A65" s="381" t="s">
        <v>276</v>
      </c>
      <c r="B65" s="359">
        <v>0</v>
      </c>
      <c r="C65" s="359">
        <v>0.372</v>
      </c>
      <c r="D65" s="360">
        <v>0.372</v>
      </c>
      <c r="E65" s="369" t="s">
        <v>227</v>
      </c>
      <c r="F65" s="359">
        <v>0.41070856320900001</v>
      </c>
      <c r="G65" s="360">
        <v>0.10267714080199999</v>
      </c>
      <c r="H65" s="362">
        <v>0</v>
      </c>
      <c r="I65" s="359">
        <v>0</v>
      </c>
      <c r="J65" s="360">
        <v>-0.10267714080199999</v>
      </c>
      <c r="K65" s="363">
        <v>0</v>
      </c>
    </row>
    <row r="66" spans="1:11" ht="14.4" customHeight="1" thickBot="1" x14ac:dyDescent="0.35">
      <c r="A66" s="381" t="s">
        <v>277</v>
      </c>
      <c r="B66" s="359">
        <v>45.682370026051998</v>
      </c>
      <c r="C66" s="359">
        <v>55.070999999999998</v>
      </c>
      <c r="D66" s="360">
        <v>9.3886299739469994</v>
      </c>
      <c r="E66" s="361">
        <v>1.2055197654709999</v>
      </c>
      <c r="F66" s="359">
        <v>47.497167731880999</v>
      </c>
      <c r="G66" s="360">
        <v>11.874291932969999</v>
      </c>
      <c r="H66" s="362">
        <v>4.38476</v>
      </c>
      <c r="I66" s="359">
        <v>12.49611</v>
      </c>
      <c r="J66" s="360">
        <v>0.621818067029</v>
      </c>
      <c r="K66" s="363">
        <v>0.26309168728799998</v>
      </c>
    </row>
    <row r="67" spans="1:11" ht="14.4" customHeight="1" thickBot="1" x14ac:dyDescent="0.35">
      <c r="A67" s="381" t="s">
        <v>278</v>
      </c>
      <c r="B67" s="359">
        <v>0.302740700719</v>
      </c>
      <c r="C67" s="359">
        <v>0</v>
      </c>
      <c r="D67" s="360">
        <v>-0.302740700719</v>
      </c>
      <c r="E67" s="361">
        <v>0</v>
      </c>
      <c r="F67" s="359">
        <v>0</v>
      </c>
      <c r="G67" s="360">
        <v>0</v>
      </c>
      <c r="H67" s="362">
        <v>0</v>
      </c>
      <c r="I67" s="359">
        <v>0</v>
      </c>
      <c r="J67" s="360">
        <v>0</v>
      </c>
      <c r="K67" s="363">
        <v>3</v>
      </c>
    </row>
    <row r="68" spans="1:11" ht="14.4" customHeight="1" thickBot="1" x14ac:dyDescent="0.35">
      <c r="A68" s="380" t="s">
        <v>279</v>
      </c>
      <c r="B68" s="364">
        <v>230.364430505603</v>
      </c>
      <c r="C68" s="364">
        <v>331.16082999999998</v>
      </c>
      <c r="D68" s="365">
        <v>100.79639949439699</v>
      </c>
      <c r="E68" s="371">
        <v>1.4375519227210001</v>
      </c>
      <c r="F68" s="364">
        <v>313.61602406690201</v>
      </c>
      <c r="G68" s="365">
        <v>78.404006016725006</v>
      </c>
      <c r="H68" s="367">
        <v>38.336649999999999</v>
      </c>
      <c r="I68" s="364">
        <v>58.592869999999998</v>
      </c>
      <c r="J68" s="365">
        <v>-19.811136016725001</v>
      </c>
      <c r="K68" s="372">
        <v>0.18682996244899999</v>
      </c>
    </row>
    <row r="69" spans="1:11" ht="14.4" customHeight="1" thickBot="1" x14ac:dyDescent="0.35">
      <c r="A69" s="381" t="s">
        <v>280</v>
      </c>
      <c r="B69" s="359">
        <v>116.885885911087</v>
      </c>
      <c r="C69" s="359">
        <v>261.64478000000003</v>
      </c>
      <c r="D69" s="360">
        <v>144.758894088913</v>
      </c>
      <c r="E69" s="361">
        <v>2.23846342063</v>
      </c>
      <c r="F69" s="359">
        <v>243.29298941213401</v>
      </c>
      <c r="G69" s="360">
        <v>60.823247353032997</v>
      </c>
      <c r="H69" s="362">
        <v>38.336649999999999</v>
      </c>
      <c r="I69" s="359">
        <v>53.032870000000003</v>
      </c>
      <c r="J69" s="360">
        <v>-7.7903773530329996</v>
      </c>
      <c r="K69" s="363">
        <v>0.21797944169299999</v>
      </c>
    </row>
    <row r="70" spans="1:11" ht="14.4" customHeight="1" thickBot="1" x14ac:dyDescent="0.35">
      <c r="A70" s="381" t="s">
        <v>281</v>
      </c>
      <c r="B70" s="359">
        <v>113.47854459451599</v>
      </c>
      <c r="C70" s="359">
        <v>68.572249999999997</v>
      </c>
      <c r="D70" s="360">
        <v>-44.906294594515998</v>
      </c>
      <c r="E70" s="361">
        <v>0.60427502172299996</v>
      </c>
      <c r="F70" s="359">
        <v>67.344875823430002</v>
      </c>
      <c r="G70" s="360">
        <v>16.836218955856999</v>
      </c>
      <c r="H70" s="362">
        <v>0</v>
      </c>
      <c r="I70" s="359">
        <v>5.56</v>
      </c>
      <c r="J70" s="360">
        <v>-11.276218955857001</v>
      </c>
      <c r="K70" s="363">
        <v>8.2560104713999993E-2</v>
      </c>
    </row>
    <row r="71" spans="1:11" ht="14.4" customHeight="1" thickBot="1" x14ac:dyDescent="0.35">
      <c r="A71" s="381" t="s">
        <v>282</v>
      </c>
      <c r="B71" s="359">
        <v>0</v>
      </c>
      <c r="C71" s="359">
        <v>0.94379999999899999</v>
      </c>
      <c r="D71" s="360">
        <v>0.94379999999899999</v>
      </c>
      <c r="E71" s="369" t="s">
        <v>227</v>
      </c>
      <c r="F71" s="359">
        <v>2.9781588313370002</v>
      </c>
      <c r="G71" s="360">
        <v>0.74453970783400003</v>
      </c>
      <c r="H71" s="362">
        <v>0</v>
      </c>
      <c r="I71" s="359">
        <v>0</v>
      </c>
      <c r="J71" s="360">
        <v>-0.74453970783400003</v>
      </c>
      <c r="K71" s="363">
        <v>0</v>
      </c>
    </row>
    <row r="72" spans="1:11" ht="14.4" customHeight="1" thickBot="1" x14ac:dyDescent="0.35">
      <c r="A72" s="380" t="s">
        <v>283</v>
      </c>
      <c r="B72" s="364">
        <v>0</v>
      </c>
      <c r="C72" s="364">
        <v>9.9999999999E-2</v>
      </c>
      <c r="D72" s="365">
        <v>9.9999999999E-2</v>
      </c>
      <c r="E72" s="366" t="s">
        <v>227</v>
      </c>
      <c r="F72" s="364">
        <v>0</v>
      </c>
      <c r="G72" s="365">
        <v>0</v>
      </c>
      <c r="H72" s="367">
        <v>0</v>
      </c>
      <c r="I72" s="364">
        <v>0</v>
      </c>
      <c r="J72" s="365">
        <v>0</v>
      </c>
      <c r="K72" s="368" t="s">
        <v>217</v>
      </c>
    </row>
    <row r="73" spans="1:11" ht="14.4" customHeight="1" thickBot="1" x14ac:dyDescent="0.35">
      <c r="A73" s="381" t="s">
        <v>284</v>
      </c>
      <c r="B73" s="359">
        <v>0</v>
      </c>
      <c r="C73" s="359">
        <v>9.9999999999E-2</v>
      </c>
      <c r="D73" s="360">
        <v>9.9999999999E-2</v>
      </c>
      <c r="E73" s="369" t="s">
        <v>227</v>
      </c>
      <c r="F73" s="359">
        <v>0</v>
      </c>
      <c r="G73" s="360">
        <v>0</v>
      </c>
      <c r="H73" s="362">
        <v>0</v>
      </c>
      <c r="I73" s="359">
        <v>0</v>
      </c>
      <c r="J73" s="360">
        <v>0</v>
      </c>
      <c r="K73" s="370" t="s">
        <v>217</v>
      </c>
    </row>
    <row r="74" spans="1:11" ht="14.4" customHeight="1" thickBot="1" x14ac:dyDescent="0.35">
      <c r="A74" s="380" t="s">
        <v>285</v>
      </c>
      <c r="B74" s="364">
        <v>114.999996377779</v>
      </c>
      <c r="C74" s="364">
        <v>53.097679999999997</v>
      </c>
      <c r="D74" s="365">
        <v>-61.902316377778</v>
      </c>
      <c r="E74" s="371">
        <v>0.46171897106400001</v>
      </c>
      <c r="F74" s="364">
        <v>44.339501744019998</v>
      </c>
      <c r="G74" s="365">
        <v>11.084875436004999</v>
      </c>
      <c r="H74" s="367">
        <v>16.122019999999999</v>
      </c>
      <c r="I74" s="364">
        <v>51.883450000000003</v>
      </c>
      <c r="J74" s="365">
        <v>40.798574563994002</v>
      </c>
      <c r="K74" s="372">
        <v>1.1701405735120001</v>
      </c>
    </row>
    <row r="75" spans="1:11" ht="14.4" customHeight="1" thickBot="1" x14ac:dyDescent="0.35">
      <c r="A75" s="381" t="s">
        <v>286</v>
      </c>
      <c r="B75" s="359">
        <v>0</v>
      </c>
      <c r="C75" s="359">
        <v>0</v>
      </c>
      <c r="D75" s="360">
        <v>0</v>
      </c>
      <c r="E75" s="369" t="s">
        <v>217</v>
      </c>
      <c r="F75" s="359">
        <v>0</v>
      </c>
      <c r="G75" s="360">
        <v>0</v>
      </c>
      <c r="H75" s="362">
        <v>1.575</v>
      </c>
      <c r="I75" s="359">
        <v>28.137</v>
      </c>
      <c r="J75" s="360">
        <v>28.137</v>
      </c>
      <c r="K75" s="370" t="s">
        <v>227</v>
      </c>
    </row>
    <row r="76" spans="1:11" ht="14.4" customHeight="1" thickBot="1" x14ac:dyDescent="0.35">
      <c r="A76" s="381" t="s">
        <v>287</v>
      </c>
      <c r="B76" s="359">
        <v>39.999998740095997</v>
      </c>
      <c r="C76" s="359">
        <v>23.452680000000001</v>
      </c>
      <c r="D76" s="360">
        <v>-16.547318740095999</v>
      </c>
      <c r="E76" s="361">
        <v>0.58631701846700002</v>
      </c>
      <c r="F76" s="359">
        <v>39.339500365741998</v>
      </c>
      <c r="G76" s="360">
        <v>9.8348750914350003</v>
      </c>
      <c r="H76" s="362">
        <v>10.31202</v>
      </c>
      <c r="I76" s="359">
        <v>19.51145</v>
      </c>
      <c r="J76" s="360">
        <v>9.6765749085639996</v>
      </c>
      <c r="K76" s="363">
        <v>0.49597604999</v>
      </c>
    </row>
    <row r="77" spans="1:11" ht="14.4" customHeight="1" thickBot="1" x14ac:dyDescent="0.35">
      <c r="A77" s="381" t="s">
        <v>288</v>
      </c>
      <c r="B77" s="359">
        <v>74.999997637681005</v>
      </c>
      <c r="C77" s="359">
        <v>29.645</v>
      </c>
      <c r="D77" s="360">
        <v>-45.354997637681002</v>
      </c>
      <c r="E77" s="361">
        <v>0.395266679116</v>
      </c>
      <c r="F77" s="359">
        <v>5.0000013782780002</v>
      </c>
      <c r="G77" s="360">
        <v>1.250000344569</v>
      </c>
      <c r="H77" s="362">
        <v>4.2350000000000003</v>
      </c>
      <c r="I77" s="359">
        <v>4.2350000000000003</v>
      </c>
      <c r="J77" s="360">
        <v>2.9849996554299998</v>
      </c>
      <c r="K77" s="363">
        <v>0.846999766519</v>
      </c>
    </row>
    <row r="78" spans="1:11" ht="14.4" customHeight="1" thickBot="1" x14ac:dyDescent="0.35">
      <c r="A78" s="378" t="s">
        <v>30</v>
      </c>
      <c r="B78" s="359">
        <v>19075.999399152199</v>
      </c>
      <c r="C78" s="359">
        <v>17830.60828</v>
      </c>
      <c r="D78" s="360">
        <v>-1245.39111915223</v>
      </c>
      <c r="E78" s="361">
        <v>0.93471423996699998</v>
      </c>
      <c r="F78" s="359">
        <v>17169.004732732399</v>
      </c>
      <c r="G78" s="360">
        <v>4292.2511831830898</v>
      </c>
      <c r="H78" s="362">
        <v>1408.99899</v>
      </c>
      <c r="I78" s="359">
        <v>4323.6247300000005</v>
      </c>
      <c r="J78" s="360">
        <v>31.373546816907002</v>
      </c>
      <c r="K78" s="363">
        <v>0.25182733637100002</v>
      </c>
    </row>
    <row r="79" spans="1:11" ht="14.4" customHeight="1" thickBot="1" x14ac:dyDescent="0.35">
      <c r="A79" s="384" t="s">
        <v>289</v>
      </c>
      <c r="B79" s="364">
        <v>14490.9995435686</v>
      </c>
      <c r="C79" s="364">
        <v>13254.982</v>
      </c>
      <c r="D79" s="365">
        <v>-1236.0175435686201</v>
      </c>
      <c r="E79" s="371">
        <v>0.91470446604699995</v>
      </c>
      <c r="F79" s="364">
        <v>13033.0035926205</v>
      </c>
      <c r="G79" s="365">
        <v>3258.25089815512</v>
      </c>
      <c r="H79" s="367">
        <v>1043.076</v>
      </c>
      <c r="I79" s="364">
        <v>3198.8110000000001</v>
      </c>
      <c r="J79" s="365">
        <v>-59.439898155119003</v>
      </c>
      <c r="K79" s="372">
        <v>0.245439278618</v>
      </c>
    </row>
    <row r="80" spans="1:11" ht="14.4" customHeight="1" thickBot="1" x14ac:dyDescent="0.35">
      <c r="A80" s="380" t="s">
        <v>290</v>
      </c>
      <c r="B80" s="364">
        <v>13099.999587381801</v>
      </c>
      <c r="C80" s="364">
        <v>11831.883</v>
      </c>
      <c r="D80" s="365">
        <v>-1268.1165873817499</v>
      </c>
      <c r="E80" s="371">
        <v>0.90319720402100001</v>
      </c>
      <c r="F80" s="364">
        <v>11650.003211388699</v>
      </c>
      <c r="G80" s="365">
        <v>2912.5008028471698</v>
      </c>
      <c r="H80" s="367">
        <v>941.87400000000002</v>
      </c>
      <c r="I80" s="364">
        <v>2882.873</v>
      </c>
      <c r="J80" s="365">
        <v>-29.627802847167999</v>
      </c>
      <c r="K80" s="372">
        <v>0.247456841658</v>
      </c>
    </row>
    <row r="81" spans="1:11" ht="14.4" customHeight="1" thickBot="1" x14ac:dyDescent="0.35">
      <c r="A81" s="381" t="s">
        <v>291</v>
      </c>
      <c r="B81" s="359">
        <v>13099.999587381801</v>
      </c>
      <c r="C81" s="359">
        <v>11831.883</v>
      </c>
      <c r="D81" s="360">
        <v>-1268.1165873817499</v>
      </c>
      <c r="E81" s="361">
        <v>0.90319720402100001</v>
      </c>
      <c r="F81" s="359">
        <v>11650.003211388699</v>
      </c>
      <c r="G81" s="360">
        <v>2912.5008028471698</v>
      </c>
      <c r="H81" s="362">
        <v>941.87400000000002</v>
      </c>
      <c r="I81" s="359">
        <v>2882.873</v>
      </c>
      <c r="J81" s="360">
        <v>-29.627802847167999</v>
      </c>
      <c r="K81" s="363">
        <v>0.247456841658</v>
      </c>
    </row>
    <row r="82" spans="1:11" ht="14.4" customHeight="1" thickBot="1" x14ac:dyDescent="0.35">
      <c r="A82" s="380" t="s">
        <v>292</v>
      </c>
      <c r="B82" s="364">
        <v>1349.9999574782701</v>
      </c>
      <c r="C82" s="364">
        <v>1400.58</v>
      </c>
      <c r="D82" s="365">
        <v>50.580042521727997</v>
      </c>
      <c r="E82" s="371">
        <v>1.037466699344</v>
      </c>
      <c r="F82" s="364">
        <v>1350.00037213517</v>
      </c>
      <c r="G82" s="365">
        <v>337.50009303379198</v>
      </c>
      <c r="H82" s="367">
        <v>92.44</v>
      </c>
      <c r="I82" s="364">
        <v>299.31</v>
      </c>
      <c r="J82" s="365">
        <v>-38.190093033792003</v>
      </c>
      <c r="K82" s="372">
        <v>0.22171104999499999</v>
      </c>
    </row>
    <row r="83" spans="1:11" ht="14.4" customHeight="1" thickBot="1" x14ac:dyDescent="0.35">
      <c r="A83" s="381" t="s">
        <v>293</v>
      </c>
      <c r="B83" s="359">
        <v>1349.9999574782701</v>
      </c>
      <c r="C83" s="359">
        <v>1400.58</v>
      </c>
      <c r="D83" s="360">
        <v>50.580042521727997</v>
      </c>
      <c r="E83" s="361">
        <v>1.037466699344</v>
      </c>
      <c r="F83" s="359">
        <v>1350.00037213517</v>
      </c>
      <c r="G83" s="360">
        <v>337.50009303379198</v>
      </c>
      <c r="H83" s="362">
        <v>92.44</v>
      </c>
      <c r="I83" s="359">
        <v>299.31</v>
      </c>
      <c r="J83" s="360">
        <v>-38.190093033792003</v>
      </c>
      <c r="K83" s="363">
        <v>0.22171104999499999</v>
      </c>
    </row>
    <row r="84" spans="1:11" ht="14.4" customHeight="1" thickBot="1" x14ac:dyDescent="0.35">
      <c r="A84" s="380" t="s">
        <v>294</v>
      </c>
      <c r="B84" s="364">
        <v>40.999998708599001</v>
      </c>
      <c r="C84" s="364">
        <v>22.518999999999998</v>
      </c>
      <c r="D84" s="365">
        <v>-18.480998708599</v>
      </c>
      <c r="E84" s="371">
        <v>0.54924391973800002</v>
      </c>
      <c r="F84" s="364">
        <v>33.000009096637001</v>
      </c>
      <c r="G84" s="365">
        <v>8.2500022741589998</v>
      </c>
      <c r="H84" s="367">
        <v>8.7620000000000005</v>
      </c>
      <c r="I84" s="364">
        <v>16.628</v>
      </c>
      <c r="J84" s="365">
        <v>8.3779977258400002</v>
      </c>
      <c r="K84" s="372">
        <v>0.50387864898099999</v>
      </c>
    </row>
    <row r="85" spans="1:11" ht="14.4" customHeight="1" thickBot="1" x14ac:dyDescent="0.35">
      <c r="A85" s="381" t="s">
        <v>295</v>
      </c>
      <c r="B85" s="359">
        <v>40.999998708599001</v>
      </c>
      <c r="C85" s="359">
        <v>22.518999999999998</v>
      </c>
      <c r="D85" s="360">
        <v>-18.480998708599</v>
      </c>
      <c r="E85" s="361">
        <v>0.54924391973800002</v>
      </c>
      <c r="F85" s="359">
        <v>33.000009096637001</v>
      </c>
      <c r="G85" s="360">
        <v>8.2500022741589998</v>
      </c>
      <c r="H85" s="362">
        <v>8.7620000000000005</v>
      </c>
      <c r="I85" s="359">
        <v>16.628</v>
      </c>
      <c r="J85" s="360">
        <v>8.3779977258400002</v>
      </c>
      <c r="K85" s="363">
        <v>0.50387864898099999</v>
      </c>
    </row>
    <row r="86" spans="1:11" ht="14.4" customHeight="1" thickBot="1" x14ac:dyDescent="0.35">
      <c r="A86" s="379" t="s">
        <v>296</v>
      </c>
      <c r="B86" s="359">
        <v>4453.9998597097901</v>
      </c>
      <c r="C86" s="359">
        <v>4457.0822900000003</v>
      </c>
      <c r="D86" s="360">
        <v>3.0824302902060001</v>
      </c>
      <c r="E86" s="361">
        <v>1.0006920589099999</v>
      </c>
      <c r="F86" s="359">
        <v>3961.00109187215</v>
      </c>
      <c r="G86" s="360">
        <v>990.25027296803796</v>
      </c>
      <c r="H86" s="362">
        <v>351.66316</v>
      </c>
      <c r="I86" s="359">
        <v>1081.3204499999999</v>
      </c>
      <c r="J86" s="360">
        <v>91.070177031962004</v>
      </c>
      <c r="K86" s="363">
        <v>0.27299170712600002</v>
      </c>
    </row>
    <row r="87" spans="1:11" ht="14.4" customHeight="1" thickBot="1" x14ac:dyDescent="0.35">
      <c r="A87" s="380" t="s">
        <v>297</v>
      </c>
      <c r="B87" s="364">
        <v>1178.99996286436</v>
      </c>
      <c r="C87" s="364">
        <v>1178.9665</v>
      </c>
      <c r="D87" s="365">
        <v>-3.3462864357000001E-2</v>
      </c>
      <c r="E87" s="371">
        <v>0.99997161758599995</v>
      </c>
      <c r="F87" s="364">
        <v>1049.0002891628101</v>
      </c>
      <c r="G87" s="365">
        <v>262.25007229070201</v>
      </c>
      <c r="H87" s="367">
        <v>93.084670000000003</v>
      </c>
      <c r="I87" s="364">
        <v>285.7747</v>
      </c>
      <c r="J87" s="365">
        <v>23.524627709297</v>
      </c>
      <c r="K87" s="372">
        <v>0.272425759032</v>
      </c>
    </row>
    <row r="88" spans="1:11" ht="14.4" customHeight="1" thickBot="1" x14ac:dyDescent="0.35">
      <c r="A88" s="381" t="s">
        <v>298</v>
      </c>
      <c r="B88" s="359">
        <v>1178.99996286436</v>
      </c>
      <c r="C88" s="359">
        <v>1178.9665</v>
      </c>
      <c r="D88" s="360">
        <v>-3.3462864357000001E-2</v>
      </c>
      <c r="E88" s="361">
        <v>0.99997161758599995</v>
      </c>
      <c r="F88" s="359">
        <v>1049.0002891628101</v>
      </c>
      <c r="G88" s="360">
        <v>262.25007229070201</v>
      </c>
      <c r="H88" s="362">
        <v>93.084670000000003</v>
      </c>
      <c r="I88" s="359">
        <v>285.7747</v>
      </c>
      <c r="J88" s="360">
        <v>23.524627709297</v>
      </c>
      <c r="K88" s="363">
        <v>0.272425759032</v>
      </c>
    </row>
    <row r="89" spans="1:11" ht="14.4" customHeight="1" thickBot="1" x14ac:dyDescent="0.35">
      <c r="A89" s="380" t="s">
        <v>299</v>
      </c>
      <c r="B89" s="364">
        <v>3274.9998968454402</v>
      </c>
      <c r="C89" s="364">
        <v>3278.1157899999998</v>
      </c>
      <c r="D89" s="365">
        <v>3.115893154563</v>
      </c>
      <c r="E89" s="371">
        <v>1.000951417787</v>
      </c>
      <c r="F89" s="364">
        <v>2912.00080270934</v>
      </c>
      <c r="G89" s="365">
        <v>728.00020067733499</v>
      </c>
      <c r="H89" s="367">
        <v>258.57848999999999</v>
      </c>
      <c r="I89" s="364">
        <v>795.54575</v>
      </c>
      <c r="J89" s="365">
        <v>67.545549322664002</v>
      </c>
      <c r="K89" s="372">
        <v>0.27319558059799998</v>
      </c>
    </row>
    <row r="90" spans="1:11" ht="14.4" customHeight="1" thickBot="1" x14ac:dyDescent="0.35">
      <c r="A90" s="381" t="s">
        <v>300</v>
      </c>
      <c r="B90" s="359">
        <v>3274.9998968454402</v>
      </c>
      <c r="C90" s="359">
        <v>3278.1157899999998</v>
      </c>
      <c r="D90" s="360">
        <v>3.115893154563</v>
      </c>
      <c r="E90" s="361">
        <v>1.000951417787</v>
      </c>
      <c r="F90" s="359">
        <v>2912.00080270934</v>
      </c>
      <c r="G90" s="360">
        <v>728.00020067733499</v>
      </c>
      <c r="H90" s="362">
        <v>258.57848999999999</v>
      </c>
      <c r="I90" s="359">
        <v>795.54575</v>
      </c>
      <c r="J90" s="360">
        <v>67.545549322664002</v>
      </c>
      <c r="K90" s="363">
        <v>0.27319558059799998</v>
      </c>
    </row>
    <row r="91" spans="1:11" ht="14.4" customHeight="1" thickBot="1" x14ac:dyDescent="0.35">
      <c r="A91" s="379" t="s">
        <v>301</v>
      </c>
      <c r="B91" s="359">
        <v>130.999995873817</v>
      </c>
      <c r="C91" s="359">
        <v>118.54398999999999</v>
      </c>
      <c r="D91" s="360">
        <v>-12.456005873817</v>
      </c>
      <c r="E91" s="361">
        <v>0.90491598270100004</v>
      </c>
      <c r="F91" s="359">
        <v>175.00004823974399</v>
      </c>
      <c r="G91" s="360">
        <v>43.750012059935997</v>
      </c>
      <c r="H91" s="362">
        <v>14.259829999999999</v>
      </c>
      <c r="I91" s="359">
        <v>43.493279999999999</v>
      </c>
      <c r="J91" s="360">
        <v>-0.25673205993600001</v>
      </c>
      <c r="K91" s="363">
        <v>0.24853296006100001</v>
      </c>
    </row>
    <row r="92" spans="1:11" ht="14.4" customHeight="1" thickBot="1" x14ac:dyDescent="0.35">
      <c r="A92" s="380" t="s">
        <v>302</v>
      </c>
      <c r="B92" s="364">
        <v>130.999995873817</v>
      </c>
      <c r="C92" s="364">
        <v>118.54398999999999</v>
      </c>
      <c r="D92" s="365">
        <v>-12.456005873817</v>
      </c>
      <c r="E92" s="371">
        <v>0.90491598270100004</v>
      </c>
      <c r="F92" s="364">
        <v>175.00004823974399</v>
      </c>
      <c r="G92" s="365">
        <v>43.750012059935997</v>
      </c>
      <c r="H92" s="367">
        <v>14.259829999999999</v>
      </c>
      <c r="I92" s="364">
        <v>43.493279999999999</v>
      </c>
      <c r="J92" s="365">
        <v>-0.25673205993600001</v>
      </c>
      <c r="K92" s="372">
        <v>0.24853296006100001</v>
      </c>
    </row>
    <row r="93" spans="1:11" ht="14.4" customHeight="1" thickBot="1" x14ac:dyDescent="0.35">
      <c r="A93" s="381" t="s">
        <v>303</v>
      </c>
      <c r="B93" s="359">
        <v>130.999995873817</v>
      </c>
      <c r="C93" s="359">
        <v>118.54398999999999</v>
      </c>
      <c r="D93" s="360">
        <v>-12.456005873817</v>
      </c>
      <c r="E93" s="361">
        <v>0.90491598270100004</v>
      </c>
      <c r="F93" s="359">
        <v>175.00004823974399</v>
      </c>
      <c r="G93" s="360">
        <v>43.750012059935997</v>
      </c>
      <c r="H93" s="362">
        <v>14.259829999999999</v>
      </c>
      <c r="I93" s="359">
        <v>43.493279999999999</v>
      </c>
      <c r="J93" s="360">
        <v>-0.25673205993600001</v>
      </c>
      <c r="K93" s="363">
        <v>0.24853296006100001</v>
      </c>
    </row>
    <row r="94" spans="1:11" ht="14.4" customHeight="1" thickBot="1" x14ac:dyDescent="0.35">
      <c r="A94" s="378" t="s">
        <v>304</v>
      </c>
      <c r="B94" s="359">
        <v>0</v>
      </c>
      <c r="C94" s="359">
        <v>91.65607</v>
      </c>
      <c r="D94" s="360">
        <v>91.65607</v>
      </c>
      <c r="E94" s="369" t="s">
        <v>217</v>
      </c>
      <c r="F94" s="359">
        <v>41.965407857678002</v>
      </c>
      <c r="G94" s="360">
        <v>10.491351964419</v>
      </c>
      <c r="H94" s="362">
        <v>5.1150000000000002</v>
      </c>
      <c r="I94" s="359">
        <v>9.5150000000000006</v>
      </c>
      <c r="J94" s="360">
        <v>-0.97635196441899996</v>
      </c>
      <c r="K94" s="363">
        <v>0.22673436255500001</v>
      </c>
    </row>
    <row r="95" spans="1:11" ht="14.4" customHeight="1" thickBot="1" x14ac:dyDescent="0.35">
      <c r="A95" s="379" t="s">
        <v>305</v>
      </c>
      <c r="B95" s="359">
        <v>0</v>
      </c>
      <c r="C95" s="359">
        <v>91.65607</v>
      </c>
      <c r="D95" s="360">
        <v>91.65607</v>
      </c>
      <c r="E95" s="369" t="s">
        <v>217</v>
      </c>
      <c r="F95" s="359">
        <v>41.965407857678002</v>
      </c>
      <c r="G95" s="360">
        <v>10.491351964419</v>
      </c>
      <c r="H95" s="362">
        <v>5.1150000000000002</v>
      </c>
      <c r="I95" s="359">
        <v>9.5150000000000006</v>
      </c>
      <c r="J95" s="360">
        <v>-0.97635196441899996</v>
      </c>
      <c r="K95" s="363">
        <v>0.22673436255500001</v>
      </c>
    </row>
    <row r="96" spans="1:11" ht="14.4" customHeight="1" thickBot="1" x14ac:dyDescent="0.35">
      <c r="A96" s="380" t="s">
        <v>306</v>
      </c>
      <c r="B96" s="364">
        <v>0</v>
      </c>
      <c r="C96" s="364">
        <v>10.372070000000001</v>
      </c>
      <c r="D96" s="365">
        <v>10.372070000000001</v>
      </c>
      <c r="E96" s="366" t="s">
        <v>217</v>
      </c>
      <c r="F96" s="364">
        <v>13.964418737007</v>
      </c>
      <c r="G96" s="365">
        <v>3.4911046842509998</v>
      </c>
      <c r="H96" s="367">
        <v>0.71499999999999997</v>
      </c>
      <c r="I96" s="364">
        <v>0.71499999999999997</v>
      </c>
      <c r="J96" s="365">
        <v>-2.776104684251</v>
      </c>
      <c r="K96" s="372">
        <v>5.1201558293E-2</v>
      </c>
    </row>
    <row r="97" spans="1:11" ht="14.4" customHeight="1" thickBot="1" x14ac:dyDescent="0.35">
      <c r="A97" s="381" t="s">
        <v>307</v>
      </c>
      <c r="B97" s="359">
        <v>0</v>
      </c>
      <c r="C97" s="359">
        <v>-1.3619300000000001</v>
      </c>
      <c r="D97" s="360">
        <v>-1.3619300000000001</v>
      </c>
      <c r="E97" s="369" t="s">
        <v>217</v>
      </c>
      <c r="F97" s="359">
        <v>0</v>
      </c>
      <c r="G97" s="360">
        <v>0</v>
      </c>
      <c r="H97" s="362">
        <v>0</v>
      </c>
      <c r="I97" s="359">
        <v>0</v>
      </c>
      <c r="J97" s="360">
        <v>0</v>
      </c>
      <c r="K97" s="370" t="s">
        <v>217</v>
      </c>
    </row>
    <row r="98" spans="1:11" ht="14.4" customHeight="1" thickBot="1" x14ac:dyDescent="0.35">
      <c r="A98" s="381" t="s">
        <v>308</v>
      </c>
      <c r="B98" s="359">
        <v>0</v>
      </c>
      <c r="C98" s="359">
        <v>11.534000000000001</v>
      </c>
      <c r="D98" s="360">
        <v>11.534000000000001</v>
      </c>
      <c r="E98" s="369" t="s">
        <v>227</v>
      </c>
      <c r="F98" s="359">
        <v>13.791530988062</v>
      </c>
      <c r="G98" s="360">
        <v>3.447882747015</v>
      </c>
      <c r="H98" s="362">
        <v>0</v>
      </c>
      <c r="I98" s="359">
        <v>0</v>
      </c>
      <c r="J98" s="360">
        <v>-3.447882747015</v>
      </c>
      <c r="K98" s="363">
        <v>0</v>
      </c>
    </row>
    <row r="99" spans="1:11" ht="14.4" customHeight="1" thickBot="1" x14ac:dyDescent="0.35">
      <c r="A99" s="381" t="s">
        <v>309</v>
      </c>
      <c r="B99" s="359">
        <v>0</v>
      </c>
      <c r="C99" s="359">
        <v>0.2</v>
      </c>
      <c r="D99" s="360">
        <v>0.2</v>
      </c>
      <c r="E99" s="369" t="s">
        <v>217</v>
      </c>
      <c r="F99" s="359">
        <v>0.172887748945</v>
      </c>
      <c r="G99" s="360">
        <v>4.3221937235999999E-2</v>
      </c>
      <c r="H99" s="362">
        <v>0.71499999999999997</v>
      </c>
      <c r="I99" s="359">
        <v>0.71499999999999997</v>
      </c>
      <c r="J99" s="360">
        <v>0.67177806276300001</v>
      </c>
      <c r="K99" s="363">
        <v>4.1356313814180004</v>
      </c>
    </row>
    <row r="100" spans="1:11" ht="14.4" customHeight="1" thickBot="1" x14ac:dyDescent="0.35">
      <c r="A100" s="380" t="s">
        <v>310</v>
      </c>
      <c r="B100" s="364">
        <v>0</v>
      </c>
      <c r="C100" s="364">
        <v>54.6</v>
      </c>
      <c r="D100" s="365">
        <v>54.6</v>
      </c>
      <c r="E100" s="366" t="s">
        <v>217</v>
      </c>
      <c r="F100" s="364">
        <v>0</v>
      </c>
      <c r="G100" s="365">
        <v>0</v>
      </c>
      <c r="H100" s="367">
        <v>4.4000000000000004</v>
      </c>
      <c r="I100" s="364">
        <v>8.8000000000000007</v>
      </c>
      <c r="J100" s="365">
        <v>8.8000000000000007</v>
      </c>
      <c r="K100" s="368" t="s">
        <v>217</v>
      </c>
    </row>
    <row r="101" spans="1:11" ht="14.4" customHeight="1" thickBot="1" x14ac:dyDescent="0.35">
      <c r="A101" s="381" t="s">
        <v>311</v>
      </c>
      <c r="B101" s="359">
        <v>0</v>
      </c>
      <c r="C101" s="359">
        <v>54.6</v>
      </c>
      <c r="D101" s="360">
        <v>54.6</v>
      </c>
      <c r="E101" s="369" t="s">
        <v>217</v>
      </c>
      <c r="F101" s="359">
        <v>0</v>
      </c>
      <c r="G101" s="360">
        <v>0</v>
      </c>
      <c r="H101" s="362">
        <v>4.4000000000000004</v>
      </c>
      <c r="I101" s="359">
        <v>8.8000000000000007</v>
      </c>
      <c r="J101" s="360">
        <v>8.8000000000000007</v>
      </c>
      <c r="K101" s="370" t="s">
        <v>217</v>
      </c>
    </row>
    <row r="102" spans="1:11" ht="14.4" customHeight="1" thickBot="1" x14ac:dyDescent="0.35">
      <c r="A102" s="383" t="s">
        <v>312</v>
      </c>
      <c r="B102" s="359">
        <v>0</v>
      </c>
      <c r="C102" s="359">
        <v>5.8</v>
      </c>
      <c r="D102" s="360">
        <v>5.8</v>
      </c>
      <c r="E102" s="369" t="s">
        <v>217</v>
      </c>
      <c r="F102" s="359">
        <v>7.2774570716699998</v>
      </c>
      <c r="G102" s="360">
        <v>1.8193642679169999</v>
      </c>
      <c r="H102" s="362">
        <v>0</v>
      </c>
      <c r="I102" s="359">
        <v>0</v>
      </c>
      <c r="J102" s="360">
        <v>-1.8193642679169999</v>
      </c>
      <c r="K102" s="363">
        <v>0</v>
      </c>
    </row>
    <row r="103" spans="1:11" ht="14.4" customHeight="1" thickBot="1" x14ac:dyDescent="0.35">
      <c r="A103" s="381" t="s">
        <v>313</v>
      </c>
      <c r="B103" s="359">
        <v>0</v>
      </c>
      <c r="C103" s="359">
        <v>5.8</v>
      </c>
      <c r="D103" s="360">
        <v>5.8</v>
      </c>
      <c r="E103" s="369" t="s">
        <v>217</v>
      </c>
      <c r="F103" s="359">
        <v>7.2774570716699998</v>
      </c>
      <c r="G103" s="360">
        <v>1.8193642679169999</v>
      </c>
      <c r="H103" s="362">
        <v>0</v>
      </c>
      <c r="I103" s="359">
        <v>0</v>
      </c>
      <c r="J103" s="360">
        <v>-1.8193642679169999</v>
      </c>
      <c r="K103" s="363">
        <v>0</v>
      </c>
    </row>
    <row r="104" spans="1:11" ht="14.4" customHeight="1" thickBot="1" x14ac:dyDescent="0.35">
      <c r="A104" s="383" t="s">
        <v>314</v>
      </c>
      <c r="B104" s="359">
        <v>0</v>
      </c>
      <c r="C104" s="359">
        <v>3.25</v>
      </c>
      <c r="D104" s="360">
        <v>3.25</v>
      </c>
      <c r="E104" s="369" t="s">
        <v>217</v>
      </c>
      <c r="F104" s="359">
        <v>1.672512342304</v>
      </c>
      <c r="G104" s="360">
        <v>0.41812808557600001</v>
      </c>
      <c r="H104" s="362">
        <v>0</v>
      </c>
      <c r="I104" s="359">
        <v>0</v>
      </c>
      <c r="J104" s="360">
        <v>-0.41812808557600001</v>
      </c>
      <c r="K104" s="363">
        <v>0</v>
      </c>
    </row>
    <row r="105" spans="1:11" ht="14.4" customHeight="1" thickBot="1" x14ac:dyDescent="0.35">
      <c r="A105" s="381" t="s">
        <v>315</v>
      </c>
      <c r="B105" s="359">
        <v>0</v>
      </c>
      <c r="C105" s="359">
        <v>3.25</v>
      </c>
      <c r="D105" s="360">
        <v>3.25</v>
      </c>
      <c r="E105" s="369" t="s">
        <v>217</v>
      </c>
      <c r="F105" s="359">
        <v>1.672512342304</v>
      </c>
      <c r="G105" s="360">
        <v>0.41812808557600001</v>
      </c>
      <c r="H105" s="362">
        <v>0</v>
      </c>
      <c r="I105" s="359">
        <v>0</v>
      </c>
      <c r="J105" s="360">
        <v>-0.41812808557600001</v>
      </c>
      <c r="K105" s="363">
        <v>0</v>
      </c>
    </row>
    <row r="106" spans="1:11" ht="14.4" customHeight="1" thickBot="1" x14ac:dyDescent="0.35">
      <c r="A106" s="383" t="s">
        <v>316</v>
      </c>
      <c r="B106" s="359">
        <v>0</v>
      </c>
      <c r="C106" s="359">
        <v>17.634</v>
      </c>
      <c r="D106" s="360">
        <v>17.634</v>
      </c>
      <c r="E106" s="369" t="s">
        <v>227</v>
      </c>
      <c r="F106" s="359">
        <v>19.051019706696</v>
      </c>
      <c r="G106" s="360">
        <v>4.7627549266739999</v>
      </c>
      <c r="H106" s="362">
        <v>0</v>
      </c>
      <c r="I106" s="359">
        <v>0</v>
      </c>
      <c r="J106" s="360">
        <v>-4.7627549266739999</v>
      </c>
      <c r="K106" s="363">
        <v>0</v>
      </c>
    </row>
    <row r="107" spans="1:11" ht="14.4" customHeight="1" thickBot="1" x14ac:dyDescent="0.35">
      <c r="A107" s="381" t="s">
        <v>317</v>
      </c>
      <c r="B107" s="359">
        <v>0</v>
      </c>
      <c r="C107" s="359">
        <v>17.634</v>
      </c>
      <c r="D107" s="360">
        <v>17.634</v>
      </c>
      <c r="E107" s="369" t="s">
        <v>227</v>
      </c>
      <c r="F107" s="359">
        <v>19.051019706696</v>
      </c>
      <c r="G107" s="360">
        <v>4.7627549266739999</v>
      </c>
      <c r="H107" s="362">
        <v>0</v>
      </c>
      <c r="I107" s="359">
        <v>0</v>
      </c>
      <c r="J107" s="360">
        <v>-4.7627549266739999</v>
      </c>
      <c r="K107" s="363">
        <v>0</v>
      </c>
    </row>
    <row r="108" spans="1:11" ht="14.4" customHeight="1" thickBot="1" x14ac:dyDescent="0.35">
      <c r="A108" s="378" t="s">
        <v>318</v>
      </c>
      <c r="B108" s="359">
        <v>1748.99994683206</v>
      </c>
      <c r="C108" s="359">
        <v>1802.46289</v>
      </c>
      <c r="D108" s="360">
        <v>53.462943167940999</v>
      </c>
      <c r="E108" s="361">
        <v>1.0305677214360001</v>
      </c>
      <c r="F108" s="359">
        <v>1734.0043256992601</v>
      </c>
      <c r="G108" s="360">
        <v>433.50108142481503</v>
      </c>
      <c r="H108" s="362">
        <v>144.53700000000001</v>
      </c>
      <c r="I108" s="359">
        <v>433.61099999999999</v>
      </c>
      <c r="J108" s="360">
        <v>0.109918575184</v>
      </c>
      <c r="K108" s="363">
        <v>0.25006339002299999</v>
      </c>
    </row>
    <row r="109" spans="1:11" ht="14.4" customHeight="1" thickBot="1" x14ac:dyDescent="0.35">
      <c r="A109" s="379" t="s">
        <v>319</v>
      </c>
      <c r="B109" s="359">
        <v>1687.99994683206</v>
      </c>
      <c r="C109" s="359">
        <v>1698.4380000000001</v>
      </c>
      <c r="D109" s="360">
        <v>10.438053167941</v>
      </c>
      <c r="E109" s="361">
        <v>1.0061836809810001</v>
      </c>
      <c r="F109" s="359">
        <v>1734.0043256992601</v>
      </c>
      <c r="G109" s="360">
        <v>433.50108142481503</v>
      </c>
      <c r="H109" s="362">
        <v>144.53700000000001</v>
      </c>
      <c r="I109" s="359">
        <v>433.61099999999999</v>
      </c>
      <c r="J109" s="360">
        <v>0.109918575184</v>
      </c>
      <c r="K109" s="363">
        <v>0.25006339002299999</v>
      </c>
    </row>
    <row r="110" spans="1:11" ht="14.4" customHeight="1" thickBot="1" x14ac:dyDescent="0.35">
      <c r="A110" s="380" t="s">
        <v>320</v>
      </c>
      <c r="B110" s="364">
        <v>1687.99994683206</v>
      </c>
      <c r="C110" s="364">
        <v>1698.4380000000001</v>
      </c>
      <c r="D110" s="365">
        <v>10.438053167941</v>
      </c>
      <c r="E110" s="371">
        <v>1.0061836809810001</v>
      </c>
      <c r="F110" s="364">
        <v>1734.0043256992601</v>
      </c>
      <c r="G110" s="365">
        <v>433.50108142481503</v>
      </c>
      <c r="H110" s="367">
        <v>144.53700000000001</v>
      </c>
      <c r="I110" s="364">
        <v>433.61099999999999</v>
      </c>
      <c r="J110" s="365">
        <v>0.109918575184</v>
      </c>
      <c r="K110" s="372">
        <v>0.25006339002299999</v>
      </c>
    </row>
    <row r="111" spans="1:11" ht="14.4" customHeight="1" thickBot="1" x14ac:dyDescent="0.35">
      <c r="A111" s="381" t="s">
        <v>321</v>
      </c>
      <c r="B111" s="359">
        <v>1.999999937004</v>
      </c>
      <c r="C111" s="359">
        <v>1.728</v>
      </c>
      <c r="D111" s="360">
        <v>-0.27199993700399999</v>
      </c>
      <c r="E111" s="361">
        <v>0.86400002721299995</v>
      </c>
      <c r="F111" s="359">
        <v>2.000004989272</v>
      </c>
      <c r="G111" s="360">
        <v>0.500001247318</v>
      </c>
      <c r="H111" s="362">
        <v>0.14399999999999999</v>
      </c>
      <c r="I111" s="359">
        <v>0.432</v>
      </c>
      <c r="J111" s="360">
        <v>-6.8001247318000002E-2</v>
      </c>
      <c r="K111" s="363">
        <v>0.21599946115900001</v>
      </c>
    </row>
    <row r="112" spans="1:11" ht="14.4" customHeight="1" thickBot="1" x14ac:dyDescent="0.35">
      <c r="A112" s="381" t="s">
        <v>322</v>
      </c>
      <c r="B112" s="359">
        <v>1685.99994689505</v>
      </c>
      <c r="C112" s="359">
        <v>1696.3979999999999</v>
      </c>
      <c r="D112" s="360">
        <v>10.398053104945999</v>
      </c>
      <c r="E112" s="361">
        <v>1.006167291478</v>
      </c>
      <c r="F112" s="359">
        <v>1732.00432070999</v>
      </c>
      <c r="G112" s="360">
        <v>433.00108017749699</v>
      </c>
      <c r="H112" s="362">
        <v>144.36699999999999</v>
      </c>
      <c r="I112" s="359">
        <v>433.101</v>
      </c>
      <c r="J112" s="360">
        <v>9.9919822502000002E-2</v>
      </c>
      <c r="K112" s="363">
        <v>0.25005769028399999</v>
      </c>
    </row>
    <row r="113" spans="1:11" ht="14.4" customHeight="1" thickBot="1" x14ac:dyDescent="0.35">
      <c r="A113" s="381" t="s">
        <v>323</v>
      </c>
      <c r="B113" s="359">
        <v>0</v>
      </c>
      <c r="C113" s="359">
        <v>0.312</v>
      </c>
      <c r="D113" s="360">
        <v>0.312</v>
      </c>
      <c r="E113" s="369" t="s">
        <v>217</v>
      </c>
      <c r="F113" s="359">
        <v>0</v>
      </c>
      <c r="G113" s="360">
        <v>0</v>
      </c>
      <c r="H113" s="362">
        <v>2.5999999999999999E-2</v>
      </c>
      <c r="I113" s="359">
        <v>7.8E-2</v>
      </c>
      <c r="J113" s="360">
        <v>7.8E-2</v>
      </c>
      <c r="K113" s="370" t="s">
        <v>217</v>
      </c>
    </row>
    <row r="114" spans="1:11" ht="14.4" customHeight="1" thickBot="1" x14ac:dyDescent="0.35">
      <c r="A114" s="379" t="s">
        <v>324</v>
      </c>
      <c r="B114" s="359">
        <v>61</v>
      </c>
      <c r="C114" s="359">
        <v>104.02489</v>
      </c>
      <c r="D114" s="360">
        <v>43.024889999999999</v>
      </c>
      <c r="E114" s="361">
        <v>1.705326065573</v>
      </c>
      <c r="F114" s="359">
        <v>0</v>
      </c>
      <c r="G114" s="360">
        <v>0</v>
      </c>
      <c r="H114" s="362">
        <v>0</v>
      </c>
      <c r="I114" s="359">
        <v>0</v>
      </c>
      <c r="J114" s="360">
        <v>0</v>
      </c>
      <c r="K114" s="370" t="s">
        <v>217</v>
      </c>
    </row>
    <row r="115" spans="1:11" ht="14.4" customHeight="1" thickBot="1" x14ac:dyDescent="0.35">
      <c r="A115" s="380" t="s">
        <v>325</v>
      </c>
      <c r="B115" s="364">
        <v>61</v>
      </c>
      <c r="C115" s="364">
        <v>77.658990000000003</v>
      </c>
      <c r="D115" s="365">
        <v>16.658989999999999</v>
      </c>
      <c r="E115" s="371">
        <v>1.273098196721</v>
      </c>
      <c r="F115" s="364">
        <v>0</v>
      </c>
      <c r="G115" s="365">
        <v>0</v>
      </c>
      <c r="H115" s="367">
        <v>0</v>
      </c>
      <c r="I115" s="364">
        <v>0</v>
      </c>
      <c r="J115" s="365">
        <v>0</v>
      </c>
      <c r="K115" s="368" t="s">
        <v>217</v>
      </c>
    </row>
    <row r="116" spans="1:11" ht="14.4" customHeight="1" thickBot="1" x14ac:dyDescent="0.35">
      <c r="A116" s="381" t="s">
        <v>326</v>
      </c>
      <c r="B116" s="359">
        <v>61</v>
      </c>
      <c r="C116" s="359">
        <v>77.658990000000003</v>
      </c>
      <c r="D116" s="360">
        <v>16.658989999999999</v>
      </c>
      <c r="E116" s="361">
        <v>1.273098196721</v>
      </c>
      <c r="F116" s="359">
        <v>0</v>
      </c>
      <c r="G116" s="360">
        <v>0</v>
      </c>
      <c r="H116" s="362">
        <v>0</v>
      </c>
      <c r="I116" s="359">
        <v>0</v>
      </c>
      <c r="J116" s="360">
        <v>0</v>
      </c>
      <c r="K116" s="370" t="s">
        <v>217</v>
      </c>
    </row>
    <row r="117" spans="1:11" ht="14.4" customHeight="1" thickBot="1" x14ac:dyDescent="0.35">
      <c r="A117" s="380" t="s">
        <v>327</v>
      </c>
      <c r="B117" s="364">
        <v>0</v>
      </c>
      <c r="C117" s="364">
        <v>26.3659</v>
      </c>
      <c r="D117" s="365">
        <v>26.3659</v>
      </c>
      <c r="E117" s="366" t="s">
        <v>227</v>
      </c>
      <c r="F117" s="364">
        <v>0</v>
      </c>
      <c r="G117" s="365">
        <v>0</v>
      </c>
      <c r="H117" s="367">
        <v>0</v>
      </c>
      <c r="I117" s="364">
        <v>0</v>
      </c>
      <c r="J117" s="365">
        <v>0</v>
      </c>
      <c r="K117" s="368" t="s">
        <v>217</v>
      </c>
    </row>
    <row r="118" spans="1:11" ht="14.4" customHeight="1" thickBot="1" x14ac:dyDescent="0.35">
      <c r="A118" s="381" t="s">
        <v>328</v>
      </c>
      <c r="B118" s="359">
        <v>0</v>
      </c>
      <c r="C118" s="359">
        <v>26.3659</v>
      </c>
      <c r="D118" s="360">
        <v>26.3659</v>
      </c>
      <c r="E118" s="369" t="s">
        <v>227</v>
      </c>
      <c r="F118" s="359">
        <v>0</v>
      </c>
      <c r="G118" s="360">
        <v>0</v>
      </c>
      <c r="H118" s="362">
        <v>0</v>
      </c>
      <c r="I118" s="359">
        <v>0</v>
      </c>
      <c r="J118" s="360">
        <v>0</v>
      </c>
      <c r="K118" s="370" t="s">
        <v>217</v>
      </c>
    </row>
    <row r="119" spans="1:11" ht="14.4" customHeight="1" thickBot="1" x14ac:dyDescent="0.35">
      <c r="A119" s="378" t="s">
        <v>329</v>
      </c>
      <c r="B119" s="359">
        <v>0</v>
      </c>
      <c r="C119" s="359">
        <v>0.17041999999999999</v>
      </c>
      <c r="D119" s="360">
        <v>0.17041999999999999</v>
      </c>
      <c r="E119" s="369" t="s">
        <v>227</v>
      </c>
      <c r="F119" s="359">
        <v>0</v>
      </c>
      <c r="G119" s="360">
        <v>0</v>
      </c>
      <c r="H119" s="362">
        <v>0.39883000000000002</v>
      </c>
      <c r="I119" s="359">
        <v>0.41446</v>
      </c>
      <c r="J119" s="360">
        <v>0.41446</v>
      </c>
      <c r="K119" s="370" t="s">
        <v>217</v>
      </c>
    </row>
    <row r="120" spans="1:11" ht="14.4" customHeight="1" thickBot="1" x14ac:dyDescent="0.35">
      <c r="A120" s="379" t="s">
        <v>330</v>
      </c>
      <c r="B120" s="359">
        <v>0</v>
      </c>
      <c r="C120" s="359">
        <v>0.17041999999999999</v>
      </c>
      <c r="D120" s="360">
        <v>0.17041999999999999</v>
      </c>
      <c r="E120" s="369" t="s">
        <v>227</v>
      </c>
      <c r="F120" s="359">
        <v>0</v>
      </c>
      <c r="G120" s="360">
        <v>0</v>
      </c>
      <c r="H120" s="362">
        <v>0.39883000000000002</v>
      </c>
      <c r="I120" s="359">
        <v>0.41446</v>
      </c>
      <c r="J120" s="360">
        <v>0.41446</v>
      </c>
      <c r="K120" s="370" t="s">
        <v>217</v>
      </c>
    </row>
    <row r="121" spans="1:11" ht="14.4" customHeight="1" thickBot="1" x14ac:dyDescent="0.35">
      <c r="A121" s="380" t="s">
        <v>331</v>
      </c>
      <c r="B121" s="364">
        <v>0</v>
      </c>
      <c r="C121" s="364">
        <v>0.17041999999999999</v>
      </c>
      <c r="D121" s="365">
        <v>0.17041999999999999</v>
      </c>
      <c r="E121" s="366" t="s">
        <v>227</v>
      </c>
      <c r="F121" s="364">
        <v>0</v>
      </c>
      <c r="G121" s="365">
        <v>0</v>
      </c>
      <c r="H121" s="367">
        <v>0.39883000000000002</v>
      </c>
      <c r="I121" s="364">
        <v>0.41446</v>
      </c>
      <c r="J121" s="365">
        <v>0.41446</v>
      </c>
      <c r="K121" s="368" t="s">
        <v>217</v>
      </c>
    </row>
    <row r="122" spans="1:11" ht="14.4" customHeight="1" thickBot="1" x14ac:dyDescent="0.35">
      <c r="A122" s="381" t="s">
        <v>332</v>
      </c>
      <c r="B122" s="359">
        <v>0</v>
      </c>
      <c r="C122" s="359">
        <v>0.17041999999999999</v>
      </c>
      <c r="D122" s="360">
        <v>0.17041999999999999</v>
      </c>
      <c r="E122" s="369" t="s">
        <v>227</v>
      </c>
      <c r="F122" s="359">
        <v>0</v>
      </c>
      <c r="G122" s="360">
        <v>0</v>
      </c>
      <c r="H122" s="362">
        <v>0.39883000000000002</v>
      </c>
      <c r="I122" s="359">
        <v>0.41446</v>
      </c>
      <c r="J122" s="360">
        <v>0.41446</v>
      </c>
      <c r="K122" s="370" t="s">
        <v>217</v>
      </c>
    </row>
    <row r="123" spans="1:11" ht="14.4" customHeight="1" thickBot="1" x14ac:dyDescent="0.35">
      <c r="A123" s="377" t="s">
        <v>333</v>
      </c>
      <c r="B123" s="359">
        <v>23275.8821712391</v>
      </c>
      <c r="C123" s="359">
        <v>24493.926960000001</v>
      </c>
      <c r="D123" s="360">
        <v>1218.0447887609</v>
      </c>
      <c r="E123" s="361">
        <v>1.0523307679509999</v>
      </c>
      <c r="F123" s="359">
        <v>25469.354388343902</v>
      </c>
      <c r="G123" s="360">
        <v>6367.3385970859699</v>
      </c>
      <c r="H123" s="362">
        <v>1962.0056199999999</v>
      </c>
      <c r="I123" s="359">
        <v>6228.1927400000004</v>
      </c>
      <c r="J123" s="360">
        <v>-139.14585708597099</v>
      </c>
      <c r="K123" s="363">
        <v>0.24453673403000001</v>
      </c>
    </row>
    <row r="124" spans="1:11" ht="14.4" customHeight="1" thickBot="1" x14ac:dyDescent="0.35">
      <c r="A124" s="378" t="s">
        <v>334</v>
      </c>
      <c r="B124" s="359">
        <v>23214.3826175465</v>
      </c>
      <c r="C124" s="359">
        <v>24430.980650000001</v>
      </c>
      <c r="D124" s="360">
        <v>1216.5980324534801</v>
      </c>
      <c r="E124" s="361">
        <v>1.052407081096</v>
      </c>
      <c r="F124" s="359">
        <v>25401.004190260399</v>
      </c>
      <c r="G124" s="360">
        <v>6350.2510475651097</v>
      </c>
      <c r="H124" s="362">
        <v>1955.7502300000001</v>
      </c>
      <c r="I124" s="359">
        <v>6129.8497399999997</v>
      </c>
      <c r="J124" s="360">
        <v>-220.40130756510899</v>
      </c>
      <c r="K124" s="363">
        <v>0.241323126207</v>
      </c>
    </row>
    <row r="125" spans="1:11" ht="14.4" customHeight="1" thickBot="1" x14ac:dyDescent="0.35">
      <c r="A125" s="379" t="s">
        <v>335</v>
      </c>
      <c r="B125" s="359">
        <v>21464.9378616416</v>
      </c>
      <c r="C125" s="359">
        <v>22479.493429999999</v>
      </c>
      <c r="D125" s="360">
        <v>1014.55556835845</v>
      </c>
      <c r="E125" s="361">
        <v>1.047265711873</v>
      </c>
      <c r="F125" s="359">
        <v>24002.774293791801</v>
      </c>
      <c r="G125" s="360">
        <v>6000.6935734479503</v>
      </c>
      <c r="H125" s="362">
        <v>1794.6348700000001</v>
      </c>
      <c r="I125" s="359">
        <v>5580.2060700000002</v>
      </c>
      <c r="J125" s="360">
        <v>-420.48750344794598</v>
      </c>
      <c r="K125" s="363">
        <v>0.232481712392</v>
      </c>
    </row>
    <row r="126" spans="1:11" ht="14.4" customHeight="1" thickBot="1" x14ac:dyDescent="0.35">
      <c r="A126" s="380" t="s">
        <v>336</v>
      </c>
      <c r="B126" s="364">
        <v>880.93786163617995</v>
      </c>
      <c r="C126" s="364">
        <v>961.44073000000003</v>
      </c>
      <c r="D126" s="365">
        <v>80.502868363819999</v>
      </c>
      <c r="E126" s="371">
        <v>1.091383140479</v>
      </c>
      <c r="F126" s="364">
        <v>889.874720365852</v>
      </c>
      <c r="G126" s="365">
        <v>222.468680091463</v>
      </c>
      <c r="H126" s="367">
        <v>133.39096000000001</v>
      </c>
      <c r="I126" s="364">
        <v>310.64004</v>
      </c>
      <c r="J126" s="365">
        <v>88.171359908536999</v>
      </c>
      <c r="K126" s="372">
        <v>0.34908289098500001</v>
      </c>
    </row>
    <row r="127" spans="1:11" ht="14.4" customHeight="1" thickBot="1" x14ac:dyDescent="0.35">
      <c r="A127" s="381" t="s">
        <v>337</v>
      </c>
      <c r="B127" s="359">
        <v>103</v>
      </c>
      <c r="C127" s="359">
        <v>10.70581</v>
      </c>
      <c r="D127" s="360">
        <v>-92.29419</v>
      </c>
      <c r="E127" s="361">
        <v>0.103939902912</v>
      </c>
      <c r="F127" s="359">
        <v>11.795628231437</v>
      </c>
      <c r="G127" s="360">
        <v>2.948907057859</v>
      </c>
      <c r="H127" s="362">
        <v>2.6738</v>
      </c>
      <c r="I127" s="359">
        <v>6.1413000000000002</v>
      </c>
      <c r="J127" s="360">
        <v>3.1923929421400001</v>
      </c>
      <c r="K127" s="363">
        <v>0.52064204461999997</v>
      </c>
    </row>
    <row r="128" spans="1:11" ht="14.4" customHeight="1" thickBot="1" x14ac:dyDescent="0.35">
      <c r="A128" s="381" t="s">
        <v>338</v>
      </c>
      <c r="B128" s="359">
        <v>168</v>
      </c>
      <c r="C128" s="359">
        <v>277.82222000000002</v>
      </c>
      <c r="D128" s="360">
        <v>109.82222</v>
      </c>
      <c r="E128" s="361">
        <v>1.6537036904760001</v>
      </c>
      <c r="F128" s="359">
        <v>229.00092275675499</v>
      </c>
      <c r="G128" s="360">
        <v>57.250230689188001</v>
      </c>
      <c r="H128" s="362">
        <v>22.533159999999999</v>
      </c>
      <c r="I128" s="359">
        <v>72.994640000000004</v>
      </c>
      <c r="J128" s="360">
        <v>15.744409310810999</v>
      </c>
      <c r="K128" s="363">
        <v>0.31875260204700001</v>
      </c>
    </row>
    <row r="129" spans="1:11" ht="14.4" customHeight="1" thickBot="1" x14ac:dyDescent="0.35">
      <c r="A129" s="381" t="s">
        <v>339</v>
      </c>
      <c r="B129" s="359">
        <v>58</v>
      </c>
      <c r="C129" s="359">
        <v>32.734299999999998</v>
      </c>
      <c r="D129" s="360">
        <v>-25.265699999999999</v>
      </c>
      <c r="E129" s="361">
        <v>0.56438448275800002</v>
      </c>
      <c r="F129" s="359">
        <v>27.127675222722999</v>
      </c>
      <c r="G129" s="360">
        <v>6.7819188056800002</v>
      </c>
      <c r="H129" s="362">
        <v>8.8795999999999999</v>
      </c>
      <c r="I129" s="359">
        <v>8.8795999999999999</v>
      </c>
      <c r="J129" s="360">
        <v>2.0976811943190001</v>
      </c>
      <c r="K129" s="363">
        <v>0.32732624255800002</v>
      </c>
    </row>
    <row r="130" spans="1:11" ht="14.4" customHeight="1" thickBot="1" x14ac:dyDescent="0.35">
      <c r="A130" s="381" t="s">
        <v>340</v>
      </c>
      <c r="B130" s="359">
        <v>551.93786163617995</v>
      </c>
      <c r="C130" s="359">
        <v>640.17840000000001</v>
      </c>
      <c r="D130" s="360">
        <v>88.240538363819994</v>
      </c>
      <c r="E130" s="361">
        <v>1.1598740447010001</v>
      </c>
      <c r="F130" s="359">
        <v>621.95049415493497</v>
      </c>
      <c r="G130" s="360">
        <v>155.487623538734</v>
      </c>
      <c r="H130" s="362">
        <v>99.304400000000001</v>
      </c>
      <c r="I130" s="359">
        <v>222.62450000000001</v>
      </c>
      <c r="J130" s="360">
        <v>67.136876461265999</v>
      </c>
      <c r="K130" s="363">
        <v>0.35794569196699999</v>
      </c>
    </row>
    <row r="131" spans="1:11" ht="14.4" customHeight="1" thickBot="1" x14ac:dyDescent="0.35">
      <c r="A131" s="380" t="s">
        <v>341</v>
      </c>
      <c r="B131" s="364">
        <v>25.000000000006001</v>
      </c>
      <c r="C131" s="364">
        <v>83.084699999999998</v>
      </c>
      <c r="D131" s="365">
        <v>58.084699999992999</v>
      </c>
      <c r="E131" s="371">
        <v>3.3233879999989999</v>
      </c>
      <c r="F131" s="364">
        <v>64.000006417194001</v>
      </c>
      <c r="G131" s="365">
        <v>16.000001604297999</v>
      </c>
      <c r="H131" s="367">
        <v>0</v>
      </c>
      <c r="I131" s="364">
        <v>17.08501</v>
      </c>
      <c r="J131" s="365">
        <v>1.0850083957009999</v>
      </c>
      <c r="K131" s="372">
        <v>0.26695325448200002</v>
      </c>
    </row>
    <row r="132" spans="1:11" ht="14.4" customHeight="1" thickBot="1" x14ac:dyDescent="0.35">
      <c r="A132" s="381" t="s">
        <v>342</v>
      </c>
      <c r="B132" s="359">
        <v>25.000000000006001</v>
      </c>
      <c r="C132" s="359">
        <v>83.084699999999998</v>
      </c>
      <c r="D132" s="360">
        <v>58.084699999992999</v>
      </c>
      <c r="E132" s="361">
        <v>3.3233879999989999</v>
      </c>
      <c r="F132" s="359">
        <v>64.000006417194001</v>
      </c>
      <c r="G132" s="360">
        <v>16.000001604297999</v>
      </c>
      <c r="H132" s="362">
        <v>0</v>
      </c>
      <c r="I132" s="359">
        <v>17.08501</v>
      </c>
      <c r="J132" s="360">
        <v>1.0850083957009999</v>
      </c>
      <c r="K132" s="363">
        <v>0.26695325448200002</v>
      </c>
    </row>
    <row r="133" spans="1:11" ht="14.4" customHeight="1" thickBot="1" x14ac:dyDescent="0.35">
      <c r="A133" s="380" t="s">
        <v>343</v>
      </c>
      <c r="B133" s="364">
        <v>1327.0000000003499</v>
      </c>
      <c r="C133" s="364">
        <v>-133.27260000000001</v>
      </c>
      <c r="D133" s="365">
        <v>-1460.2726000003499</v>
      </c>
      <c r="E133" s="371">
        <v>-0.10043149962300001</v>
      </c>
      <c r="F133" s="364">
        <v>73.897263336343002</v>
      </c>
      <c r="G133" s="365">
        <v>18.474315834085999</v>
      </c>
      <c r="H133" s="367">
        <v>0.53100000000000003</v>
      </c>
      <c r="I133" s="364">
        <v>0.53100000000000003</v>
      </c>
      <c r="J133" s="365">
        <v>-17.943315834086</v>
      </c>
      <c r="K133" s="372">
        <v>7.1856517550000004E-3</v>
      </c>
    </row>
    <row r="134" spans="1:11" ht="14.4" customHeight="1" thickBot="1" x14ac:dyDescent="0.35">
      <c r="A134" s="381" t="s">
        <v>344</v>
      </c>
      <c r="B134" s="359">
        <v>1282.0000000003299</v>
      </c>
      <c r="C134" s="359">
        <v>-121.28959999999999</v>
      </c>
      <c r="D134" s="360">
        <v>-1403.28960000034</v>
      </c>
      <c r="E134" s="361">
        <v>-9.4609672386000002E-2</v>
      </c>
      <c r="F134" s="359">
        <v>73.897263336343002</v>
      </c>
      <c r="G134" s="360">
        <v>18.474315834085999</v>
      </c>
      <c r="H134" s="362">
        <v>0</v>
      </c>
      <c r="I134" s="359">
        <v>0</v>
      </c>
      <c r="J134" s="360">
        <v>-18.474315834085999</v>
      </c>
      <c r="K134" s="363">
        <v>0</v>
      </c>
    </row>
    <row r="135" spans="1:11" ht="14.4" customHeight="1" thickBot="1" x14ac:dyDescent="0.35">
      <c r="A135" s="381" t="s">
        <v>345</v>
      </c>
      <c r="B135" s="359">
        <v>45.000000000010999</v>
      </c>
      <c r="C135" s="359">
        <v>-11.983000000000001</v>
      </c>
      <c r="D135" s="360">
        <v>-56.983000000011003</v>
      </c>
      <c r="E135" s="361">
        <v>-0.26628888888800001</v>
      </c>
      <c r="F135" s="359">
        <v>0</v>
      </c>
      <c r="G135" s="360">
        <v>0</v>
      </c>
      <c r="H135" s="362">
        <v>0.53100000000000003</v>
      </c>
      <c r="I135" s="359">
        <v>0.53100000000000003</v>
      </c>
      <c r="J135" s="360">
        <v>0.53100000000000003</v>
      </c>
      <c r="K135" s="370" t="s">
        <v>217</v>
      </c>
    </row>
    <row r="136" spans="1:11" ht="14.4" customHeight="1" thickBot="1" x14ac:dyDescent="0.35">
      <c r="A136" s="380" t="s">
        <v>346</v>
      </c>
      <c r="B136" s="364">
        <v>19232.000000004999</v>
      </c>
      <c r="C136" s="364">
        <v>20693.838940000001</v>
      </c>
      <c r="D136" s="365">
        <v>1461.8389399949799</v>
      </c>
      <c r="E136" s="371">
        <v>1.0760107601910001</v>
      </c>
      <c r="F136" s="364">
        <v>22975.002303672401</v>
      </c>
      <c r="G136" s="365">
        <v>5743.7505759181004</v>
      </c>
      <c r="H136" s="367">
        <v>1553.8270600000001</v>
      </c>
      <c r="I136" s="364">
        <v>5145.0504199999996</v>
      </c>
      <c r="J136" s="365">
        <v>-598.70015591809897</v>
      </c>
      <c r="K136" s="372">
        <v>0.22394123630500001</v>
      </c>
    </row>
    <row r="137" spans="1:11" ht="14.4" customHeight="1" thickBot="1" x14ac:dyDescent="0.35">
      <c r="A137" s="381" t="s">
        <v>347</v>
      </c>
      <c r="B137" s="359">
        <v>12011.0000000031</v>
      </c>
      <c r="C137" s="359">
        <v>11675.92359</v>
      </c>
      <c r="D137" s="360">
        <v>-335.076410003136</v>
      </c>
      <c r="E137" s="361">
        <v>0.97210253850600004</v>
      </c>
      <c r="F137" s="359">
        <v>13945.001398246401</v>
      </c>
      <c r="G137" s="360">
        <v>3486.2503495616102</v>
      </c>
      <c r="H137" s="362">
        <v>850.52277000000004</v>
      </c>
      <c r="I137" s="359">
        <v>2932.8355900000001</v>
      </c>
      <c r="J137" s="360">
        <v>-553.41475956160502</v>
      </c>
      <c r="K137" s="363">
        <v>0.21031447084400001</v>
      </c>
    </row>
    <row r="138" spans="1:11" ht="14.4" customHeight="1" thickBot="1" x14ac:dyDescent="0.35">
      <c r="A138" s="381" t="s">
        <v>348</v>
      </c>
      <c r="B138" s="359">
        <v>7221.0000000018899</v>
      </c>
      <c r="C138" s="359">
        <v>9017.9153499999993</v>
      </c>
      <c r="D138" s="360">
        <v>1796.9153499981101</v>
      </c>
      <c r="E138" s="361">
        <v>1.248845776207</v>
      </c>
      <c r="F138" s="359">
        <v>9030.0009054259699</v>
      </c>
      <c r="G138" s="360">
        <v>2257.5002263564902</v>
      </c>
      <c r="H138" s="362">
        <v>703.30429000000004</v>
      </c>
      <c r="I138" s="359">
        <v>2212.2148299999999</v>
      </c>
      <c r="J138" s="360">
        <v>-45.285396356493003</v>
      </c>
      <c r="K138" s="363">
        <v>0.244985006443</v>
      </c>
    </row>
    <row r="139" spans="1:11" ht="14.4" customHeight="1" thickBot="1" x14ac:dyDescent="0.35">
      <c r="A139" s="380" t="s">
        <v>349</v>
      </c>
      <c r="B139" s="364">
        <v>0</v>
      </c>
      <c r="C139" s="364">
        <v>874.40165999999999</v>
      </c>
      <c r="D139" s="365">
        <v>874.40165999999999</v>
      </c>
      <c r="E139" s="366" t="s">
        <v>217</v>
      </c>
      <c r="F139" s="364">
        <v>0</v>
      </c>
      <c r="G139" s="365">
        <v>0</v>
      </c>
      <c r="H139" s="367">
        <v>106.88585</v>
      </c>
      <c r="I139" s="364">
        <v>106.89960000000001</v>
      </c>
      <c r="J139" s="365">
        <v>106.89960000000001</v>
      </c>
      <c r="K139" s="368" t="s">
        <v>217</v>
      </c>
    </row>
    <row r="140" spans="1:11" ht="14.4" customHeight="1" thickBot="1" x14ac:dyDescent="0.35">
      <c r="A140" s="381" t="s">
        <v>350</v>
      </c>
      <c r="B140" s="359">
        <v>0</v>
      </c>
      <c r="C140" s="359">
        <v>299.62392</v>
      </c>
      <c r="D140" s="360">
        <v>299.62392</v>
      </c>
      <c r="E140" s="369" t="s">
        <v>217</v>
      </c>
      <c r="F140" s="359">
        <v>0</v>
      </c>
      <c r="G140" s="360">
        <v>0</v>
      </c>
      <c r="H140" s="362">
        <v>0</v>
      </c>
      <c r="I140" s="359">
        <v>0</v>
      </c>
      <c r="J140" s="360">
        <v>0</v>
      </c>
      <c r="K140" s="370" t="s">
        <v>217</v>
      </c>
    </row>
    <row r="141" spans="1:11" ht="14.4" customHeight="1" thickBot="1" x14ac:dyDescent="0.35">
      <c r="A141" s="381" t="s">
        <v>351</v>
      </c>
      <c r="B141" s="359">
        <v>0</v>
      </c>
      <c r="C141" s="359">
        <v>574.77773999999999</v>
      </c>
      <c r="D141" s="360">
        <v>574.77773999999999</v>
      </c>
      <c r="E141" s="369" t="s">
        <v>217</v>
      </c>
      <c r="F141" s="359">
        <v>0</v>
      </c>
      <c r="G141" s="360">
        <v>0</v>
      </c>
      <c r="H141" s="362">
        <v>106.88585</v>
      </c>
      <c r="I141" s="359">
        <v>106.89960000000001</v>
      </c>
      <c r="J141" s="360">
        <v>106.89960000000001</v>
      </c>
      <c r="K141" s="370" t="s">
        <v>217</v>
      </c>
    </row>
    <row r="142" spans="1:11" ht="14.4" customHeight="1" thickBot="1" x14ac:dyDescent="0.35">
      <c r="A142" s="384" t="s">
        <v>352</v>
      </c>
      <c r="B142" s="364">
        <v>1749.4447559049599</v>
      </c>
      <c r="C142" s="364">
        <v>1951.48722</v>
      </c>
      <c r="D142" s="365">
        <v>202.042464095035</v>
      </c>
      <c r="E142" s="371">
        <v>1.1154894793979999</v>
      </c>
      <c r="F142" s="364">
        <v>1398.2298964686499</v>
      </c>
      <c r="G142" s="365">
        <v>349.55747411716197</v>
      </c>
      <c r="H142" s="367">
        <v>161.11536000000001</v>
      </c>
      <c r="I142" s="364">
        <v>549.64367000000004</v>
      </c>
      <c r="J142" s="365">
        <v>200.08619588283801</v>
      </c>
      <c r="K142" s="372">
        <v>0.39309964075800002</v>
      </c>
    </row>
    <row r="143" spans="1:11" ht="14.4" customHeight="1" thickBot="1" x14ac:dyDescent="0.35">
      <c r="A143" s="380" t="s">
        <v>353</v>
      </c>
      <c r="B143" s="364">
        <v>1749.4447559049599</v>
      </c>
      <c r="C143" s="364">
        <v>1951.48722</v>
      </c>
      <c r="D143" s="365">
        <v>202.042464095035</v>
      </c>
      <c r="E143" s="371">
        <v>1.1154894793979999</v>
      </c>
      <c r="F143" s="364">
        <v>1398.2298964686499</v>
      </c>
      <c r="G143" s="365">
        <v>349.55747411716197</v>
      </c>
      <c r="H143" s="367">
        <v>161.11536000000001</v>
      </c>
      <c r="I143" s="364">
        <v>549.64367000000004</v>
      </c>
      <c r="J143" s="365">
        <v>200.08619588283801</v>
      </c>
      <c r="K143" s="372">
        <v>0.39309964075800002</v>
      </c>
    </row>
    <row r="144" spans="1:11" ht="14.4" customHeight="1" thickBot="1" x14ac:dyDescent="0.35">
      <c r="A144" s="381" t="s">
        <v>354</v>
      </c>
      <c r="B144" s="359">
        <v>1749.4447559049599</v>
      </c>
      <c r="C144" s="359">
        <v>1951.48722</v>
      </c>
      <c r="D144" s="360">
        <v>202.042464095035</v>
      </c>
      <c r="E144" s="361">
        <v>1.1154894793979999</v>
      </c>
      <c r="F144" s="359">
        <v>1398.2298964686499</v>
      </c>
      <c r="G144" s="360">
        <v>349.55747411716197</v>
      </c>
      <c r="H144" s="362">
        <v>161.11536000000001</v>
      </c>
      <c r="I144" s="359">
        <v>549.64367000000004</v>
      </c>
      <c r="J144" s="360">
        <v>200.08619588283801</v>
      </c>
      <c r="K144" s="363">
        <v>0.39309964075800002</v>
      </c>
    </row>
    <row r="145" spans="1:11" ht="14.4" customHeight="1" thickBot="1" x14ac:dyDescent="0.35">
      <c r="A145" s="378" t="s">
        <v>355</v>
      </c>
      <c r="B145" s="359">
        <v>61.499553692581998</v>
      </c>
      <c r="C145" s="359">
        <v>62.940429999999999</v>
      </c>
      <c r="D145" s="360">
        <v>1.4408763074169999</v>
      </c>
      <c r="E145" s="361">
        <v>1.0234290530720001</v>
      </c>
      <c r="F145" s="359">
        <v>68.350198083451005</v>
      </c>
      <c r="G145" s="360">
        <v>17.087549520862002</v>
      </c>
      <c r="H145" s="362">
        <v>6.2612399999999999</v>
      </c>
      <c r="I145" s="359">
        <v>98.348849999999999</v>
      </c>
      <c r="J145" s="360">
        <v>81.261300479137006</v>
      </c>
      <c r="K145" s="363">
        <v>1.4388963420400001</v>
      </c>
    </row>
    <row r="146" spans="1:11" ht="14.4" customHeight="1" thickBot="1" x14ac:dyDescent="0.35">
      <c r="A146" s="379" t="s">
        <v>356</v>
      </c>
      <c r="B146" s="359">
        <v>0</v>
      </c>
      <c r="C146" s="359">
        <v>0</v>
      </c>
      <c r="D146" s="360">
        <v>0</v>
      </c>
      <c r="E146" s="369" t="s">
        <v>217</v>
      </c>
      <c r="F146" s="359">
        <v>0</v>
      </c>
      <c r="G146" s="360">
        <v>0</v>
      </c>
      <c r="H146" s="362">
        <v>0</v>
      </c>
      <c r="I146" s="359">
        <v>5.4257</v>
      </c>
      <c r="J146" s="360">
        <v>5.4257</v>
      </c>
      <c r="K146" s="370" t="s">
        <v>227</v>
      </c>
    </row>
    <row r="147" spans="1:11" ht="14.4" customHeight="1" thickBot="1" x14ac:dyDescent="0.35">
      <c r="A147" s="380" t="s">
        <v>357</v>
      </c>
      <c r="B147" s="364">
        <v>0</v>
      </c>
      <c r="C147" s="364">
        <v>0</v>
      </c>
      <c r="D147" s="365">
        <v>0</v>
      </c>
      <c r="E147" s="366" t="s">
        <v>217</v>
      </c>
      <c r="F147" s="364">
        <v>0</v>
      </c>
      <c r="G147" s="365">
        <v>0</v>
      </c>
      <c r="H147" s="367">
        <v>0</v>
      </c>
      <c r="I147" s="364">
        <v>5.4257</v>
      </c>
      <c r="J147" s="365">
        <v>5.4257</v>
      </c>
      <c r="K147" s="368" t="s">
        <v>227</v>
      </c>
    </row>
    <row r="148" spans="1:11" ht="14.4" customHeight="1" thickBot="1" x14ac:dyDescent="0.35">
      <c r="A148" s="381" t="s">
        <v>358</v>
      </c>
      <c r="B148" s="359">
        <v>0</v>
      </c>
      <c r="C148" s="359">
        <v>0</v>
      </c>
      <c r="D148" s="360">
        <v>0</v>
      </c>
      <c r="E148" s="369" t="s">
        <v>217</v>
      </c>
      <c r="F148" s="359">
        <v>0</v>
      </c>
      <c r="G148" s="360">
        <v>0</v>
      </c>
      <c r="H148" s="362">
        <v>0</v>
      </c>
      <c r="I148" s="359">
        <v>5.4257</v>
      </c>
      <c r="J148" s="360">
        <v>5.4257</v>
      </c>
      <c r="K148" s="370" t="s">
        <v>227</v>
      </c>
    </row>
    <row r="149" spans="1:11" ht="14.4" customHeight="1" thickBot="1" x14ac:dyDescent="0.35">
      <c r="A149" s="384" t="s">
        <v>359</v>
      </c>
      <c r="B149" s="364">
        <v>61.499553692581998</v>
      </c>
      <c r="C149" s="364">
        <v>62.940429999999999</v>
      </c>
      <c r="D149" s="365">
        <v>1.4408763074169999</v>
      </c>
      <c r="E149" s="371">
        <v>1.0234290530720001</v>
      </c>
      <c r="F149" s="364">
        <v>68.350198083451005</v>
      </c>
      <c r="G149" s="365">
        <v>17.087549520862002</v>
      </c>
      <c r="H149" s="367">
        <v>6.2612399999999999</v>
      </c>
      <c r="I149" s="364">
        <v>92.923150000000007</v>
      </c>
      <c r="J149" s="365">
        <v>75.835600479137</v>
      </c>
      <c r="K149" s="372">
        <v>1.359515445537</v>
      </c>
    </row>
    <row r="150" spans="1:11" ht="14.4" customHeight="1" thickBot="1" x14ac:dyDescent="0.35">
      <c r="A150" s="380" t="s">
        <v>360</v>
      </c>
      <c r="B150" s="364">
        <v>0</v>
      </c>
      <c r="C150" s="364">
        <v>0.31641000000000002</v>
      </c>
      <c r="D150" s="365">
        <v>0.31641000000000002</v>
      </c>
      <c r="E150" s="366" t="s">
        <v>217</v>
      </c>
      <c r="F150" s="364">
        <v>0</v>
      </c>
      <c r="G150" s="365">
        <v>0</v>
      </c>
      <c r="H150" s="367">
        <v>6.8559999999999996E-2</v>
      </c>
      <c r="I150" s="364">
        <v>0.14895</v>
      </c>
      <c r="J150" s="365">
        <v>0.14895</v>
      </c>
      <c r="K150" s="368" t="s">
        <v>217</v>
      </c>
    </row>
    <row r="151" spans="1:11" ht="14.4" customHeight="1" thickBot="1" x14ac:dyDescent="0.35">
      <c r="A151" s="381" t="s">
        <v>361</v>
      </c>
      <c r="B151" s="359">
        <v>0</v>
      </c>
      <c r="C151" s="359">
        <v>0.31641000000000002</v>
      </c>
      <c r="D151" s="360">
        <v>0.31641000000000002</v>
      </c>
      <c r="E151" s="369" t="s">
        <v>217</v>
      </c>
      <c r="F151" s="359">
        <v>0</v>
      </c>
      <c r="G151" s="360">
        <v>0</v>
      </c>
      <c r="H151" s="362">
        <v>6.8559999999999996E-2</v>
      </c>
      <c r="I151" s="359">
        <v>0.14895</v>
      </c>
      <c r="J151" s="360">
        <v>0.14895</v>
      </c>
      <c r="K151" s="370" t="s">
        <v>217</v>
      </c>
    </row>
    <row r="152" spans="1:11" ht="14.4" customHeight="1" thickBot="1" x14ac:dyDescent="0.35">
      <c r="A152" s="380" t="s">
        <v>362</v>
      </c>
      <c r="B152" s="364">
        <v>61.499553692581998</v>
      </c>
      <c r="C152" s="364">
        <v>62.624020000000002</v>
      </c>
      <c r="D152" s="365">
        <v>1.124466307417</v>
      </c>
      <c r="E152" s="371">
        <v>1.018284137687</v>
      </c>
      <c r="F152" s="364">
        <v>68.350198083451005</v>
      </c>
      <c r="G152" s="365">
        <v>17.087549520862002</v>
      </c>
      <c r="H152" s="367">
        <v>6.1926800000000002</v>
      </c>
      <c r="I152" s="364">
        <v>92.774199999999993</v>
      </c>
      <c r="J152" s="365">
        <v>75.686650479137001</v>
      </c>
      <c r="K152" s="372">
        <v>1.3573362272730001</v>
      </c>
    </row>
    <row r="153" spans="1:11" ht="14.4" customHeight="1" thickBot="1" x14ac:dyDescent="0.35">
      <c r="A153" s="381" t="s">
        <v>363</v>
      </c>
      <c r="B153" s="359">
        <v>19</v>
      </c>
      <c r="C153" s="359">
        <v>16.649999999999999</v>
      </c>
      <c r="D153" s="360">
        <v>-2.349999999999</v>
      </c>
      <c r="E153" s="361">
        <v>0.87631578947300004</v>
      </c>
      <c r="F153" s="359">
        <v>22.305418200798002</v>
      </c>
      <c r="G153" s="360">
        <v>5.5763545501990004</v>
      </c>
      <c r="H153" s="362">
        <v>0</v>
      </c>
      <c r="I153" s="359">
        <v>71.2</v>
      </c>
      <c r="J153" s="360">
        <v>65.623645449799994</v>
      </c>
      <c r="K153" s="363">
        <v>3.1920495441529999</v>
      </c>
    </row>
    <row r="154" spans="1:11" ht="14.4" customHeight="1" thickBot="1" x14ac:dyDescent="0.35">
      <c r="A154" s="381" t="s">
        <v>364</v>
      </c>
      <c r="B154" s="359">
        <v>5.4995536925820003</v>
      </c>
      <c r="C154" s="359">
        <v>2.71</v>
      </c>
      <c r="D154" s="360">
        <v>-2.7895536925819999</v>
      </c>
      <c r="E154" s="361">
        <v>0.49276725921499998</v>
      </c>
      <c r="F154" s="359">
        <v>2.189576340066</v>
      </c>
      <c r="G154" s="360">
        <v>0.54739408501599995</v>
      </c>
      <c r="H154" s="362">
        <v>0.98599999999999999</v>
      </c>
      <c r="I154" s="359">
        <v>1.3260000000000001</v>
      </c>
      <c r="J154" s="360">
        <v>0.77860591498300002</v>
      </c>
      <c r="K154" s="363">
        <v>0.605596605944</v>
      </c>
    </row>
    <row r="155" spans="1:11" ht="14.4" customHeight="1" thickBot="1" x14ac:dyDescent="0.35">
      <c r="A155" s="381" t="s">
        <v>365</v>
      </c>
      <c r="B155" s="359">
        <v>37</v>
      </c>
      <c r="C155" s="359">
        <v>43.264020000000002</v>
      </c>
      <c r="D155" s="360">
        <v>6.2640200000000004</v>
      </c>
      <c r="E155" s="361">
        <v>1.169297837837</v>
      </c>
      <c r="F155" s="359">
        <v>43.855203542585997</v>
      </c>
      <c r="G155" s="360">
        <v>10.963800885646</v>
      </c>
      <c r="H155" s="362">
        <v>5.2066800000000004</v>
      </c>
      <c r="I155" s="359">
        <v>20.248200000000001</v>
      </c>
      <c r="J155" s="360">
        <v>9.2843991143530005</v>
      </c>
      <c r="K155" s="363">
        <v>0.461705758139</v>
      </c>
    </row>
    <row r="156" spans="1:11" ht="14.4" customHeight="1" thickBot="1" x14ac:dyDescent="0.35">
      <c r="A156" s="378" t="s">
        <v>366</v>
      </c>
      <c r="B156" s="359">
        <v>0</v>
      </c>
      <c r="C156" s="359">
        <v>5.8799999999999998E-3</v>
      </c>
      <c r="D156" s="360">
        <v>5.8799999999999998E-3</v>
      </c>
      <c r="E156" s="369" t="s">
        <v>227</v>
      </c>
      <c r="F156" s="359">
        <v>0</v>
      </c>
      <c r="G156" s="360">
        <v>0</v>
      </c>
      <c r="H156" s="362">
        <v>-5.8500000000000002E-3</v>
      </c>
      <c r="I156" s="359">
        <v>-5.8500000000000002E-3</v>
      </c>
      <c r="J156" s="360">
        <v>-5.8500000000000002E-3</v>
      </c>
      <c r="K156" s="370" t="s">
        <v>217</v>
      </c>
    </row>
    <row r="157" spans="1:11" ht="14.4" customHeight="1" thickBot="1" x14ac:dyDescent="0.35">
      <c r="A157" s="384" t="s">
        <v>367</v>
      </c>
      <c r="B157" s="364">
        <v>0</v>
      </c>
      <c r="C157" s="364">
        <v>5.8799999999999998E-3</v>
      </c>
      <c r="D157" s="365">
        <v>5.8799999999999998E-3</v>
      </c>
      <c r="E157" s="366" t="s">
        <v>227</v>
      </c>
      <c r="F157" s="364">
        <v>0</v>
      </c>
      <c r="G157" s="365">
        <v>0</v>
      </c>
      <c r="H157" s="367">
        <v>-5.8500000000000002E-3</v>
      </c>
      <c r="I157" s="364">
        <v>-5.8500000000000002E-3</v>
      </c>
      <c r="J157" s="365">
        <v>-5.8500000000000002E-3</v>
      </c>
      <c r="K157" s="368" t="s">
        <v>217</v>
      </c>
    </row>
    <row r="158" spans="1:11" ht="14.4" customHeight="1" thickBot="1" x14ac:dyDescent="0.35">
      <c r="A158" s="380" t="s">
        <v>368</v>
      </c>
      <c r="B158" s="364">
        <v>0</v>
      </c>
      <c r="C158" s="364">
        <v>5.8799999999999998E-3</v>
      </c>
      <c r="D158" s="365">
        <v>5.8799999999999998E-3</v>
      </c>
      <c r="E158" s="366" t="s">
        <v>227</v>
      </c>
      <c r="F158" s="364">
        <v>0</v>
      </c>
      <c r="G158" s="365">
        <v>0</v>
      </c>
      <c r="H158" s="367">
        <v>-5.8500000000000002E-3</v>
      </c>
      <c r="I158" s="364">
        <v>-5.8500000000000002E-3</v>
      </c>
      <c r="J158" s="365">
        <v>-5.8500000000000002E-3</v>
      </c>
      <c r="K158" s="368" t="s">
        <v>217</v>
      </c>
    </row>
    <row r="159" spans="1:11" ht="14.4" customHeight="1" thickBot="1" x14ac:dyDescent="0.35">
      <c r="A159" s="381" t="s">
        <v>369</v>
      </c>
      <c r="B159" s="359">
        <v>0</v>
      </c>
      <c r="C159" s="359">
        <v>5.8799999999999998E-3</v>
      </c>
      <c r="D159" s="360">
        <v>5.8799999999999998E-3</v>
      </c>
      <c r="E159" s="369" t="s">
        <v>227</v>
      </c>
      <c r="F159" s="359">
        <v>0</v>
      </c>
      <c r="G159" s="360">
        <v>0</v>
      </c>
      <c r="H159" s="362">
        <v>-5.8500000000000002E-3</v>
      </c>
      <c r="I159" s="359">
        <v>-5.8500000000000002E-3</v>
      </c>
      <c r="J159" s="360">
        <v>-5.8500000000000002E-3</v>
      </c>
      <c r="K159" s="370" t="s">
        <v>217</v>
      </c>
    </row>
    <row r="160" spans="1:11" ht="14.4" customHeight="1" thickBot="1" x14ac:dyDescent="0.35">
      <c r="A160" s="377" t="s">
        <v>370</v>
      </c>
      <c r="B160" s="359">
        <v>2787.9839981546502</v>
      </c>
      <c r="C160" s="359">
        <v>2704.4173999999998</v>
      </c>
      <c r="D160" s="360">
        <v>-83.566598154643998</v>
      </c>
      <c r="E160" s="361">
        <v>0.97002615574100004</v>
      </c>
      <c r="F160" s="359">
        <v>0</v>
      </c>
      <c r="G160" s="360">
        <v>0</v>
      </c>
      <c r="H160" s="362">
        <v>215.52707000000001</v>
      </c>
      <c r="I160" s="359">
        <v>653.75402999999994</v>
      </c>
      <c r="J160" s="360">
        <v>653.75402999999994</v>
      </c>
      <c r="K160" s="370" t="s">
        <v>227</v>
      </c>
    </row>
    <row r="161" spans="1:11" ht="14.4" customHeight="1" thickBot="1" x14ac:dyDescent="0.35">
      <c r="A161" s="382" t="s">
        <v>371</v>
      </c>
      <c r="B161" s="364">
        <v>2787.9839981546502</v>
      </c>
      <c r="C161" s="364">
        <v>2704.4173999999998</v>
      </c>
      <c r="D161" s="365">
        <v>-83.566598154643998</v>
      </c>
      <c r="E161" s="371">
        <v>0.97002615574100004</v>
      </c>
      <c r="F161" s="364">
        <v>0</v>
      </c>
      <c r="G161" s="365">
        <v>0</v>
      </c>
      <c r="H161" s="367">
        <v>215.52707000000001</v>
      </c>
      <c r="I161" s="364">
        <v>653.75402999999994</v>
      </c>
      <c r="J161" s="365">
        <v>653.75402999999994</v>
      </c>
      <c r="K161" s="368" t="s">
        <v>227</v>
      </c>
    </row>
    <row r="162" spans="1:11" ht="14.4" customHeight="1" thickBot="1" x14ac:dyDescent="0.35">
      <c r="A162" s="384" t="s">
        <v>36</v>
      </c>
      <c r="B162" s="364">
        <v>2787.9839981546502</v>
      </c>
      <c r="C162" s="364">
        <v>2704.4173999999998</v>
      </c>
      <c r="D162" s="365">
        <v>-83.566598154643998</v>
      </c>
      <c r="E162" s="371">
        <v>0.97002615574100004</v>
      </c>
      <c r="F162" s="364">
        <v>0</v>
      </c>
      <c r="G162" s="365">
        <v>0</v>
      </c>
      <c r="H162" s="367">
        <v>215.52707000000001</v>
      </c>
      <c r="I162" s="364">
        <v>653.75402999999994</v>
      </c>
      <c r="J162" s="365">
        <v>653.75402999999994</v>
      </c>
      <c r="K162" s="368" t="s">
        <v>227</v>
      </c>
    </row>
    <row r="163" spans="1:11" ht="14.4" customHeight="1" thickBot="1" x14ac:dyDescent="0.35">
      <c r="A163" s="380" t="s">
        <v>372</v>
      </c>
      <c r="B163" s="364">
        <v>7.7407824041959996</v>
      </c>
      <c r="C163" s="364">
        <v>8.3824000000000005</v>
      </c>
      <c r="D163" s="365">
        <v>0.64161759580300004</v>
      </c>
      <c r="E163" s="371">
        <v>1.0828879514109999</v>
      </c>
      <c r="F163" s="364">
        <v>0</v>
      </c>
      <c r="G163" s="365">
        <v>0</v>
      </c>
      <c r="H163" s="367">
        <v>0.24401999999999999</v>
      </c>
      <c r="I163" s="364">
        <v>1.0156000000000001</v>
      </c>
      <c r="J163" s="365">
        <v>1.0156000000000001</v>
      </c>
      <c r="K163" s="368" t="s">
        <v>227</v>
      </c>
    </row>
    <row r="164" spans="1:11" ht="14.4" customHeight="1" thickBot="1" x14ac:dyDescent="0.35">
      <c r="A164" s="381" t="s">
        <v>373</v>
      </c>
      <c r="B164" s="359">
        <v>2.4363767074039999</v>
      </c>
      <c r="C164" s="359">
        <v>0.26800000000000002</v>
      </c>
      <c r="D164" s="360">
        <v>-2.1683767074040001</v>
      </c>
      <c r="E164" s="361">
        <v>0.10999940985499999</v>
      </c>
      <c r="F164" s="359">
        <v>0</v>
      </c>
      <c r="G164" s="360">
        <v>0</v>
      </c>
      <c r="H164" s="362">
        <v>0</v>
      </c>
      <c r="I164" s="359">
        <v>8.9499999999999996E-2</v>
      </c>
      <c r="J164" s="360">
        <v>8.9499999999999996E-2</v>
      </c>
      <c r="K164" s="370" t="s">
        <v>227</v>
      </c>
    </row>
    <row r="165" spans="1:11" ht="14.4" customHeight="1" thickBot="1" x14ac:dyDescent="0.35">
      <c r="A165" s="381" t="s">
        <v>374</v>
      </c>
      <c r="B165" s="359">
        <v>5.3044056967920001</v>
      </c>
      <c r="C165" s="359">
        <v>8.1143999999999998</v>
      </c>
      <c r="D165" s="360">
        <v>2.8099943032070001</v>
      </c>
      <c r="E165" s="361">
        <v>1.529747244805</v>
      </c>
      <c r="F165" s="359">
        <v>0</v>
      </c>
      <c r="G165" s="360">
        <v>0</v>
      </c>
      <c r="H165" s="362">
        <v>0.24401999999999999</v>
      </c>
      <c r="I165" s="359">
        <v>0.92610000000000003</v>
      </c>
      <c r="J165" s="360">
        <v>0.92610000000000003</v>
      </c>
      <c r="K165" s="370" t="s">
        <v>227</v>
      </c>
    </row>
    <row r="166" spans="1:11" ht="14.4" customHeight="1" thickBot="1" x14ac:dyDescent="0.35">
      <c r="A166" s="380" t="s">
        <v>375</v>
      </c>
      <c r="B166" s="364">
        <v>68.970436841630999</v>
      </c>
      <c r="C166" s="364">
        <v>71.625569999999996</v>
      </c>
      <c r="D166" s="365">
        <v>2.6551331583679998</v>
      </c>
      <c r="E166" s="371">
        <v>1.038496684666</v>
      </c>
      <c r="F166" s="364">
        <v>0</v>
      </c>
      <c r="G166" s="365">
        <v>0</v>
      </c>
      <c r="H166" s="367">
        <v>6.3527699999999996</v>
      </c>
      <c r="I166" s="364">
        <v>19.019290000000002</v>
      </c>
      <c r="J166" s="365">
        <v>19.019290000000002</v>
      </c>
      <c r="K166" s="368" t="s">
        <v>227</v>
      </c>
    </row>
    <row r="167" spans="1:11" ht="14.4" customHeight="1" thickBot="1" x14ac:dyDescent="0.35">
      <c r="A167" s="381" t="s">
        <v>376</v>
      </c>
      <c r="B167" s="359">
        <v>68.970436841630999</v>
      </c>
      <c r="C167" s="359">
        <v>71.625569999999996</v>
      </c>
      <c r="D167" s="360">
        <v>2.6551331583679998</v>
      </c>
      <c r="E167" s="361">
        <v>1.038496684666</v>
      </c>
      <c r="F167" s="359">
        <v>0</v>
      </c>
      <c r="G167" s="360">
        <v>0</v>
      </c>
      <c r="H167" s="362">
        <v>6.3527699999999996</v>
      </c>
      <c r="I167" s="359">
        <v>19.019290000000002</v>
      </c>
      <c r="J167" s="360">
        <v>19.019290000000002</v>
      </c>
      <c r="K167" s="370" t="s">
        <v>227</v>
      </c>
    </row>
    <row r="168" spans="1:11" ht="14.4" customHeight="1" thickBot="1" x14ac:dyDescent="0.35">
      <c r="A168" s="380" t="s">
        <v>377</v>
      </c>
      <c r="B168" s="364">
        <v>0</v>
      </c>
      <c r="C168" s="364">
        <v>2.68</v>
      </c>
      <c r="D168" s="365">
        <v>2.68</v>
      </c>
      <c r="E168" s="366" t="s">
        <v>217</v>
      </c>
      <c r="F168" s="364">
        <v>0</v>
      </c>
      <c r="G168" s="365">
        <v>0</v>
      </c>
      <c r="H168" s="367">
        <v>0</v>
      </c>
      <c r="I168" s="364">
        <v>0</v>
      </c>
      <c r="J168" s="365">
        <v>0</v>
      </c>
      <c r="K168" s="372">
        <v>3</v>
      </c>
    </row>
    <row r="169" spans="1:11" ht="14.4" customHeight="1" thickBot="1" x14ac:dyDescent="0.35">
      <c r="A169" s="381" t="s">
        <v>378</v>
      </c>
      <c r="B169" s="359">
        <v>0</v>
      </c>
      <c r="C169" s="359">
        <v>2.68</v>
      </c>
      <c r="D169" s="360">
        <v>2.68</v>
      </c>
      <c r="E169" s="369" t="s">
        <v>217</v>
      </c>
      <c r="F169" s="359">
        <v>0</v>
      </c>
      <c r="G169" s="360">
        <v>0</v>
      </c>
      <c r="H169" s="362">
        <v>0</v>
      </c>
      <c r="I169" s="359">
        <v>0</v>
      </c>
      <c r="J169" s="360">
        <v>0</v>
      </c>
      <c r="K169" s="363">
        <v>3</v>
      </c>
    </row>
    <row r="170" spans="1:11" ht="14.4" customHeight="1" thickBot="1" x14ac:dyDescent="0.35">
      <c r="A170" s="380" t="s">
        <v>379</v>
      </c>
      <c r="B170" s="364">
        <v>813</v>
      </c>
      <c r="C170" s="364">
        <v>742.936520000001</v>
      </c>
      <c r="D170" s="365">
        <v>-70.063479999999004</v>
      </c>
      <c r="E170" s="371">
        <v>0.91382105781</v>
      </c>
      <c r="F170" s="364">
        <v>0</v>
      </c>
      <c r="G170" s="365">
        <v>0</v>
      </c>
      <c r="H170" s="367">
        <v>56.782229999999998</v>
      </c>
      <c r="I170" s="364">
        <v>195.37667999999999</v>
      </c>
      <c r="J170" s="365">
        <v>195.37667999999999</v>
      </c>
      <c r="K170" s="368" t="s">
        <v>227</v>
      </c>
    </row>
    <row r="171" spans="1:11" ht="14.4" customHeight="1" thickBot="1" x14ac:dyDescent="0.35">
      <c r="A171" s="381" t="s">
        <v>380</v>
      </c>
      <c r="B171" s="359">
        <v>813</v>
      </c>
      <c r="C171" s="359">
        <v>742.936520000001</v>
      </c>
      <c r="D171" s="360">
        <v>-70.063479999999004</v>
      </c>
      <c r="E171" s="361">
        <v>0.91382105781</v>
      </c>
      <c r="F171" s="359">
        <v>0</v>
      </c>
      <c r="G171" s="360">
        <v>0</v>
      </c>
      <c r="H171" s="362">
        <v>56.782229999999998</v>
      </c>
      <c r="I171" s="359">
        <v>195.37667999999999</v>
      </c>
      <c r="J171" s="360">
        <v>195.37667999999999</v>
      </c>
      <c r="K171" s="370" t="s">
        <v>227</v>
      </c>
    </row>
    <row r="172" spans="1:11" ht="14.4" customHeight="1" thickBot="1" x14ac:dyDescent="0.35">
      <c r="A172" s="380" t="s">
        <v>381</v>
      </c>
      <c r="B172" s="364">
        <v>0</v>
      </c>
      <c r="C172" s="364">
        <v>1.548</v>
      </c>
      <c r="D172" s="365">
        <v>1.548</v>
      </c>
      <c r="E172" s="366" t="s">
        <v>227</v>
      </c>
      <c r="F172" s="364">
        <v>0</v>
      </c>
      <c r="G172" s="365">
        <v>0</v>
      </c>
      <c r="H172" s="367">
        <v>0</v>
      </c>
      <c r="I172" s="364">
        <v>0</v>
      </c>
      <c r="J172" s="365">
        <v>0</v>
      </c>
      <c r="K172" s="372">
        <v>3</v>
      </c>
    </row>
    <row r="173" spans="1:11" ht="14.4" customHeight="1" thickBot="1" x14ac:dyDescent="0.35">
      <c r="A173" s="381" t="s">
        <v>382</v>
      </c>
      <c r="B173" s="359">
        <v>0</v>
      </c>
      <c r="C173" s="359">
        <v>1.548</v>
      </c>
      <c r="D173" s="360">
        <v>1.548</v>
      </c>
      <c r="E173" s="369" t="s">
        <v>227</v>
      </c>
      <c r="F173" s="359">
        <v>0</v>
      </c>
      <c r="G173" s="360">
        <v>0</v>
      </c>
      <c r="H173" s="362">
        <v>0</v>
      </c>
      <c r="I173" s="359">
        <v>0</v>
      </c>
      <c r="J173" s="360">
        <v>0</v>
      </c>
      <c r="K173" s="363">
        <v>3</v>
      </c>
    </row>
    <row r="174" spans="1:11" ht="14.4" customHeight="1" thickBot="1" x14ac:dyDescent="0.35">
      <c r="A174" s="380" t="s">
        <v>383</v>
      </c>
      <c r="B174" s="364">
        <v>1898.2727789088201</v>
      </c>
      <c r="C174" s="364">
        <v>1877.2449099999999</v>
      </c>
      <c r="D174" s="365">
        <v>-21.027868908816998</v>
      </c>
      <c r="E174" s="371">
        <v>0.98892263053899998</v>
      </c>
      <c r="F174" s="364">
        <v>0</v>
      </c>
      <c r="G174" s="365">
        <v>0</v>
      </c>
      <c r="H174" s="367">
        <v>152.14805000000001</v>
      </c>
      <c r="I174" s="364">
        <v>438.34246000000002</v>
      </c>
      <c r="J174" s="365">
        <v>438.34246000000002</v>
      </c>
      <c r="K174" s="368" t="s">
        <v>227</v>
      </c>
    </row>
    <row r="175" spans="1:11" ht="14.4" customHeight="1" thickBot="1" x14ac:dyDescent="0.35">
      <c r="A175" s="381" t="s">
        <v>384</v>
      </c>
      <c r="B175" s="359">
        <v>1898.2727789088201</v>
      </c>
      <c r="C175" s="359">
        <v>1877.2449099999999</v>
      </c>
      <c r="D175" s="360">
        <v>-21.027868908816998</v>
      </c>
      <c r="E175" s="361">
        <v>0.98892263053899998</v>
      </c>
      <c r="F175" s="359">
        <v>0</v>
      </c>
      <c r="G175" s="360">
        <v>0</v>
      </c>
      <c r="H175" s="362">
        <v>152.14805000000001</v>
      </c>
      <c r="I175" s="359">
        <v>438.34246000000002</v>
      </c>
      <c r="J175" s="360">
        <v>438.34246000000002</v>
      </c>
      <c r="K175" s="370" t="s">
        <v>227</v>
      </c>
    </row>
    <row r="176" spans="1:11" ht="14.4" customHeight="1" thickBot="1" x14ac:dyDescent="0.35">
      <c r="A176" s="385"/>
      <c r="B176" s="359">
        <v>-2435.2460828667399</v>
      </c>
      <c r="C176" s="359">
        <v>-207.92606999999799</v>
      </c>
      <c r="D176" s="360">
        <v>2227.3200128667399</v>
      </c>
      <c r="E176" s="361">
        <v>8.5381954398999996E-2</v>
      </c>
      <c r="F176" s="359">
        <v>4180.3243253126902</v>
      </c>
      <c r="G176" s="360">
        <v>1045.0810813281701</v>
      </c>
      <c r="H176" s="362">
        <v>11.302919999999</v>
      </c>
      <c r="I176" s="359">
        <v>277.157479999999</v>
      </c>
      <c r="J176" s="360">
        <v>-767.92360132817305</v>
      </c>
      <c r="K176" s="363">
        <v>6.6300472984999997E-2</v>
      </c>
    </row>
    <row r="177" spans="1:11" ht="14.4" customHeight="1" thickBot="1" x14ac:dyDescent="0.35">
      <c r="A177" s="386" t="s">
        <v>48</v>
      </c>
      <c r="B177" s="373">
        <v>-2435.2460828667399</v>
      </c>
      <c r="C177" s="373">
        <v>-207.92606999999799</v>
      </c>
      <c r="D177" s="374">
        <v>2227.3200128667399</v>
      </c>
      <c r="E177" s="375">
        <v>-0.87731224420300002</v>
      </c>
      <c r="F177" s="373">
        <v>4180.3243253126902</v>
      </c>
      <c r="G177" s="374">
        <v>1045.0810813281701</v>
      </c>
      <c r="H177" s="373">
        <v>11.302919999999</v>
      </c>
      <c r="I177" s="373">
        <v>277.157479999999</v>
      </c>
      <c r="J177" s="374">
        <v>-767.92360132817305</v>
      </c>
      <c r="K177" s="376">
        <v>6.6300472984999997E-2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110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216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172</v>
      </c>
      <c r="C4" s="320" t="s">
        <v>55</v>
      </c>
      <c r="D4" s="321"/>
      <c r="E4" s="267"/>
      <c r="F4" s="262" t="s">
        <v>55</v>
      </c>
      <c r="G4" s="263" t="s">
        <v>56</v>
      </c>
      <c r="H4" s="263" t="s">
        <v>50</v>
      </c>
      <c r="I4" s="264" t="s">
        <v>57</v>
      </c>
    </row>
    <row r="5" spans="1:10" ht="14.4" customHeight="1" x14ac:dyDescent="0.3">
      <c r="A5" s="387" t="s">
        <v>385</v>
      </c>
      <c r="B5" s="388" t="s">
        <v>386</v>
      </c>
      <c r="C5" s="389" t="s">
        <v>387</v>
      </c>
      <c r="D5" s="389" t="s">
        <v>387</v>
      </c>
      <c r="E5" s="389"/>
      <c r="F5" s="389" t="s">
        <v>387</v>
      </c>
      <c r="G5" s="389" t="s">
        <v>387</v>
      </c>
      <c r="H5" s="389" t="s">
        <v>387</v>
      </c>
      <c r="I5" s="390" t="s">
        <v>387</v>
      </c>
      <c r="J5" s="391" t="s">
        <v>51</v>
      </c>
    </row>
    <row r="6" spans="1:10" ht="14.4" customHeight="1" x14ac:dyDescent="0.3">
      <c r="A6" s="387" t="s">
        <v>385</v>
      </c>
      <c r="B6" s="388" t="s">
        <v>225</v>
      </c>
      <c r="C6" s="389">
        <v>6.2616700000000005</v>
      </c>
      <c r="D6" s="389">
        <v>0</v>
      </c>
      <c r="E6" s="389"/>
      <c r="F6" s="389">
        <v>0</v>
      </c>
      <c r="G6" s="389">
        <v>7.2500019985034996</v>
      </c>
      <c r="H6" s="389">
        <v>-7.2500019985034996</v>
      </c>
      <c r="I6" s="390">
        <v>0</v>
      </c>
      <c r="J6" s="391" t="s">
        <v>1</v>
      </c>
    </row>
    <row r="7" spans="1:10" ht="14.4" customHeight="1" x14ac:dyDescent="0.3">
      <c r="A7" s="387" t="s">
        <v>385</v>
      </c>
      <c r="B7" s="388" t="s">
        <v>388</v>
      </c>
      <c r="C7" s="389">
        <v>0</v>
      </c>
      <c r="D7" s="389" t="s">
        <v>387</v>
      </c>
      <c r="E7" s="389"/>
      <c r="F7" s="389" t="s">
        <v>387</v>
      </c>
      <c r="G7" s="389" t="s">
        <v>387</v>
      </c>
      <c r="H7" s="389" t="s">
        <v>387</v>
      </c>
      <c r="I7" s="390" t="s">
        <v>387</v>
      </c>
      <c r="J7" s="391" t="s">
        <v>1</v>
      </c>
    </row>
    <row r="8" spans="1:10" ht="14.4" customHeight="1" x14ac:dyDescent="0.3">
      <c r="A8" s="387" t="s">
        <v>385</v>
      </c>
      <c r="B8" s="388" t="s">
        <v>389</v>
      </c>
      <c r="C8" s="389">
        <v>0</v>
      </c>
      <c r="D8" s="389" t="s">
        <v>387</v>
      </c>
      <c r="E8" s="389"/>
      <c r="F8" s="389" t="s">
        <v>387</v>
      </c>
      <c r="G8" s="389" t="s">
        <v>387</v>
      </c>
      <c r="H8" s="389" t="s">
        <v>387</v>
      </c>
      <c r="I8" s="390" t="s">
        <v>387</v>
      </c>
      <c r="J8" s="391" t="s">
        <v>1</v>
      </c>
    </row>
    <row r="9" spans="1:10" ht="14.4" customHeight="1" x14ac:dyDescent="0.3">
      <c r="A9" s="387" t="s">
        <v>385</v>
      </c>
      <c r="B9" s="388" t="s">
        <v>226</v>
      </c>
      <c r="C9" s="389">
        <v>0</v>
      </c>
      <c r="D9" s="389">
        <v>0</v>
      </c>
      <c r="E9" s="389"/>
      <c r="F9" s="389" t="s">
        <v>387</v>
      </c>
      <c r="G9" s="389" t="s">
        <v>387</v>
      </c>
      <c r="H9" s="389" t="s">
        <v>387</v>
      </c>
      <c r="I9" s="390" t="s">
        <v>387</v>
      </c>
      <c r="J9" s="391" t="s">
        <v>1</v>
      </c>
    </row>
    <row r="10" spans="1:10" ht="14.4" customHeight="1" x14ac:dyDescent="0.3">
      <c r="A10" s="387" t="s">
        <v>385</v>
      </c>
      <c r="B10" s="388" t="s">
        <v>390</v>
      </c>
      <c r="C10" s="389">
        <v>6.2616700000000005</v>
      </c>
      <c r="D10" s="389">
        <v>0</v>
      </c>
      <c r="E10" s="389"/>
      <c r="F10" s="389">
        <v>0</v>
      </c>
      <c r="G10" s="389">
        <v>7.2500019985034996</v>
      </c>
      <c r="H10" s="389">
        <v>-7.2500019985034996</v>
      </c>
      <c r="I10" s="390">
        <v>0</v>
      </c>
      <c r="J10" s="391" t="s">
        <v>391</v>
      </c>
    </row>
    <row r="12" spans="1:10" ht="14.4" customHeight="1" x14ac:dyDescent="0.3">
      <c r="A12" s="387" t="s">
        <v>385</v>
      </c>
      <c r="B12" s="388" t="s">
        <v>386</v>
      </c>
      <c r="C12" s="389" t="s">
        <v>387</v>
      </c>
      <c r="D12" s="389" t="s">
        <v>387</v>
      </c>
      <c r="E12" s="389"/>
      <c r="F12" s="389" t="s">
        <v>387</v>
      </c>
      <c r="G12" s="389" t="s">
        <v>387</v>
      </c>
      <c r="H12" s="389" t="s">
        <v>387</v>
      </c>
      <c r="I12" s="390" t="s">
        <v>387</v>
      </c>
      <c r="J12" s="391" t="s">
        <v>51</v>
      </c>
    </row>
    <row r="13" spans="1:10" ht="14.4" customHeight="1" x14ac:dyDescent="0.3">
      <c r="A13" s="387" t="s">
        <v>392</v>
      </c>
      <c r="B13" s="388" t="s">
        <v>393</v>
      </c>
      <c r="C13" s="389" t="s">
        <v>387</v>
      </c>
      <c r="D13" s="389" t="s">
        <v>387</v>
      </c>
      <c r="E13" s="389"/>
      <c r="F13" s="389" t="s">
        <v>387</v>
      </c>
      <c r="G13" s="389" t="s">
        <v>387</v>
      </c>
      <c r="H13" s="389" t="s">
        <v>387</v>
      </c>
      <c r="I13" s="390" t="s">
        <v>387</v>
      </c>
      <c r="J13" s="391" t="s">
        <v>0</v>
      </c>
    </row>
    <row r="14" spans="1:10" ht="14.4" customHeight="1" x14ac:dyDescent="0.3">
      <c r="A14" s="387" t="s">
        <v>392</v>
      </c>
      <c r="B14" s="388" t="s">
        <v>225</v>
      </c>
      <c r="C14" s="389">
        <v>6.2616700000000005</v>
      </c>
      <c r="D14" s="389">
        <v>0</v>
      </c>
      <c r="E14" s="389"/>
      <c r="F14" s="389">
        <v>0</v>
      </c>
      <c r="G14" s="389">
        <v>7.2500019985034996</v>
      </c>
      <c r="H14" s="389">
        <v>-7.2500019985034996</v>
      </c>
      <c r="I14" s="390">
        <v>0</v>
      </c>
      <c r="J14" s="391" t="s">
        <v>1</v>
      </c>
    </row>
    <row r="15" spans="1:10" ht="14.4" customHeight="1" x14ac:dyDescent="0.3">
      <c r="A15" s="387" t="s">
        <v>392</v>
      </c>
      <c r="B15" s="388" t="s">
        <v>388</v>
      </c>
      <c r="C15" s="389">
        <v>0</v>
      </c>
      <c r="D15" s="389" t="s">
        <v>387</v>
      </c>
      <c r="E15" s="389"/>
      <c r="F15" s="389" t="s">
        <v>387</v>
      </c>
      <c r="G15" s="389" t="s">
        <v>387</v>
      </c>
      <c r="H15" s="389" t="s">
        <v>387</v>
      </c>
      <c r="I15" s="390" t="s">
        <v>387</v>
      </c>
      <c r="J15" s="391" t="s">
        <v>1</v>
      </c>
    </row>
    <row r="16" spans="1:10" ht="14.4" customHeight="1" x14ac:dyDescent="0.3">
      <c r="A16" s="387" t="s">
        <v>392</v>
      </c>
      <c r="B16" s="388" t="s">
        <v>389</v>
      </c>
      <c r="C16" s="389">
        <v>0</v>
      </c>
      <c r="D16" s="389" t="s">
        <v>387</v>
      </c>
      <c r="E16" s="389"/>
      <c r="F16" s="389" t="s">
        <v>387</v>
      </c>
      <c r="G16" s="389" t="s">
        <v>387</v>
      </c>
      <c r="H16" s="389" t="s">
        <v>387</v>
      </c>
      <c r="I16" s="390" t="s">
        <v>387</v>
      </c>
      <c r="J16" s="391" t="s">
        <v>1</v>
      </c>
    </row>
    <row r="17" spans="1:10" ht="14.4" customHeight="1" x14ac:dyDescent="0.3">
      <c r="A17" s="387" t="s">
        <v>392</v>
      </c>
      <c r="B17" s="388" t="s">
        <v>226</v>
      </c>
      <c r="C17" s="389">
        <v>0</v>
      </c>
      <c r="D17" s="389">
        <v>0</v>
      </c>
      <c r="E17" s="389"/>
      <c r="F17" s="389" t="s">
        <v>387</v>
      </c>
      <c r="G17" s="389" t="s">
        <v>387</v>
      </c>
      <c r="H17" s="389" t="s">
        <v>387</v>
      </c>
      <c r="I17" s="390" t="s">
        <v>387</v>
      </c>
      <c r="J17" s="391" t="s">
        <v>1</v>
      </c>
    </row>
    <row r="18" spans="1:10" ht="14.4" customHeight="1" x14ac:dyDescent="0.3">
      <c r="A18" s="387" t="s">
        <v>392</v>
      </c>
      <c r="B18" s="388" t="s">
        <v>394</v>
      </c>
      <c r="C18" s="389">
        <v>6.2616700000000005</v>
      </c>
      <c r="D18" s="389">
        <v>0</v>
      </c>
      <c r="E18" s="389"/>
      <c r="F18" s="389">
        <v>0</v>
      </c>
      <c r="G18" s="389">
        <v>7.2500019985034996</v>
      </c>
      <c r="H18" s="389">
        <v>-7.2500019985034996</v>
      </c>
      <c r="I18" s="390">
        <v>0</v>
      </c>
      <c r="J18" s="391" t="s">
        <v>395</v>
      </c>
    </row>
    <row r="19" spans="1:10" ht="14.4" customHeight="1" x14ac:dyDescent="0.3">
      <c r="A19" s="387" t="s">
        <v>387</v>
      </c>
      <c r="B19" s="388" t="s">
        <v>387</v>
      </c>
      <c r="C19" s="389" t="s">
        <v>387</v>
      </c>
      <c r="D19" s="389" t="s">
        <v>387</v>
      </c>
      <c r="E19" s="389"/>
      <c r="F19" s="389" t="s">
        <v>387</v>
      </c>
      <c r="G19" s="389" t="s">
        <v>387</v>
      </c>
      <c r="H19" s="389" t="s">
        <v>387</v>
      </c>
      <c r="I19" s="390" t="s">
        <v>387</v>
      </c>
      <c r="J19" s="391" t="s">
        <v>396</v>
      </c>
    </row>
    <row r="20" spans="1:10" ht="14.4" customHeight="1" x14ac:dyDescent="0.3">
      <c r="A20" s="387" t="s">
        <v>385</v>
      </c>
      <c r="B20" s="388" t="s">
        <v>390</v>
      </c>
      <c r="C20" s="389">
        <v>6.2616700000000005</v>
      </c>
      <c r="D20" s="389">
        <v>0</v>
      </c>
      <c r="E20" s="389"/>
      <c r="F20" s="389">
        <v>0</v>
      </c>
      <c r="G20" s="389">
        <v>7.2500019985034996</v>
      </c>
      <c r="H20" s="389">
        <v>-7.2500019985034996</v>
      </c>
      <c r="I20" s="390">
        <v>0</v>
      </c>
      <c r="J20" s="391" t="s">
        <v>391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28" t="s">
        <v>173</v>
      </c>
      <c r="B1" s="328"/>
      <c r="C1" s="328"/>
      <c r="D1" s="328"/>
      <c r="E1" s="328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216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2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2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2" t="s">
        <v>175</v>
      </c>
      <c r="C4" s="333"/>
      <c r="D4" s="333"/>
      <c r="E4" s="334"/>
      <c r="F4" s="329" t="s">
        <v>180</v>
      </c>
      <c r="G4" s="330"/>
      <c r="H4" s="330"/>
      <c r="I4" s="331"/>
      <c r="J4" s="332" t="s">
        <v>181</v>
      </c>
      <c r="K4" s="333"/>
      <c r="L4" s="333"/>
      <c r="M4" s="334"/>
      <c r="N4" s="329" t="s">
        <v>182</v>
      </c>
      <c r="O4" s="330"/>
      <c r="P4" s="330"/>
      <c r="Q4" s="331"/>
    </row>
    <row r="5" spans="1:17" ht="14.4" customHeight="1" thickBot="1" x14ac:dyDescent="0.35">
      <c r="A5" s="392" t="s">
        <v>174</v>
      </c>
      <c r="B5" s="393" t="s">
        <v>176</v>
      </c>
      <c r="C5" s="393" t="s">
        <v>177</v>
      </c>
      <c r="D5" s="393" t="s">
        <v>178</v>
      </c>
      <c r="E5" s="394" t="s">
        <v>179</v>
      </c>
      <c r="F5" s="395" t="s">
        <v>176</v>
      </c>
      <c r="G5" s="396" t="s">
        <v>177</v>
      </c>
      <c r="H5" s="396" t="s">
        <v>178</v>
      </c>
      <c r="I5" s="397" t="s">
        <v>179</v>
      </c>
      <c r="J5" s="393" t="s">
        <v>176</v>
      </c>
      <c r="K5" s="393" t="s">
        <v>177</v>
      </c>
      <c r="L5" s="393" t="s">
        <v>178</v>
      </c>
      <c r="M5" s="394" t="s">
        <v>179</v>
      </c>
      <c r="N5" s="395" t="s">
        <v>176</v>
      </c>
      <c r="O5" s="396" t="s">
        <v>177</v>
      </c>
      <c r="P5" s="396" t="s">
        <v>178</v>
      </c>
      <c r="Q5" s="397" t="s">
        <v>179</v>
      </c>
    </row>
    <row r="6" spans="1:17" ht="14.4" customHeight="1" x14ac:dyDescent="0.3">
      <c r="A6" s="405" t="s">
        <v>397</v>
      </c>
      <c r="B6" s="409"/>
      <c r="C6" s="399"/>
      <c r="D6" s="399"/>
      <c r="E6" s="411"/>
      <c r="F6" s="407"/>
      <c r="G6" s="400"/>
      <c r="H6" s="400"/>
      <c r="I6" s="413"/>
      <c r="J6" s="409"/>
      <c r="K6" s="399"/>
      <c r="L6" s="399"/>
      <c r="M6" s="411"/>
      <c r="N6" s="407"/>
      <c r="O6" s="400"/>
      <c r="P6" s="400"/>
      <c r="Q6" s="401"/>
    </row>
    <row r="7" spans="1:17" ht="14.4" customHeight="1" thickBot="1" x14ac:dyDescent="0.35">
      <c r="A7" s="406" t="s">
        <v>398</v>
      </c>
      <c r="B7" s="410">
        <v>2</v>
      </c>
      <c r="C7" s="402"/>
      <c r="D7" s="402"/>
      <c r="E7" s="412"/>
      <c r="F7" s="408">
        <v>1</v>
      </c>
      <c r="G7" s="403">
        <v>0</v>
      </c>
      <c r="H7" s="403">
        <v>0</v>
      </c>
      <c r="I7" s="414">
        <v>0</v>
      </c>
      <c r="J7" s="410">
        <v>2</v>
      </c>
      <c r="K7" s="402"/>
      <c r="L7" s="402"/>
      <c r="M7" s="412"/>
      <c r="N7" s="408">
        <v>1</v>
      </c>
      <c r="O7" s="403">
        <v>0</v>
      </c>
      <c r="P7" s="403">
        <v>0</v>
      </c>
      <c r="Q7" s="4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111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216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172</v>
      </c>
      <c r="C4" s="320" t="s">
        <v>55</v>
      </c>
      <c r="D4" s="321"/>
      <c r="E4" s="267"/>
      <c r="F4" s="262" t="s">
        <v>55</v>
      </c>
      <c r="G4" s="263" t="s">
        <v>56</v>
      </c>
      <c r="H4" s="263" t="s">
        <v>50</v>
      </c>
      <c r="I4" s="264" t="s">
        <v>57</v>
      </c>
    </row>
    <row r="5" spans="1:10" ht="14.4" customHeight="1" x14ac:dyDescent="0.3">
      <c r="A5" s="387" t="s">
        <v>385</v>
      </c>
      <c r="B5" s="388" t="s">
        <v>386</v>
      </c>
      <c r="C5" s="389" t="s">
        <v>387</v>
      </c>
      <c r="D5" s="389" t="s">
        <v>387</v>
      </c>
      <c r="E5" s="389"/>
      <c r="F5" s="389" t="s">
        <v>387</v>
      </c>
      <c r="G5" s="389" t="s">
        <v>387</v>
      </c>
      <c r="H5" s="389" t="s">
        <v>387</v>
      </c>
      <c r="I5" s="390" t="s">
        <v>387</v>
      </c>
      <c r="J5" s="391" t="s">
        <v>51</v>
      </c>
    </row>
    <row r="6" spans="1:10" ht="14.4" customHeight="1" x14ac:dyDescent="0.3">
      <c r="A6" s="387" t="s">
        <v>385</v>
      </c>
      <c r="B6" s="388" t="s">
        <v>229</v>
      </c>
      <c r="C6" s="389">
        <v>199.12872999999999</v>
      </c>
      <c r="D6" s="389">
        <v>84.44426</v>
      </c>
      <c r="E6" s="389"/>
      <c r="F6" s="389">
        <v>210.05725999999999</v>
      </c>
      <c r="G6" s="389">
        <v>225.00006202252598</v>
      </c>
      <c r="H6" s="389">
        <v>-14.942802022525996</v>
      </c>
      <c r="I6" s="390">
        <v>0.93358756487351546</v>
      </c>
      <c r="J6" s="391" t="s">
        <v>1</v>
      </c>
    </row>
    <row r="7" spans="1:10" ht="14.4" customHeight="1" x14ac:dyDescent="0.3">
      <c r="A7" s="387" t="s">
        <v>385</v>
      </c>
      <c r="B7" s="388" t="s">
        <v>230</v>
      </c>
      <c r="C7" s="389">
        <v>4.9291700000000001</v>
      </c>
      <c r="D7" s="389">
        <v>32.438279999999999</v>
      </c>
      <c r="E7" s="389"/>
      <c r="F7" s="389">
        <v>17.60501</v>
      </c>
      <c r="G7" s="389">
        <v>20.000005513113251</v>
      </c>
      <c r="H7" s="389">
        <v>-2.3949955131132512</v>
      </c>
      <c r="I7" s="390">
        <v>0.88025025735403206</v>
      </c>
      <c r="J7" s="391" t="s">
        <v>1</v>
      </c>
    </row>
    <row r="8" spans="1:10" ht="14.4" customHeight="1" x14ac:dyDescent="0.3">
      <c r="A8" s="387" t="s">
        <v>385</v>
      </c>
      <c r="B8" s="388" t="s">
        <v>231</v>
      </c>
      <c r="C8" s="389">
        <v>7.8509500000000001</v>
      </c>
      <c r="D8" s="389">
        <v>5.9869000000000003</v>
      </c>
      <c r="E8" s="389"/>
      <c r="F8" s="389">
        <v>7.7124600000000001</v>
      </c>
      <c r="G8" s="389">
        <v>9.0000024809009993</v>
      </c>
      <c r="H8" s="389">
        <v>-1.2875424809009992</v>
      </c>
      <c r="I8" s="390">
        <v>0.85693976377969816</v>
      </c>
      <c r="J8" s="391" t="s">
        <v>1</v>
      </c>
    </row>
    <row r="9" spans="1:10" ht="14.4" customHeight="1" x14ac:dyDescent="0.3">
      <c r="A9" s="387" t="s">
        <v>385</v>
      </c>
      <c r="B9" s="388" t="s">
        <v>232</v>
      </c>
      <c r="C9" s="389">
        <v>26.284109999999998</v>
      </c>
      <c r="D9" s="389">
        <v>28.663530000000002</v>
      </c>
      <c r="E9" s="389"/>
      <c r="F9" s="389">
        <v>17.222149999999999</v>
      </c>
      <c r="G9" s="389">
        <v>75.000020674175246</v>
      </c>
      <c r="H9" s="389">
        <v>-57.777870674175247</v>
      </c>
      <c r="I9" s="390">
        <v>0.22962860336824015</v>
      </c>
      <c r="J9" s="391" t="s">
        <v>1</v>
      </c>
    </row>
    <row r="10" spans="1:10" ht="14.4" customHeight="1" x14ac:dyDescent="0.3">
      <c r="A10" s="387" t="s">
        <v>385</v>
      </c>
      <c r="B10" s="388" t="s">
        <v>233</v>
      </c>
      <c r="C10" s="389">
        <v>0.41299999999999998</v>
      </c>
      <c r="D10" s="389">
        <v>0</v>
      </c>
      <c r="E10" s="389"/>
      <c r="F10" s="389" t="s">
        <v>387</v>
      </c>
      <c r="G10" s="389" t="s">
        <v>387</v>
      </c>
      <c r="H10" s="389" t="s">
        <v>387</v>
      </c>
      <c r="I10" s="390" t="s">
        <v>387</v>
      </c>
      <c r="J10" s="391" t="s">
        <v>1</v>
      </c>
    </row>
    <row r="11" spans="1:10" ht="14.4" customHeight="1" x14ac:dyDescent="0.3">
      <c r="A11" s="387" t="s">
        <v>385</v>
      </c>
      <c r="B11" s="388" t="s">
        <v>234</v>
      </c>
      <c r="C11" s="389">
        <v>9.7703000000000007</v>
      </c>
      <c r="D11" s="389">
        <v>10.321999999999999</v>
      </c>
      <c r="E11" s="389"/>
      <c r="F11" s="389">
        <v>14.497529999999999</v>
      </c>
      <c r="G11" s="389">
        <v>11.25000310112625</v>
      </c>
      <c r="H11" s="389">
        <v>3.2475268988737493</v>
      </c>
      <c r="I11" s="390">
        <v>1.2886689781044269</v>
      </c>
      <c r="J11" s="391" t="s">
        <v>1</v>
      </c>
    </row>
    <row r="12" spans="1:10" ht="14.4" customHeight="1" x14ac:dyDescent="0.3">
      <c r="A12" s="387" t="s">
        <v>385</v>
      </c>
      <c r="B12" s="388" t="s">
        <v>390</v>
      </c>
      <c r="C12" s="389">
        <v>248.37626</v>
      </c>
      <c r="D12" s="389">
        <v>161.85497000000001</v>
      </c>
      <c r="E12" s="389"/>
      <c r="F12" s="389">
        <v>267.09440999999998</v>
      </c>
      <c r="G12" s="389">
        <v>340.25009379184172</v>
      </c>
      <c r="H12" s="389">
        <v>-73.155683791841739</v>
      </c>
      <c r="I12" s="390">
        <v>0.78499437582345843</v>
      </c>
      <c r="J12" s="391" t="s">
        <v>391</v>
      </c>
    </row>
    <row r="14" spans="1:10" ht="14.4" customHeight="1" x14ac:dyDescent="0.3">
      <c r="A14" s="387" t="s">
        <v>385</v>
      </c>
      <c r="B14" s="388" t="s">
        <v>386</v>
      </c>
      <c r="C14" s="389" t="s">
        <v>387</v>
      </c>
      <c r="D14" s="389" t="s">
        <v>387</v>
      </c>
      <c r="E14" s="389"/>
      <c r="F14" s="389" t="s">
        <v>387</v>
      </c>
      <c r="G14" s="389" t="s">
        <v>387</v>
      </c>
      <c r="H14" s="389" t="s">
        <v>387</v>
      </c>
      <c r="I14" s="390" t="s">
        <v>387</v>
      </c>
      <c r="J14" s="391" t="s">
        <v>51</v>
      </c>
    </row>
    <row r="15" spans="1:10" ht="14.4" customHeight="1" x14ac:dyDescent="0.3">
      <c r="A15" s="387" t="s">
        <v>392</v>
      </c>
      <c r="B15" s="388" t="s">
        <v>393</v>
      </c>
      <c r="C15" s="389" t="s">
        <v>387</v>
      </c>
      <c r="D15" s="389" t="s">
        <v>387</v>
      </c>
      <c r="E15" s="389"/>
      <c r="F15" s="389" t="s">
        <v>387</v>
      </c>
      <c r="G15" s="389" t="s">
        <v>387</v>
      </c>
      <c r="H15" s="389" t="s">
        <v>387</v>
      </c>
      <c r="I15" s="390" t="s">
        <v>387</v>
      </c>
      <c r="J15" s="391" t="s">
        <v>0</v>
      </c>
    </row>
    <row r="16" spans="1:10" ht="14.4" customHeight="1" x14ac:dyDescent="0.3">
      <c r="A16" s="387" t="s">
        <v>392</v>
      </c>
      <c r="B16" s="388" t="s">
        <v>229</v>
      </c>
      <c r="C16" s="389">
        <v>199.12872999999999</v>
      </c>
      <c r="D16" s="389">
        <v>84.44426</v>
      </c>
      <c r="E16" s="389"/>
      <c r="F16" s="389">
        <v>210.05725999999999</v>
      </c>
      <c r="G16" s="389">
        <v>225.00006202252598</v>
      </c>
      <c r="H16" s="389">
        <v>-14.942802022525996</v>
      </c>
      <c r="I16" s="390">
        <v>0.93358756487351546</v>
      </c>
      <c r="J16" s="391" t="s">
        <v>1</v>
      </c>
    </row>
    <row r="17" spans="1:10" ht="14.4" customHeight="1" x14ac:dyDescent="0.3">
      <c r="A17" s="387" t="s">
        <v>392</v>
      </c>
      <c r="B17" s="388" t="s">
        <v>230</v>
      </c>
      <c r="C17" s="389">
        <v>4.9291700000000001</v>
      </c>
      <c r="D17" s="389">
        <v>32.438279999999999</v>
      </c>
      <c r="E17" s="389"/>
      <c r="F17" s="389">
        <v>17.60501</v>
      </c>
      <c r="G17" s="389">
        <v>20.000005513113251</v>
      </c>
      <c r="H17" s="389">
        <v>-2.3949955131132512</v>
      </c>
      <c r="I17" s="390">
        <v>0.88025025735403206</v>
      </c>
      <c r="J17" s="391" t="s">
        <v>1</v>
      </c>
    </row>
    <row r="18" spans="1:10" ht="14.4" customHeight="1" x14ac:dyDescent="0.3">
      <c r="A18" s="387" t="s">
        <v>392</v>
      </c>
      <c r="B18" s="388" t="s">
        <v>231</v>
      </c>
      <c r="C18" s="389">
        <v>7.8509500000000001</v>
      </c>
      <c r="D18" s="389">
        <v>5.9869000000000003</v>
      </c>
      <c r="E18" s="389"/>
      <c r="F18" s="389">
        <v>7.7124600000000001</v>
      </c>
      <c r="G18" s="389">
        <v>9.0000024809009993</v>
      </c>
      <c r="H18" s="389">
        <v>-1.2875424809009992</v>
      </c>
      <c r="I18" s="390">
        <v>0.85693976377969816</v>
      </c>
      <c r="J18" s="391" t="s">
        <v>1</v>
      </c>
    </row>
    <row r="19" spans="1:10" ht="14.4" customHeight="1" x14ac:dyDescent="0.3">
      <c r="A19" s="387" t="s">
        <v>392</v>
      </c>
      <c r="B19" s="388" t="s">
        <v>232</v>
      </c>
      <c r="C19" s="389">
        <v>26.284109999999998</v>
      </c>
      <c r="D19" s="389">
        <v>28.663530000000002</v>
      </c>
      <c r="E19" s="389"/>
      <c r="F19" s="389">
        <v>17.222149999999999</v>
      </c>
      <c r="G19" s="389">
        <v>75.000020674175246</v>
      </c>
      <c r="H19" s="389">
        <v>-57.777870674175247</v>
      </c>
      <c r="I19" s="390">
        <v>0.22962860336824015</v>
      </c>
      <c r="J19" s="391" t="s">
        <v>1</v>
      </c>
    </row>
    <row r="20" spans="1:10" ht="14.4" customHeight="1" x14ac:dyDescent="0.3">
      <c r="A20" s="387" t="s">
        <v>392</v>
      </c>
      <c r="B20" s="388" t="s">
        <v>233</v>
      </c>
      <c r="C20" s="389">
        <v>0.41299999999999998</v>
      </c>
      <c r="D20" s="389">
        <v>0</v>
      </c>
      <c r="E20" s="389"/>
      <c r="F20" s="389" t="s">
        <v>387</v>
      </c>
      <c r="G20" s="389" t="s">
        <v>387</v>
      </c>
      <c r="H20" s="389" t="s">
        <v>387</v>
      </c>
      <c r="I20" s="390" t="s">
        <v>387</v>
      </c>
      <c r="J20" s="391" t="s">
        <v>1</v>
      </c>
    </row>
    <row r="21" spans="1:10" ht="14.4" customHeight="1" x14ac:dyDescent="0.3">
      <c r="A21" s="387" t="s">
        <v>392</v>
      </c>
      <c r="B21" s="388" t="s">
        <v>234</v>
      </c>
      <c r="C21" s="389">
        <v>9.7703000000000007</v>
      </c>
      <c r="D21" s="389">
        <v>10.321999999999999</v>
      </c>
      <c r="E21" s="389"/>
      <c r="F21" s="389">
        <v>14.497529999999999</v>
      </c>
      <c r="G21" s="389">
        <v>11.25000310112625</v>
      </c>
      <c r="H21" s="389">
        <v>3.2475268988737493</v>
      </c>
      <c r="I21" s="390">
        <v>1.2886689781044269</v>
      </c>
      <c r="J21" s="391" t="s">
        <v>1</v>
      </c>
    </row>
    <row r="22" spans="1:10" ht="14.4" customHeight="1" x14ac:dyDescent="0.3">
      <c r="A22" s="387" t="s">
        <v>392</v>
      </c>
      <c r="B22" s="388" t="s">
        <v>394</v>
      </c>
      <c r="C22" s="389">
        <v>248.37626</v>
      </c>
      <c r="D22" s="389">
        <v>161.85497000000001</v>
      </c>
      <c r="E22" s="389"/>
      <c r="F22" s="389">
        <v>267.09440999999998</v>
      </c>
      <c r="G22" s="389">
        <v>340.25009379184172</v>
      </c>
      <c r="H22" s="389">
        <v>-73.155683791841739</v>
      </c>
      <c r="I22" s="390">
        <v>0.78499437582345843</v>
      </c>
      <c r="J22" s="391" t="s">
        <v>395</v>
      </c>
    </row>
    <row r="23" spans="1:10" ht="14.4" customHeight="1" x14ac:dyDescent="0.3">
      <c r="A23" s="387" t="s">
        <v>387</v>
      </c>
      <c r="B23" s="388" t="s">
        <v>387</v>
      </c>
      <c r="C23" s="389" t="s">
        <v>387</v>
      </c>
      <c r="D23" s="389" t="s">
        <v>387</v>
      </c>
      <c r="E23" s="389"/>
      <c r="F23" s="389" t="s">
        <v>387</v>
      </c>
      <c r="G23" s="389" t="s">
        <v>387</v>
      </c>
      <c r="H23" s="389" t="s">
        <v>387</v>
      </c>
      <c r="I23" s="390" t="s">
        <v>387</v>
      </c>
      <c r="J23" s="391" t="s">
        <v>396</v>
      </c>
    </row>
    <row r="24" spans="1:10" ht="14.4" customHeight="1" x14ac:dyDescent="0.3">
      <c r="A24" s="387" t="s">
        <v>385</v>
      </c>
      <c r="B24" s="388" t="s">
        <v>390</v>
      </c>
      <c r="C24" s="389">
        <v>248.37626</v>
      </c>
      <c r="D24" s="389">
        <v>161.85497000000001</v>
      </c>
      <c r="E24" s="389"/>
      <c r="F24" s="389">
        <v>267.09440999999998</v>
      </c>
      <c r="G24" s="389">
        <v>340.25009379184172</v>
      </c>
      <c r="H24" s="389">
        <v>-73.155683791841739</v>
      </c>
      <c r="I24" s="390">
        <v>0.78499437582345843</v>
      </c>
      <c r="J24" s="391" t="s">
        <v>391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2016-04-27T14:21:16Z</dcterms:modified>
</cp:coreProperties>
</file>