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7" i="419" s="1"/>
  <c r="M25" i="419"/>
  <c r="H26" i="419"/>
  <c r="M28" i="419" l="1"/>
  <c r="H25" i="419"/>
  <c r="C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M18" i="419"/>
  <c r="B25" i="419"/>
  <c r="H27" i="419" l="1"/>
  <c r="B26" i="419"/>
  <c r="B27" i="419" s="1"/>
  <c r="H28" i="419"/>
  <c r="A8" i="414"/>
  <c r="A7" i="414"/>
  <c r="F3" i="344" l="1"/>
  <c r="D3" i="344"/>
  <c r="B3" i="344"/>
  <c r="J21" i="419" l="1"/>
  <c r="I21" i="419"/>
  <c r="I22" i="419" s="1"/>
  <c r="H21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H18" i="419" l="1"/>
  <c r="H23" i="419"/>
  <c r="I18" i="419"/>
  <c r="J23" i="419"/>
  <c r="I23" i="419"/>
  <c r="J18" i="419"/>
  <c r="H22" i="419"/>
  <c r="J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M6" i="419"/>
  <c r="L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<sst xmlns="http://schemas.openxmlformats.org/spreadsheetml/2006/main" count="3019" uniqueCount="761">
  <si>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</si>
  <si>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</si>
  <si>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</si>
  <si>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</si>
  <si>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</si>
  <si>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</si>
  <si>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</si>
  <si>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</si>
  <si>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</si>
  <si>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</si>
  <si>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</si>
  <si>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</si>
  <si>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</si>
  <si>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</si>
  <si>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</si>
  <si>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</si>
  <si>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</si>
  <si>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</si>
  <si>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</si>
  <si>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</si>
  <si>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</si>
  <si>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</si>
  <si>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</si>
  <si>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</si>
  <si>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</si>
  <si>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</si>
  <si>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</si>
  <si>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</si>
  <si>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</si>
  <si>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</si>
  <si>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</si>
  <si>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</si>
  <si>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</si>
  <si>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</si>
  <si>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</si>
  <si>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</si>
  <si>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</si>
  <si>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</si>
  <si>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</si>
  <si>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</si>
  <si>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</si>
  <si>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</si>
  <si>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</si>
  <si>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</si>
  <si>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</si>
  <si>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</si>
  <si>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</si>
  <si>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</si>
  <si>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</si>
  <si>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</si>
  <si>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</si>
  <si>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</si>
  <si>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</si>
  <si>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</si>
  <si>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</si>
  <si>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</si>
  <si>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</si>
  <si>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</si>
  <si>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</si>
  <si>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</si>
  <si>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</si>
  <si>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</si>
  <si>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</si>
  <si>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</si>
  <si>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</si>
  <si>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</si>
  <si>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</si>
  <si>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</si>
  <si>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</si>
  <si>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</si>
  <si>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</si>
  <si>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</si>
  <si>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</si>
  <si>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</si>
  <si>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</si>
  <si>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</si>
  <si>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</si>
  <si>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</si>
  <si>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</si>
  <si>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</si>
  <si>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</si>
  <si>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</si>
  <si>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</si>
  <si>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</si>
  <si>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</si>
  <si>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</si>
  <si>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</si>
  <si>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</si>
  <si>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</si>
  <si>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</si>
  <si>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</si>
  <si>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</si>
  <si>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</si>
  <si>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</si>
  <si>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</si>
  <si>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</si>
  <si>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</si>
  <si>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</si>
  <si>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</si>
  <si>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</si>
  <si>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</si>
  <si>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</si>
  <si>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</si>
  <si>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</si>
  <si>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</si>
  <si>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</si>
  <si>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</si>
  <si>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</si>
  <si>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</si>
  <si>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</si>
  <si>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</si>
  <si>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</si>
  <si>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</si>
  <si>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</si>
  <si>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</si>
  <si>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</si>
  <si>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</si>
  <si>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</si>
  <si>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</si>
  <si>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</si>
  <si>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</si>
  <si>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</si>
  <si>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</si>
  <si>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</si>
  <si>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</si>
  <si>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</si>
  <si>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</si>
  <si>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</si>
  <si>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</si>
  <si>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</si>
  <si>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</si>
  <si>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</si>
  <si>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</si>
  <si>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</si>
  <si>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</si>
  <si>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</si>
  <si>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</si>
  <si>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</si>
  <si>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</si>
  <si>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</si>
  <si>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</si>
  <si>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</si>
  <si>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</si>
  <si>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</si>
  <si>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</si>
  <si>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</si>
  <si>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</si>
  <si>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</si>
  <si>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</si>
  <si>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</si>
  <si>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</si>
  <si>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</si>
  <si>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</si>
  <si>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</si>
  <si>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</si>
  <si>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</si>
  <si>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</si>
  <si>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</si>
  <si>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</si>
  <si>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</si>
  <si>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</si>
  <si>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</si>
  <si>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</si>
  <si>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</si>
  <si>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</si>
  <si>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</si>
  <si>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</si>
  <si>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</si>
  <si>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</si>
  <si>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</si>
  <si>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</si>
  <si>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</si>
  <si>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</si>
  <si>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</si>
  <si>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</si>
  <si>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</si>
  <si>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</si>
  <si>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</si>
  <si>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</si>
  <si>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</si>
  <si>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</si>
  <si>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</si>
  <si>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</si>
  <si>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</si>
  <si>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</si>
  <si>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</si>
  <si>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</si>
  <si>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</si>
  <si>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</si>
  <si>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</si>
  <si>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</si>
  <si>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</si>
  <si>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</si>
  <si>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</si>
  <si>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</si>
  <si>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</si>
  <si>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</si>
  <si>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</si>
  <si>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</si>
  <si>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</si>
  <si>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</si>
  <si>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</si>
  <si>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</si>
  <si>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</si>
  <si>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</si>
  <si>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</si>
  <si>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</si>
  <si>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</si>
  <si>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</si>
  <si>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</si>
  <si>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</si>
  <si>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</si>
  <si>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</si>
  <si>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</si>
  <si>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</si>
  <si>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</si>
  <si>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</si>
  <si>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</si>
  <si>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</si>
  <si>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</si>
  <si>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</si>
  <si>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</si>
  <si>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</si>
  <si>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</si>
  <si>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</si>
  <si>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</si>
  <si>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</si>
  <si>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</si>
  <si>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</si>
  <si>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</si>
  <si>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</si>
  <si>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</si>
  <si>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</si>
  <si>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</si>
  <si>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</si>
  <si>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</si>
  <si>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</si>
  <si>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</si>
  <si>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</si>
  <si>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</si>
  <si>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</si>
  <si>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</si>
  <si>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</si>
  <si>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</si>
  <si>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</si>
  <si>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</si>
  <si>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</si>
  <si>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</si>
  <si>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</si>
  <si>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</si>
  <si>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</si>
  <si>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</si>
  <si>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</si>
  <si>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</si>
  <si>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</si>
  <si>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</si>
  <si>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</si>
  <si>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</si>
  <si>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</si>
  <si>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</si>
  <si>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</si>
  <si>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</si>
  <si>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</si>
  <si>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</si>
  <si>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</si>
  <si>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</si>
  <si>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</si>
  <si>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</si>
  <si>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</si>
  <si>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</si>
  <si>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</si>
  <si>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</si>
  <si>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</si>
  <si>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</si>
  <si>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</si>
  <si>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</si>
  <si>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</si>
  <si>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</si>
  <si>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</si>
  <si>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</si>
  <si>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</si>
  <si>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</si>
  <si>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</si>
  <si>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</si>
  <si>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</si>
  <si>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</si>
  <si>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</si>
  <si>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</si>
  <si>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</si>
  <si>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</si>
  <si>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</si>
  <si>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</si>
  <si>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</si>
  <si>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</si>
  <si>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</si>
  <si>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</si>
  <si>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</si>
  <si>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</si>
  <si>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</si>
  <si>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</si>
  <si>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</si>
  <si>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</si>
  <si>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</si>
  <si>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</si>
  <si>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</si>
  <si>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</si>
  <si>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</si>
  <si>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</si>
  <si>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</si>
  <si>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</si>
  <si>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</si>
  <si>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</si>
  <si>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</si>
  <si>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</si>
  <si>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</si>
  <si>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</si>
  <si>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</si>
  <si>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</si>
  <si>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</si>
  <si>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</si>
  <si>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</si>
  <si>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</si>
  <si>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</si>
  <si>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</si>
  <si>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</si>
  <si>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</si>
  <si>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</si>
  <si>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</si>
  <si>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</si>
  <si>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</si>
  <si>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</si>
  <si>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</si>
  <si>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</si>
  <si>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</si>
  <si>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</si>
  <si>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</si>
  <si>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</si>
  <si>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</si>
  <si>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</si>
  <si>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</si>
  <si>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</si>
  <si>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</si>
  <si>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</si>
  <si>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</si>
  <si>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</si>
  <si>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</si>
  <si>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</si>
  <si>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</si>
  <si>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</si>
  <si>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</si>
  <si>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</si>
  <si>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</si>
  <si>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</si>
  <si>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</si>
  <si>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</si>
  <si>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</si>
  <si>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</si>
  <si>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</si>
  <si>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</si>
  <si>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</si>
  <si>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</si>
  <si>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</si>
  <si>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</si>
  <si>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</si>
  <si>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</si>
  <si>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</si>
  <si>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</si>
  <si>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</si>
  <si>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</si>
  <si>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</si>
  <si>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</si>
  <si>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</si>
  <si>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</si>
  <si>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</si>
  <si>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</si>
  <si>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</si>
  <si>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</si>
  <si>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</si>
  <si>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</si>
  <si>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</si>
  <si>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</si>
  <si>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</si>
  <si>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</si>
  <si>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</si>
  <si>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</si>
  <si>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</si>
  <si>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</si>
  <si>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</si>
  <si>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</si>
  <si>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</si>
  <si>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</si>
  <si>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</si>
  <si>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</si>
  <si>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</si>
  <si>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</si>
  <si>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</si>
  <si>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</si>
  <si>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</si>
  <si>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</si>
  <si>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</si>
  <si>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</si>
  <si>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</si>
  <si>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</si>
  <si>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</si>
  <si>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</si>
  <si>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</si>
  <si>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</si>
  <si>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</si>
  <si>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920136</t>
  </si>
  <si>
    <t>0</t>
  </si>
  <si>
    <t>KL ETHANOLUM BENZINO DEN. 4 kg</t>
  </si>
  <si>
    <t>UN 1170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</si>
  <si>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</si>
  <si>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</si>
  <si>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</si>
  <si>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</si>
  <si>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</si>
  <si>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</si>
  <si>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</si>
  <si>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</si>
  <si>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</si>
  <si>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</si>
  <si>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</si>
  <si>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</si>
  <si>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</si>
  <si>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</si>
  <si>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</si>
  <si>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</si>
  <si>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</si>
  <si>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</si>
  <si>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</si>
  <si>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</si>
  <si>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</si>
  <si>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</si>
  <si>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ZA817</t>
  </si>
  <si>
    <t>Zkumavka PS 10 ml sterilní modrá zátka bal. á 20 ks 400914</t>
  </si>
  <si>
    <t>ZA855</t>
  </si>
  <si>
    <t>Pipeta pasteurova P 223 6,5 ml 204523</t>
  </si>
  <si>
    <t>ZB780</t>
  </si>
  <si>
    <t>Kontejner 120 ml sterilní á 50 ks FLME25035</t>
  </si>
  <si>
    <t>ZC757</t>
  </si>
  <si>
    <t>Čepelka skalpelová 24 BB524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</si>
  <si>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</si>
  <si>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</si>
  <si>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</si>
  <si>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</si>
  <si>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</si>
  <si>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</si>
  <si>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ZI179</t>
  </si>
  <si>
    <t>Zkumavka s mediem+ flovakovaný tampon eSwab růžový 490CE.A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</si>
  <si>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</si>
  <si>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</si>
  <si>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</si>
  <si>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</si>
  <si>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</si>
  <si>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</si>
  <si>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</si>
  <si>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</si>
  <si>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</si>
  <si>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</si>
  <si>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</si>
  <si>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</si>
  <si>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</si>
  <si>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</si>
  <si>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</si>
  <si>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</si>
  <si>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</si>
  <si>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</si>
  <si>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</si>
  <si>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</si>
  <si>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</si>
  <si>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</si>
  <si>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ZB426</t>
  </si>
  <si>
    <t>Mikrozkumavka eppendorf 1,5 ml BSA 0220</t>
  </si>
  <si>
    <t>ZC716</t>
  </si>
  <si>
    <t>Špička žlutá pipetovací dlouhá manžeta 1123</t>
  </si>
  <si>
    <t>ZC831</t>
  </si>
  <si>
    <t>Sklo podložní mat. okraj 2501</t>
  </si>
  <si>
    <t>ZE198</t>
  </si>
  <si>
    <t>Špička eppendorf Tips 100-5000 ul bal. á 500 ks 0030000978</t>
  </si>
  <si>
    <t>ZC079</t>
  </si>
  <si>
    <t>Sklo podložní mikroskopické superfrost plus 25 x 75 x 1 mm bal. á 72 ks 2530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</si>
  <si>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</si>
  <si>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</si>
  <si>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</si>
  <si>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</si>
  <si>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</si>
  <si>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</si>
  <si>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</si>
  <si>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</si>
  <si>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</si>
  <si>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</si>
  <si>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</si>
  <si>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</si>
  <si>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</si>
  <si>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</si>
  <si>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</si>
  <si>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</si>
  <si>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</si>
  <si>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</si>
  <si>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</si>
  <si>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</si>
  <si>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</si>
  <si>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</si>
  <si>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</si>
  <si>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</si>
  <si>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</si>
  <si>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</si>
  <si>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</si>
  <si>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</si>
  <si>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</si>
  <si>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</si>
  <si>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</si>
  <si>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</si>
  <si>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</si>
  <si>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</si>
  <si>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</si>
  <si>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</si>
  <si>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</si>
  <si>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</si>
  <si>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</si>
  <si>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</si>
  <si>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</si>
  <si>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</si>
  <si>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</si>
  <si>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</si>
  <si>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</si>
  <si>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</si>
  <si>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</si>
  <si>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</si>
  <si>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</si>
  <si>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</si>
  <si>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</si>
  <si>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</si>
  <si>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</si>
  <si>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</si>
  <si>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</si>
  <si>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</si>
  <si>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</si>
  <si>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</si>
  <si>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DG143</t>
  </si>
  <si>
    <t>kyselina SÍROVÁ P.A.</t>
  </si>
  <si>
    <t>DB257</t>
  </si>
  <si>
    <t>CHLOROFORM P.A. - stab. methanolem</t>
  </si>
  <si>
    <t>DG229</t>
  </si>
  <si>
    <t>METHANOL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</si>
  <si>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</si>
  <si>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</si>
  <si>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</si>
  <si>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</si>
  <si>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</si>
  <si>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</si>
  <si>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</si>
  <si>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</si>
  <si>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</si>
  <si>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</si>
  <si>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</si>
  <si>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</si>
  <si>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</si>
  <si>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</si>
  <si>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</si>
  <si>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</si>
  <si>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</si>
  <si>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</si>
  <si>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</si>
  <si>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</si>
  <si>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</si>
  <si>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</si>
  <si>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</si>
  <si>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</si>
  <si>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</si>
  <si>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</si>
  <si>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</si>
  <si>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</si>
  <si>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</si>
  <si>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</si>
  <si>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</si>
  <si>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</si>
  <si>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</si>
  <si>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</si>
  <si>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</si>
  <si>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</si>
  <si>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</si>
  <si>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</si>
  <si>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</si>
  <si>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</si>
  <si>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</si>
  <si>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</si>
  <si>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</si>
  <si>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</si>
  <si>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</si>
  <si>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</si>
  <si>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</si>
  <si>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</si>
  <si>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</si>
  <si>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</si>
  <si>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</si>
  <si>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</si>
  <si>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</si>
  <si>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</si>
  <si>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</si>
  <si>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</si>
  <si>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</si>
  <si>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</si>
  <si>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</si>
  <si>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</si>
  <si>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</si>
  <si>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</si>
  <si>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</si>
  <si>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</si>
  <si>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</si>
  <si>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</si>
  <si>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</si>
  <si>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</si>
  <si>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</si>
  <si>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</si>
  <si>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</si>
  <si>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</si>
  <si>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DH425</t>
  </si>
  <si>
    <t>BENZINUM., 1L</t>
  </si>
  <si>
    <t>DG123</t>
  </si>
  <si>
    <t>Morphine-D3 solution in Methanol, 1 mg/ml</t>
  </si>
  <si>
    <t>DG111</t>
  </si>
  <si>
    <t>d,l-11-nor-delta-9-THC carboxylic acid-D9</t>
  </si>
  <si>
    <t>DH505</t>
  </si>
  <si>
    <t>1-Benzylpiperazine.2HCl (BZP.2HCl) 10 mg</t>
  </si>
  <si>
    <t>DD862</t>
  </si>
  <si>
    <t>Cyklohexan p.a.</t>
  </si>
  <si>
    <t>DG774</t>
  </si>
  <si>
    <t>DRI Multi-Drug Calibrator 2</t>
  </si>
  <si>
    <t>DG775</t>
  </si>
  <si>
    <t>DRI Multi-Drug Calibrator 3</t>
  </si>
  <si>
    <t>DG179</t>
  </si>
  <si>
    <t>SIRAN AMONNY P.A.</t>
  </si>
  <si>
    <t>DG227</t>
  </si>
  <si>
    <t>BENZEN p.a., 1L</t>
  </si>
  <si>
    <t>DH465</t>
  </si>
  <si>
    <t>Pregabalin 5MG</t>
  </si>
  <si>
    <t>DA368</t>
  </si>
  <si>
    <t>Fencyklidin PCP - rychlý test na záchyt drog</t>
  </si>
  <si>
    <t>DH143</t>
  </si>
  <si>
    <t>ZOLPIDEM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</si>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</sst>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0.90457707285001354</c:v>
                </c:pt>
                <c:pt idx="1">
                  <c:v>0.9493943694426128</c:v>
                </c:pt>
                <c:pt idx="2">
                  <c:v>0.95782851234424649</c:v>
                </c:pt>
                <c:pt idx="3">
                  <c:v>0.96803070298314986</c:v>
                </c:pt>
                <c:pt idx="4">
                  <c:v>0.96469729219049849</c:v>
                </c:pt>
                <c:pt idx="5">
                  <c:v>0.92706682919529515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0698288"/>
        <c:axId val="-99070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0.78472821584094898</c:v>
                </c:pt>
                <c:pt idx="1">
                  <c:v>0.78472821584094898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90703184"/>
        <c:axId val="-990696656"/>
      </c:scatterChart>
      <c:catAx>
        <c:axId val="-99069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9070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070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90698288"/>
        <c:crosses val="autoZero"/>
        <c:crossBetween val="between"/>
      </c:valAx>
      <c:valAx>
        <c:axId val="-990703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90696656"/>
        <c:crosses val="max"/>
        <c:crossBetween val="midCat"/>
      </c:valAx>
      <c:valAx>
        <c:axId val="-990696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90703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652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656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661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719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760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394</v>
      </c>
      <c r="B5" s="390" t="s">
        <v>395</v>
      </c>
      <c r="C5" s="391" t="s">
        <v>396</v>
      </c>
      <c r="D5" s="391" t="s">
        <v>396</v>
      </c>
      <c r="E5" s="391"/>
      <c r="F5" s="391" t="s">
        <v>396</v>
      </c>
      <c r="G5" s="391" t="s">
        <v>396</v>
      </c>
      <c r="H5" s="391" t="s">
        <v>396</v>
      </c>
      <c r="I5" s="392" t="s">
        <v>396</v>
      </c>
      <c r="J5" s="393" t="s">
        <v>55</v>
      </c>
    </row>
    <row r="6" spans="1:10" ht="14.4" customHeight="1" x14ac:dyDescent="0.3">
      <c r="A6" s="389" t="s">
        <v>394</v>
      </c>
      <c r="B6" s="390" t="s">
        <v>235</v>
      </c>
      <c r="C6" s="391">
        <v>574.89653999999996</v>
      </c>
      <c r="D6" s="391">
        <v>230.86444</v>
      </c>
      <c r="E6" s="391"/>
      <c r="F6" s="391">
        <v>330.51222999999999</v>
      </c>
      <c r="G6" s="391">
        <v>450.00004062576801</v>
      </c>
      <c r="H6" s="391">
        <v>-119.48781062576802</v>
      </c>
      <c r="I6" s="392">
        <v>0.73447155591450874</v>
      </c>
      <c r="J6" s="393" t="s">
        <v>1</v>
      </c>
    </row>
    <row r="7" spans="1:10" ht="14.4" customHeight="1" x14ac:dyDescent="0.3">
      <c r="A7" s="389" t="s">
        <v>394</v>
      </c>
      <c r="B7" s="390" t="s">
        <v>236</v>
      </c>
      <c r="C7" s="391">
        <v>14.980450000000001</v>
      </c>
      <c r="D7" s="391">
        <v>49.642609999999998</v>
      </c>
      <c r="E7" s="391"/>
      <c r="F7" s="391">
        <v>70.521450000000002</v>
      </c>
      <c r="G7" s="391">
        <v>40.000003611178997</v>
      </c>
      <c r="H7" s="391">
        <v>30.521446388821005</v>
      </c>
      <c r="I7" s="392">
        <v>1.7630360908340275</v>
      </c>
      <c r="J7" s="393" t="s">
        <v>1</v>
      </c>
    </row>
    <row r="8" spans="1:10" ht="14.4" customHeight="1" x14ac:dyDescent="0.3">
      <c r="A8" s="389" t="s">
        <v>394</v>
      </c>
      <c r="B8" s="390" t="s">
        <v>237</v>
      </c>
      <c r="C8" s="391">
        <v>15.001800000000001</v>
      </c>
      <c r="D8" s="391">
        <v>13.408149999999999</v>
      </c>
      <c r="E8" s="391"/>
      <c r="F8" s="391">
        <v>16.72034</v>
      </c>
      <c r="G8" s="391">
        <v>18.000001625030499</v>
      </c>
      <c r="H8" s="391">
        <v>-1.2796616250304993</v>
      </c>
      <c r="I8" s="392">
        <v>0.92890769391648143</v>
      </c>
      <c r="J8" s="393" t="s">
        <v>1</v>
      </c>
    </row>
    <row r="9" spans="1:10" ht="14.4" customHeight="1" x14ac:dyDescent="0.3">
      <c r="A9" s="389" t="s">
        <v>394</v>
      </c>
      <c r="B9" s="390" t="s">
        <v>238</v>
      </c>
      <c r="C9" s="391">
        <v>78.128269999999986</v>
      </c>
      <c r="D9" s="391">
        <v>88.79486</v>
      </c>
      <c r="E9" s="391"/>
      <c r="F9" s="391">
        <v>46.599870000000003</v>
      </c>
      <c r="G9" s="391">
        <v>150.0000135419225</v>
      </c>
      <c r="H9" s="391">
        <v>-103.40014354192249</v>
      </c>
      <c r="I9" s="392">
        <v>0.31066577195325462</v>
      </c>
      <c r="J9" s="393" t="s">
        <v>1</v>
      </c>
    </row>
    <row r="10" spans="1:10" ht="14.4" customHeight="1" x14ac:dyDescent="0.3">
      <c r="A10" s="389" t="s">
        <v>394</v>
      </c>
      <c r="B10" s="390" t="s">
        <v>239</v>
      </c>
      <c r="C10" s="391">
        <v>0.41299999999999998</v>
      </c>
      <c r="D10" s="391">
        <v>0.14699999999999999</v>
      </c>
      <c r="E10" s="391"/>
      <c r="F10" s="391" t="s">
        <v>396</v>
      </c>
      <c r="G10" s="391" t="s">
        <v>396</v>
      </c>
      <c r="H10" s="391" t="s">
        <v>396</v>
      </c>
      <c r="I10" s="392" t="s">
        <v>396</v>
      </c>
      <c r="J10" s="393" t="s">
        <v>1</v>
      </c>
    </row>
    <row r="11" spans="1:10" ht="14.4" customHeight="1" x14ac:dyDescent="0.3">
      <c r="A11" s="389" t="s">
        <v>394</v>
      </c>
      <c r="B11" s="390" t="s">
        <v>240</v>
      </c>
      <c r="C11" s="391">
        <v>18.519500000000001</v>
      </c>
      <c r="D11" s="391">
        <v>20.541799999999999</v>
      </c>
      <c r="E11" s="391"/>
      <c r="F11" s="391">
        <v>25.852859999999996</v>
      </c>
      <c r="G11" s="391">
        <v>22.500002031287998</v>
      </c>
      <c r="H11" s="391">
        <v>3.3528579687119979</v>
      </c>
      <c r="I11" s="392">
        <v>1.1490158962674577</v>
      </c>
      <c r="J11" s="393" t="s">
        <v>1</v>
      </c>
    </row>
    <row r="12" spans="1:10" ht="14.4" customHeight="1" x14ac:dyDescent="0.3">
      <c r="A12" s="389" t="s">
        <v>394</v>
      </c>
      <c r="B12" s="390" t="s">
        <v>399</v>
      </c>
      <c r="C12" s="391">
        <v>701.93955999999991</v>
      </c>
      <c r="D12" s="391">
        <v>403.39886000000001</v>
      </c>
      <c r="E12" s="391"/>
      <c r="F12" s="391">
        <v>490.20675000000006</v>
      </c>
      <c r="G12" s="391">
        <v>680.50006143518794</v>
      </c>
      <c r="H12" s="391">
        <v>-190.29331143518789</v>
      </c>
      <c r="I12" s="392">
        <v>0.72036253599469846</v>
      </c>
      <c r="J12" s="393" t="s">
        <v>400</v>
      </c>
    </row>
    <row r="14" spans="1:10" ht="14.4" customHeight="1" x14ac:dyDescent="0.3">
      <c r="A14" s="389" t="s">
        <v>394</v>
      </c>
      <c r="B14" s="390" t="s">
        <v>395</v>
      </c>
      <c r="C14" s="391" t="s">
        <v>396</v>
      </c>
      <c r="D14" s="391" t="s">
        <v>396</v>
      </c>
      <c r="E14" s="391"/>
      <c r="F14" s="391" t="s">
        <v>396</v>
      </c>
      <c r="G14" s="391" t="s">
        <v>396</v>
      </c>
      <c r="H14" s="391" t="s">
        <v>396</v>
      </c>
      <c r="I14" s="392" t="s">
        <v>396</v>
      </c>
      <c r="J14" s="393" t="s">
        <v>55</v>
      </c>
    </row>
    <row r="15" spans="1:10" ht="14.4" customHeight="1" x14ac:dyDescent="0.3">
      <c r="A15" s="389" t="s">
        <v>401</v>
      </c>
      <c r="B15" s="390" t="s">
        <v>402</v>
      </c>
      <c r="C15" s="391" t="s">
        <v>396</v>
      </c>
      <c r="D15" s="391" t="s">
        <v>396</v>
      </c>
      <c r="E15" s="391"/>
      <c r="F15" s="391" t="s">
        <v>396</v>
      </c>
      <c r="G15" s="391" t="s">
        <v>396</v>
      </c>
      <c r="H15" s="391" t="s">
        <v>396</v>
      </c>
      <c r="I15" s="392" t="s">
        <v>396</v>
      </c>
      <c r="J15" s="393" t="s">
        <v>0</v>
      </c>
    </row>
    <row r="16" spans="1:10" ht="14.4" customHeight="1" x14ac:dyDescent="0.3">
      <c r="A16" s="389" t="s">
        <v>401</v>
      </c>
      <c r="B16" s="390" t="s">
        <v>235</v>
      </c>
      <c r="C16" s="391">
        <v>574.89653999999996</v>
      </c>
      <c r="D16" s="391">
        <v>230.86444</v>
      </c>
      <c r="E16" s="391"/>
      <c r="F16" s="391">
        <v>330.51222999999999</v>
      </c>
      <c r="G16" s="391">
        <v>450.00004062576801</v>
      </c>
      <c r="H16" s="391">
        <v>-119.48781062576802</v>
      </c>
      <c r="I16" s="392">
        <v>0.73447155591450874</v>
      </c>
      <c r="J16" s="393" t="s">
        <v>1</v>
      </c>
    </row>
    <row r="17" spans="1:10" ht="14.4" customHeight="1" x14ac:dyDescent="0.3">
      <c r="A17" s="389" t="s">
        <v>401</v>
      </c>
      <c r="B17" s="390" t="s">
        <v>236</v>
      </c>
      <c r="C17" s="391">
        <v>14.980450000000001</v>
      </c>
      <c r="D17" s="391">
        <v>49.642609999999998</v>
      </c>
      <c r="E17" s="391"/>
      <c r="F17" s="391">
        <v>70.521450000000002</v>
      </c>
      <c r="G17" s="391">
        <v>40.000003611178997</v>
      </c>
      <c r="H17" s="391">
        <v>30.521446388821005</v>
      </c>
      <c r="I17" s="392">
        <v>1.7630360908340275</v>
      </c>
      <c r="J17" s="393" t="s">
        <v>1</v>
      </c>
    </row>
    <row r="18" spans="1:10" ht="14.4" customHeight="1" x14ac:dyDescent="0.3">
      <c r="A18" s="389" t="s">
        <v>401</v>
      </c>
      <c r="B18" s="390" t="s">
        <v>237</v>
      </c>
      <c r="C18" s="391">
        <v>15.001800000000001</v>
      </c>
      <c r="D18" s="391">
        <v>13.408149999999999</v>
      </c>
      <c r="E18" s="391"/>
      <c r="F18" s="391">
        <v>16.72034</v>
      </c>
      <c r="G18" s="391">
        <v>18.000001625030499</v>
      </c>
      <c r="H18" s="391">
        <v>-1.2796616250304993</v>
      </c>
      <c r="I18" s="392">
        <v>0.92890769391648143</v>
      </c>
      <c r="J18" s="393" t="s">
        <v>1</v>
      </c>
    </row>
    <row r="19" spans="1:10" ht="14.4" customHeight="1" x14ac:dyDescent="0.3">
      <c r="A19" s="389" t="s">
        <v>401</v>
      </c>
      <c r="B19" s="390" t="s">
        <v>238</v>
      </c>
      <c r="C19" s="391">
        <v>78.128269999999986</v>
      </c>
      <c r="D19" s="391">
        <v>88.79486</v>
      </c>
      <c r="E19" s="391"/>
      <c r="F19" s="391">
        <v>46.599870000000003</v>
      </c>
      <c r="G19" s="391">
        <v>150.0000135419225</v>
      </c>
      <c r="H19" s="391">
        <v>-103.40014354192249</v>
      </c>
      <c r="I19" s="392">
        <v>0.31066577195325462</v>
      </c>
      <c r="J19" s="393" t="s">
        <v>1</v>
      </c>
    </row>
    <row r="20" spans="1:10" ht="14.4" customHeight="1" x14ac:dyDescent="0.3">
      <c r="A20" s="389" t="s">
        <v>401</v>
      </c>
      <c r="B20" s="390" t="s">
        <v>239</v>
      </c>
      <c r="C20" s="391">
        <v>0.41299999999999998</v>
      </c>
      <c r="D20" s="391">
        <v>0.14699999999999999</v>
      </c>
      <c r="E20" s="391"/>
      <c r="F20" s="391" t="s">
        <v>396</v>
      </c>
      <c r="G20" s="391" t="s">
        <v>396</v>
      </c>
      <c r="H20" s="391" t="s">
        <v>396</v>
      </c>
      <c r="I20" s="392" t="s">
        <v>396</v>
      </c>
      <c r="J20" s="393" t="s">
        <v>1</v>
      </c>
    </row>
    <row r="21" spans="1:10" ht="14.4" customHeight="1" x14ac:dyDescent="0.3">
      <c r="A21" s="389" t="s">
        <v>401</v>
      </c>
      <c r="B21" s="390" t="s">
        <v>240</v>
      </c>
      <c r="C21" s="391">
        <v>18.519500000000001</v>
      </c>
      <c r="D21" s="391">
        <v>20.541799999999999</v>
      </c>
      <c r="E21" s="391"/>
      <c r="F21" s="391">
        <v>25.852859999999996</v>
      </c>
      <c r="G21" s="391">
        <v>22.500002031287998</v>
      </c>
      <c r="H21" s="391">
        <v>3.3528579687119979</v>
      </c>
      <c r="I21" s="392">
        <v>1.1490158962674577</v>
      </c>
      <c r="J21" s="393" t="s">
        <v>1</v>
      </c>
    </row>
    <row r="22" spans="1:10" ht="14.4" customHeight="1" x14ac:dyDescent="0.3">
      <c r="A22" s="389" t="s">
        <v>401</v>
      </c>
      <c r="B22" s="390" t="s">
        <v>403</v>
      </c>
      <c r="C22" s="391">
        <v>701.93955999999991</v>
      </c>
      <c r="D22" s="391">
        <v>403.39886000000001</v>
      </c>
      <c r="E22" s="391"/>
      <c r="F22" s="391">
        <v>490.20675000000006</v>
      </c>
      <c r="G22" s="391">
        <v>680.50006143518794</v>
      </c>
      <c r="H22" s="391">
        <v>-190.29331143518789</v>
      </c>
      <c r="I22" s="392">
        <v>0.72036253599469846</v>
      </c>
      <c r="J22" s="393" t="s">
        <v>404</v>
      </c>
    </row>
    <row r="23" spans="1:10" ht="14.4" customHeight="1" x14ac:dyDescent="0.3">
      <c r="A23" s="389" t="s">
        <v>396</v>
      </c>
      <c r="B23" s="390" t="s">
        <v>396</v>
      </c>
      <c r="C23" s="391" t="s">
        <v>396</v>
      </c>
      <c r="D23" s="391" t="s">
        <v>396</v>
      </c>
      <c r="E23" s="391"/>
      <c r="F23" s="391" t="s">
        <v>396</v>
      </c>
      <c r="G23" s="391" t="s">
        <v>396</v>
      </c>
      <c r="H23" s="391" t="s">
        <v>396</v>
      </c>
      <c r="I23" s="392" t="s">
        <v>396</v>
      </c>
      <c r="J23" s="393" t="s">
        <v>405</v>
      </c>
    </row>
    <row r="24" spans="1:10" ht="14.4" customHeight="1" x14ac:dyDescent="0.3">
      <c r="A24" s="389" t="s">
        <v>394</v>
      </c>
      <c r="B24" s="390" t="s">
        <v>399</v>
      </c>
      <c r="C24" s="391">
        <v>701.93955999999991</v>
      </c>
      <c r="D24" s="391">
        <v>403.39886000000001</v>
      </c>
      <c r="E24" s="391"/>
      <c r="F24" s="391">
        <v>490.20675000000006</v>
      </c>
      <c r="G24" s="391">
        <v>680.50006143518794</v>
      </c>
      <c r="H24" s="391">
        <v>-190.29331143518789</v>
      </c>
      <c r="I24" s="392">
        <v>0.72036253599469846</v>
      </c>
      <c r="J24" s="393" t="s">
        <v>400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652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5.4057087335730234</v>
      </c>
      <c r="J3" s="74">
        <f>SUBTOTAL(9,J5:J1048576)</f>
        <v>90683.16</v>
      </c>
      <c r="K3" s="75">
        <f>SUBTOTAL(9,K5:K1048576)</f>
        <v>490206.74999999988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428" t="s">
        <v>394</v>
      </c>
      <c r="B5" s="429" t="s">
        <v>395</v>
      </c>
      <c r="C5" s="430" t="s">
        <v>401</v>
      </c>
      <c r="D5" s="431" t="s">
        <v>412</v>
      </c>
      <c r="E5" s="430" t="s">
        <v>642</v>
      </c>
      <c r="F5" s="431" t="s">
        <v>643</v>
      </c>
      <c r="G5" s="430" t="s">
        <v>416</v>
      </c>
      <c r="H5" s="430" t="s">
        <v>417</v>
      </c>
      <c r="I5" s="412">
        <v>260.3</v>
      </c>
      <c r="J5" s="412">
        <v>48</v>
      </c>
      <c r="K5" s="424">
        <v>12494.399999999998</v>
      </c>
    </row>
    <row r="6" spans="1:11" ht="14.4" customHeight="1" x14ac:dyDescent="0.3">
      <c r="A6" s="432" t="s">
        <v>394</v>
      </c>
      <c r="B6" s="433" t="s">
        <v>395</v>
      </c>
      <c r="C6" s="434" t="s">
        <v>401</v>
      </c>
      <c r="D6" s="435" t="s">
        <v>412</v>
      </c>
      <c r="E6" s="434" t="s">
        <v>642</v>
      </c>
      <c r="F6" s="435" t="s">
        <v>643</v>
      </c>
      <c r="G6" s="434" t="s">
        <v>418</v>
      </c>
      <c r="H6" s="434" t="s">
        <v>419</v>
      </c>
      <c r="I6" s="436">
        <v>28.73142857142857</v>
      </c>
      <c r="J6" s="436">
        <v>112</v>
      </c>
      <c r="K6" s="437">
        <v>3217.8599999999997</v>
      </c>
    </row>
    <row r="7" spans="1:11" ht="14.4" customHeight="1" x14ac:dyDescent="0.3">
      <c r="A7" s="432" t="s">
        <v>394</v>
      </c>
      <c r="B7" s="433" t="s">
        <v>395</v>
      </c>
      <c r="C7" s="434" t="s">
        <v>401</v>
      </c>
      <c r="D7" s="435" t="s">
        <v>412</v>
      </c>
      <c r="E7" s="434" t="s">
        <v>642</v>
      </c>
      <c r="F7" s="435" t="s">
        <v>643</v>
      </c>
      <c r="G7" s="434" t="s">
        <v>420</v>
      </c>
      <c r="H7" s="434" t="s">
        <v>421</v>
      </c>
      <c r="I7" s="436">
        <v>1.38</v>
      </c>
      <c r="J7" s="436">
        <v>50</v>
      </c>
      <c r="K7" s="437">
        <v>69</v>
      </c>
    </row>
    <row r="8" spans="1:11" ht="14.4" customHeight="1" x14ac:dyDescent="0.3">
      <c r="A8" s="432" t="s">
        <v>394</v>
      </c>
      <c r="B8" s="433" t="s">
        <v>395</v>
      </c>
      <c r="C8" s="434" t="s">
        <v>401</v>
      </c>
      <c r="D8" s="435" t="s">
        <v>412</v>
      </c>
      <c r="E8" s="434" t="s">
        <v>642</v>
      </c>
      <c r="F8" s="435" t="s">
        <v>643</v>
      </c>
      <c r="G8" s="434" t="s">
        <v>422</v>
      </c>
      <c r="H8" s="434" t="s">
        <v>423</v>
      </c>
      <c r="I8" s="436">
        <v>13.02</v>
      </c>
      <c r="J8" s="436">
        <v>4</v>
      </c>
      <c r="K8" s="437">
        <v>52.08</v>
      </c>
    </row>
    <row r="9" spans="1:11" ht="14.4" customHeight="1" x14ac:dyDescent="0.3">
      <c r="A9" s="432" t="s">
        <v>394</v>
      </c>
      <c r="B9" s="433" t="s">
        <v>395</v>
      </c>
      <c r="C9" s="434" t="s">
        <v>401</v>
      </c>
      <c r="D9" s="435" t="s">
        <v>412</v>
      </c>
      <c r="E9" s="434" t="s">
        <v>642</v>
      </c>
      <c r="F9" s="435" t="s">
        <v>643</v>
      </c>
      <c r="G9" s="434" t="s">
        <v>424</v>
      </c>
      <c r="H9" s="434" t="s">
        <v>425</v>
      </c>
      <c r="I9" s="436">
        <v>0.86</v>
      </c>
      <c r="J9" s="436">
        <v>100</v>
      </c>
      <c r="K9" s="437">
        <v>86</v>
      </c>
    </row>
    <row r="10" spans="1:11" ht="14.4" customHeight="1" x14ac:dyDescent="0.3">
      <c r="A10" s="432" t="s">
        <v>394</v>
      </c>
      <c r="B10" s="433" t="s">
        <v>395</v>
      </c>
      <c r="C10" s="434" t="s">
        <v>401</v>
      </c>
      <c r="D10" s="435" t="s">
        <v>412</v>
      </c>
      <c r="E10" s="434" t="s">
        <v>642</v>
      </c>
      <c r="F10" s="435" t="s">
        <v>643</v>
      </c>
      <c r="G10" s="434" t="s">
        <v>426</v>
      </c>
      <c r="H10" s="434" t="s">
        <v>427</v>
      </c>
      <c r="I10" s="436">
        <v>2.67</v>
      </c>
      <c r="J10" s="436">
        <v>300</v>
      </c>
      <c r="K10" s="437">
        <v>801</v>
      </c>
    </row>
    <row r="11" spans="1:11" ht="14.4" customHeight="1" x14ac:dyDescent="0.3">
      <c r="A11" s="432" t="s">
        <v>394</v>
      </c>
      <c r="B11" s="433" t="s">
        <v>395</v>
      </c>
      <c r="C11" s="434" t="s">
        <v>401</v>
      </c>
      <c r="D11" s="435" t="s">
        <v>412</v>
      </c>
      <c r="E11" s="434" t="s">
        <v>644</v>
      </c>
      <c r="F11" s="435" t="s">
        <v>645</v>
      </c>
      <c r="G11" s="434" t="s">
        <v>428</v>
      </c>
      <c r="H11" s="434" t="s">
        <v>429</v>
      </c>
      <c r="I11" s="436">
        <v>86.73</v>
      </c>
      <c r="J11" s="436">
        <v>12.5</v>
      </c>
      <c r="K11" s="437">
        <v>1084.1600000000001</v>
      </c>
    </row>
    <row r="12" spans="1:11" ht="14.4" customHeight="1" x14ac:dyDescent="0.3">
      <c r="A12" s="432" t="s">
        <v>394</v>
      </c>
      <c r="B12" s="433" t="s">
        <v>395</v>
      </c>
      <c r="C12" s="434" t="s">
        <v>401</v>
      </c>
      <c r="D12" s="435" t="s">
        <v>412</v>
      </c>
      <c r="E12" s="434" t="s">
        <v>644</v>
      </c>
      <c r="F12" s="435" t="s">
        <v>645</v>
      </c>
      <c r="G12" s="434" t="s">
        <v>430</v>
      </c>
      <c r="H12" s="434" t="s">
        <v>431</v>
      </c>
      <c r="I12" s="436">
        <v>1.6749999999999998</v>
      </c>
      <c r="J12" s="436">
        <v>400</v>
      </c>
      <c r="K12" s="437">
        <v>670</v>
      </c>
    </row>
    <row r="13" spans="1:11" ht="14.4" customHeight="1" x14ac:dyDescent="0.3">
      <c r="A13" s="432" t="s">
        <v>394</v>
      </c>
      <c r="B13" s="433" t="s">
        <v>395</v>
      </c>
      <c r="C13" s="434" t="s">
        <v>401</v>
      </c>
      <c r="D13" s="435" t="s">
        <v>412</v>
      </c>
      <c r="E13" s="434" t="s">
        <v>644</v>
      </c>
      <c r="F13" s="435" t="s">
        <v>645</v>
      </c>
      <c r="G13" s="434" t="s">
        <v>432</v>
      </c>
      <c r="H13" s="434" t="s">
        <v>433</v>
      </c>
      <c r="I13" s="436">
        <v>22.53</v>
      </c>
      <c r="J13" s="436">
        <v>4</v>
      </c>
      <c r="K13" s="437">
        <v>90.12</v>
      </c>
    </row>
    <row r="14" spans="1:11" ht="14.4" customHeight="1" x14ac:dyDescent="0.3">
      <c r="A14" s="432" t="s">
        <v>394</v>
      </c>
      <c r="B14" s="433" t="s">
        <v>395</v>
      </c>
      <c r="C14" s="434" t="s">
        <v>401</v>
      </c>
      <c r="D14" s="435" t="s">
        <v>412</v>
      </c>
      <c r="E14" s="434" t="s">
        <v>644</v>
      </c>
      <c r="F14" s="435" t="s">
        <v>645</v>
      </c>
      <c r="G14" s="434" t="s">
        <v>434</v>
      </c>
      <c r="H14" s="434" t="s">
        <v>435</v>
      </c>
      <c r="I14" s="436">
        <v>1.9671428571428571</v>
      </c>
      <c r="J14" s="436">
        <v>2580</v>
      </c>
      <c r="K14" s="437">
        <v>5077.3</v>
      </c>
    </row>
    <row r="15" spans="1:11" ht="14.4" customHeight="1" x14ac:dyDescent="0.3">
      <c r="A15" s="432" t="s">
        <v>394</v>
      </c>
      <c r="B15" s="433" t="s">
        <v>395</v>
      </c>
      <c r="C15" s="434" t="s">
        <v>401</v>
      </c>
      <c r="D15" s="435" t="s">
        <v>412</v>
      </c>
      <c r="E15" s="434" t="s">
        <v>644</v>
      </c>
      <c r="F15" s="435" t="s">
        <v>645</v>
      </c>
      <c r="G15" s="434" t="s">
        <v>436</v>
      </c>
      <c r="H15" s="434" t="s">
        <v>437</v>
      </c>
      <c r="I15" s="436">
        <v>0.61</v>
      </c>
      <c r="J15" s="436">
        <v>400</v>
      </c>
      <c r="K15" s="437">
        <v>246</v>
      </c>
    </row>
    <row r="16" spans="1:11" ht="14.4" customHeight="1" x14ac:dyDescent="0.3">
      <c r="A16" s="432" t="s">
        <v>394</v>
      </c>
      <c r="B16" s="433" t="s">
        <v>395</v>
      </c>
      <c r="C16" s="434" t="s">
        <v>401</v>
      </c>
      <c r="D16" s="435" t="s">
        <v>412</v>
      </c>
      <c r="E16" s="434" t="s">
        <v>644</v>
      </c>
      <c r="F16" s="435" t="s">
        <v>645</v>
      </c>
      <c r="G16" s="434" t="s">
        <v>438</v>
      </c>
      <c r="H16" s="434" t="s">
        <v>439</v>
      </c>
      <c r="I16" s="436">
        <v>3.9975000000000001</v>
      </c>
      <c r="J16" s="436">
        <v>400</v>
      </c>
      <c r="K16" s="437">
        <v>1599</v>
      </c>
    </row>
    <row r="17" spans="1:11" ht="14.4" customHeight="1" x14ac:dyDescent="0.3">
      <c r="A17" s="432" t="s">
        <v>394</v>
      </c>
      <c r="B17" s="433" t="s">
        <v>395</v>
      </c>
      <c r="C17" s="434" t="s">
        <v>401</v>
      </c>
      <c r="D17" s="435" t="s">
        <v>412</v>
      </c>
      <c r="E17" s="434" t="s">
        <v>644</v>
      </c>
      <c r="F17" s="435" t="s">
        <v>645</v>
      </c>
      <c r="G17" s="434" t="s">
        <v>440</v>
      </c>
      <c r="H17" s="434" t="s">
        <v>441</v>
      </c>
      <c r="I17" s="436">
        <v>2.9</v>
      </c>
      <c r="J17" s="436">
        <v>100</v>
      </c>
      <c r="K17" s="437">
        <v>290</v>
      </c>
    </row>
    <row r="18" spans="1:11" ht="14.4" customHeight="1" x14ac:dyDescent="0.3">
      <c r="A18" s="432" t="s">
        <v>394</v>
      </c>
      <c r="B18" s="433" t="s">
        <v>395</v>
      </c>
      <c r="C18" s="434" t="s">
        <v>401</v>
      </c>
      <c r="D18" s="435" t="s">
        <v>412</v>
      </c>
      <c r="E18" s="434" t="s">
        <v>644</v>
      </c>
      <c r="F18" s="435" t="s">
        <v>645</v>
      </c>
      <c r="G18" s="434" t="s">
        <v>442</v>
      </c>
      <c r="H18" s="434" t="s">
        <v>443</v>
      </c>
      <c r="I18" s="436">
        <v>15</v>
      </c>
      <c r="J18" s="436">
        <v>10</v>
      </c>
      <c r="K18" s="437">
        <v>150</v>
      </c>
    </row>
    <row r="19" spans="1:11" ht="14.4" customHeight="1" x14ac:dyDescent="0.3">
      <c r="A19" s="432" t="s">
        <v>394</v>
      </c>
      <c r="B19" s="433" t="s">
        <v>395</v>
      </c>
      <c r="C19" s="434" t="s">
        <v>401</v>
      </c>
      <c r="D19" s="435" t="s">
        <v>412</v>
      </c>
      <c r="E19" s="434" t="s">
        <v>644</v>
      </c>
      <c r="F19" s="435" t="s">
        <v>645</v>
      </c>
      <c r="G19" s="434" t="s">
        <v>444</v>
      </c>
      <c r="H19" s="434" t="s">
        <v>445</v>
      </c>
      <c r="I19" s="436">
        <v>12.1</v>
      </c>
      <c r="J19" s="436">
        <v>5</v>
      </c>
      <c r="K19" s="437">
        <v>60.5</v>
      </c>
    </row>
    <row r="20" spans="1:11" ht="14.4" customHeight="1" x14ac:dyDescent="0.3">
      <c r="A20" s="432" t="s">
        <v>394</v>
      </c>
      <c r="B20" s="433" t="s">
        <v>395</v>
      </c>
      <c r="C20" s="434" t="s">
        <v>401</v>
      </c>
      <c r="D20" s="435" t="s">
        <v>412</v>
      </c>
      <c r="E20" s="434" t="s">
        <v>644</v>
      </c>
      <c r="F20" s="435" t="s">
        <v>645</v>
      </c>
      <c r="G20" s="434" t="s">
        <v>446</v>
      </c>
      <c r="H20" s="434" t="s">
        <v>447</v>
      </c>
      <c r="I20" s="436">
        <v>25.532499999999999</v>
      </c>
      <c r="J20" s="436">
        <v>40</v>
      </c>
      <c r="K20" s="437">
        <v>1021.3</v>
      </c>
    </row>
    <row r="21" spans="1:11" ht="14.4" customHeight="1" x14ac:dyDescent="0.3">
      <c r="A21" s="432" t="s">
        <v>394</v>
      </c>
      <c r="B21" s="433" t="s">
        <v>395</v>
      </c>
      <c r="C21" s="434" t="s">
        <v>401</v>
      </c>
      <c r="D21" s="435" t="s">
        <v>412</v>
      </c>
      <c r="E21" s="434" t="s">
        <v>644</v>
      </c>
      <c r="F21" s="435" t="s">
        <v>645</v>
      </c>
      <c r="G21" s="434" t="s">
        <v>448</v>
      </c>
      <c r="H21" s="434" t="s">
        <v>449</v>
      </c>
      <c r="I21" s="436">
        <v>21.24</v>
      </c>
      <c r="J21" s="436">
        <v>50</v>
      </c>
      <c r="K21" s="437">
        <v>1062</v>
      </c>
    </row>
    <row r="22" spans="1:11" ht="14.4" customHeight="1" x14ac:dyDescent="0.3">
      <c r="A22" s="432" t="s">
        <v>394</v>
      </c>
      <c r="B22" s="433" t="s">
        <v>395</v>
      </c>
      <c r="C22" s="434" t="s">
        <v>401</v>
      </c>
      <c r="D22" s="435" t="s">
        <v>412</v>
      </c>
      <c r="E22" s="434" t="s">
        <v>644</v>
      </c>
      <c r="F22" s="435" t="s">
        <v>645</v>
      </c>
      <c r="G22" s="434" t="s">
        <v>450</v>
      </c>
      <c r="H22" s="434" t="s">
        <v>451</v>
      </c>
      <c r="I22" s="436">
        <v>90.75</v>
      </c>
      <c r="J22" s="436">
        <v>4</v>
      </c>
      <c r="K22" s="437">
        <v>363</v>
      </c>
    </row>
    <row r="23" spans="1:11" ht="14.4" customHeight="1" x14ac:dyDescent="0.3">
      <c r="A23" s="432" t="s">
        <v>394</v>
      </c>
      <c r="B23" s="433" t="s">
        <v>395</v>
      </c>
      <c r="C23" s="434" t="s">
        <v>401</v>
      </c>
      <c r="D23" s="435" t="s">
        <v>412</v>
      </c>
      <c r="E23" s="434" t="s">
        <v>644</v>
      </c>
      <c r="F23" s="435" t="s">
        <v>645</v>
      </c>
      <c r="G23" s="434" t="s">
        <v>452</v>
      </c>
      <c r="H23" s="434" t="s">
        <v>453</v>
      </c>
      <c r="I23" s="436">
        <v>1.39</v>
      </c>
      <c r="J23" s="436">
        <v>5000</v>
      </c>
      <c r="K23" s="437">
        <v>6957.5</v>
      </c>
    </row>
    <row r="24" spans="1:11" ht="14.4" customHeight="1" x14ac:dyDescent="0.3">
      <c r="A24" s="432" t="s">
        <v>394</v>
      </c>
      <c r="B24" s="433" t="s">
        <v>395</v>
      </c>
      <c r="C24" s="434" t="s">
        <v>401</v>
      </c>
      <c r="D24" s="435" t="s">
        <v>412</v>
      </c>
      <c r="E24" s="434" t="s">
        <v>644</v>
      </c>
      <c r="F24" s="435" t="s">
        <v>645</v>
      </c>
      <c r="G24" s="434" t="s">
        <v>454</v>
      </c>
      <c r="H24" s="434" t="s">
        <v>455</v>
      </c>
      <c r="I24" s="436">
        <v>1.81</v>
      </c>
      <c r="J24" s="436">
        <v>5200</v>
      </c>
      <c r="K24" s="437">
        <v>9438</v>
      </c>
    </row>
    <row r="25" spans="1:11" ht="14.4" customHeight="1" x14ac:dyDescent="0.3">
      <c r="A25" s="432" t="s">
        <v>394</v>
      </c>
      <c r="B25" s="433" t="s">
        <v>395</v>
      </c>
      <c r="C25" s="434" t="s">
        <v>401</v>
      </c>
      <c r="D25" s="435" t="s">
        <v>412</v>
      </c>
      <c r="E25" s="434" t="s">
        <v>644</v>
      </c>
      <c r="F25" s="435" t="s">
        <v>645</v>
      </c>
      <c r="G25" s="434" t="s">
        <v>456</v>
      </c>
      <c r="H25" s="434" t="s">
        <v>457</v>
      </c>
      <c r="I25" s="436">
        <v>277.57</v>
      </c>
      <c r="J25" s="436">
        <v>2</v>
      </c>
      <c r="K25" s="437">
        <v>555.15</v>
      </c>
    </row>
    <row r="26" spans="1:11" ht="14.4" customHeight="1" x14ac:dyDescent="0.3">
      <c r="A26" s="432" t="s">
        <v>394</v>
      </c>
      <c r="B26" s="433" t="s">
        <v>395</v>
      </c>
      <c r="C26" s="434" t="s">
        <v>401</v>
      </c>
      <c r="D26" s="435" t="s">
        <v>412</v>
      </c>
      <c r="E26" s="434" t="s">
        <v>644</v>
      </c>
      <c r="F26" s="435" t="s">
        <v>645</v>
      </c>
      <c r="G26" s="434" t="s">
        <v>458</v>
      </c>
      <c r="H26" s="434" t="s">
        <v>459</v>
      </c>
      <c r="I26" s="436">
        <v>572.92999999999995</v>
      </c>
      <c r="J26" s="436">
        <v>4</v>
      </c>
      <c r="K26" s="437">
        <v>2291.7399999999998</v>
      </c>
    </row>
    <row r="27" spans="1:11" ht="14.4" customHeight="1" x14ac:dyDescent="0.3">
      <c r="A27" s="432" t="s">
        <v>394</v>
      </c>
      <c r="B27" s="433" t="s">
        <v>395</v>
      </c>
      <c r="C27" s="434" t="s">
        <v>401</v>
      </c>
      <c r="D27" s="435" t="s">
        <v>412</v>
      </c>
      <c r="E27" s="434" t="s">
        <v>644</v>
      </c>
      <c r="F27" s="435" t="s">
        <v>645</v>
      </c>
      <c r="G27" s="434" t="s">
        <v>460</v>
      </c>
      <c r="H27" s="434" t="s">
        <v>461</v>
      </c>
      <c r="I27" s="436">
        <v>277.57</v>
      </c>
      <c r="J27" s="436">
        <v>3</v>
      </c>
      <c r="K27" s="437">
        <v>832.72</v>
      </c>
    </row>
    <row r="28" spans="1:11" ht="14.4" customHeight="1" x14ac:dyDescent="0.3">
      <c r="A28" s="432" t="s">
        <v>394</v>
      </c>
      <c r="B28" s="433" t="s">
        <v>395</v>
      </c>
      <c r="C28" s="434" t="s">
        <v>401</v>
      </c>
      <c r="D28" s="435" t="s">
        <v>412</v>
      </c>
      <c r="E28" s="434" t="s">
        <v>644</v>
      </c>
      <c r="F28" s="435" t="s">
        <v>645</v>
      </c>
      <c r="G28" s="434" t="s">
        <v>462</v>
      </c>
      <c r="H28" s="434" t="s">
        <v>463</v>
      </c>
      <c r="I28" s="436">
        <v>1104.6099999999999</v>
      </c>
      <c r="J28" s="436">
        <v>2</v>
      </c>
      <c r="K28" s="437">
        <v>2209.2199999999998</v>
      </c>
    </row>
    <row r="29" spans="1:11" ht="14.4" customHeight="1" x14ac:dyDescent="0.3">
      <c r="A29" s="432" t="s">
        <v>394</v>
      </c>
      <c r="B29" s="433" t="s">
        <v>395</v>
      </c>
      <c r="C29" s="434" t="s">
        <v>401</v>
      </c>
      <c r="D29" s="435" t="s">
        <v>412</v>
      </c>
      <c r="E29" s="434" t="s">
        <v>644</v>
      </c>
      <c r="F29" s="435" t="s">
        <v>645</v>
      </c>
      <c r="G29" s="434" t="s">
        <v>464</v>
      </c>
      <c r="H29" s="434" t="s">
        <v>465</v>
      </c>
      <c r="I29" s="436">
        <v>869.99</v>
      </c>
      <c r="J29" s="436">
        <v>4</v>
      </c>
      <c r="K29" s="437">
        <v>3479.96</v>
      </c>
    </row>
    <row r="30" spans="1:11" ht="14.4" customHeight="1" x14ac:dyDescent="0.3">
      <c r="A30" s="432" t="s">
        <v>394</v>
      </c>
      <c r="B30" s="433" t="s">
        <v>395</v>
      </c>
      <c r="C30" s="434" t="s">
        <v>401</v>
      </c>
      <c r="D30" s="435" t="s">
        <v>412</v>
      </c>
      <c r="E30" s="434" t="s">
        <v>644</v>
      </c>
      <c r="F30" s="435" t="s">
        <v>645</v>
      </c>
      <c r="G30" s="434" t="s">
        <v>466</v>
      </c>
      <c r="H30" s="434" t="s">
        <v>467</v>
      </c>
      <c r="I30" s="436">
        <v>551.76</v>
      </c>
      <c r="J30" s="436">
        <v>8</v>
      </c>
      <c r="K30" s="437">
        <v>4414.08</v>
      </c>
    </row>
    <row r="31" spans="1:11" ht="14.4" customHeight="1" x14ac:dyDescent="0.3">
      <c r="A31" s="432" t="s">
        <v>394</v>
      </c>
      <c r="B31" s="433" t="s">
        <v>395</v>
      </c>
      <c r="C31" s="434" t="s">
        <v>401</v>
      </c>
      <c r="D31" s="435" t="s">
        <v>412</v>
      </c>
      <c r="E31" s="434" t="s">
        <v>644</v>
      </c>
      <c r="F31" s="435" t="s">
        <v>645</v>
      </c>
      <c r="G31" s="434" t="s">
        <v>468</v>
      </c>
      <c r="H31" s="434" t="s">
        <v>469</v>
      </c>
      <c r="I31" s="436">
        <v>8.3475000000000001</v>
      </c>
      <c r="J31" s="436">
        <v>150</v>
      </c>
      <c r="K31" s="437">
        <v>1252.3599999999999</v>
      </c>
    </row>
    <row r="32" spans="1:11" ht="14.4" customHeight="1" x14ac:dyDescent="0.3">
      <c r="A32" s="432" t="s">
        <v>394</v>
      </c>
      <c r="B32" s="433" t="s">
        <v>395</v>
      </c>
      <c r="C32" s="434" t="s">
        <v>401</v>
      </c>
      <c r="D32" s="435" t="s">
        <v>412</v>
      </c>
      <c r="E32" s="434" t="s">
        <v>644</v>
      </c>
      <c r="F32" s="435" t="s">
        <v>645</v>
      </c>
      <c r="G32" s="434" t="s">
        <v>470</v>
      </c>
      <c r="H32" s="434" t="s">
        <v>471</v>
      </c>
      <c r="I32" s="436">
        <v>1727.88</v>
      </c>
      <c r="J32" s="436">
        <v>2</v>
      </c>
      <c r="K32" s="437">
        <v>3455.76</v>
      </c>
    </row>
    <row r="33" spans="1:11" ht="14.4" customHeight="1" x14ac:dyDescent="0.3">
      <c r="A33" s="432" t="s">
        <v>394</v>
      </c>
      <c r="B33" s="433" t="s">
        <v>395</v>
      </c>
      <c r="C33" s="434" t="s">
        <v>401</v>
      </c>
      <c r="D33" s="435" t="s">
        <v>412</v>
      </c>
      <c r="E33" s="434" t="s">
        <v>646</v>
      </c>
      <c r="F33" s="435" t="s">
        <v>647</v>
      </c>
      <c r="G33" s="434" t="s">
        <v>472</v>
      </c>
      <c r="H33" s="434" t="s">
        <v>473</v>
      </c>
      <c r="I33" s="436">
        <v>0.25</v>
      </c>
      <c r="J33" s="436">
        <v>2000</v>
      </c>
      <c r="K33" s="437">
        <v>508.2</v>
      </c>
    </row>
    <row r="34" spans="1:11" ht="14.4" customHeight="1" x14ac:dyDescent="0.3">
      <c r="A34" s="432" t="s">
        <v>394</v>
      </c>
      <c r="B34" s="433" t="s">
        <v>395</v>
      </c>
      <c r="C34" s="434" t="s">
        <v>401</v>
      </c>
      <c r="D34" s="435" t="s">
        <v>412</v>
      </c>
      <c r="E34" s="434" t="s">
        <v>646</v>
      </c>
      <c r="F34" s="435" t="s">
        <v>647</v>
      </c>
      <c r="G34" s="434" t="s">
        <v>474</v>
      </c>
      <c r="H34" s="434" t="s">
        <v>475</v>
      </c>
      <c r="I34" s="436">
        <v>0.26600000000000001</v>
      </c>
      <c r="J34" s="436">
        <v>12000</v>
      </c>
      <c r="K34" s="437">
        <v>3167.7999999999997</v>
      </c>
    </row>
    <row r="35" spans="1:11" ht="14.4" customHeight="1" x14ac:dyDescent="0.3">
      <c r="A35" s="432" t="s">
        <v>394</v>
      </c>
      <c r="B35" s="433" t="s">
        <v>395</v>
      </c>
      <c r="C35" s="434" t="s">
        <v>401</v>
      </c>
      <c r="D35" s="435" t="s">
        <v>412</v>
      </c>
      <c r="E35" s="434" t="s">
        <v>646</v>
      </c>
      <c r="F35" s="435" t="s">
        <v>647</v>
      </c>
      <c r="G35" s="434" t="s">
        <v>476</v>
      </c>
      <c r="H35" s="434" t="s">
        <v>477</v>
      </c>
      <c r="I35" s="436">
        <v>1.4449999999999998</v>
      </c>
      <c r="J35" s="436">
        <v>3000</v>
      </c>
      <c r="K35" s="437">
        <v>4342.71</v>
      </c>
    </row>
    <row r="36" spans="1:11" ht="14.4" customHeight="1" x14ac:dyDescent="0.3">
      <c r="A36" s="432" t="s">
        <v>394</v>
      </c>
      <c r="B36" s="433" t="s">
        <v>395</v>
      </c>
      <c r="C36" s="434" t="s">
        <v>401</v>
      </c>
      <c r="D36" s="435" t="s">
        <v>412</v>
      </c>
      <c r="E36" s="434" t="s">
        <v>646</v>
      </c>
      <c r="F36" s="435" t="s">
        <v>647</v>
      </c>
      <c r="G36" s="434" t="s">
        <v>478</v>
      </c>
      <c r="H36" s="434" t="s">
        <v>479</v>
      </c>
      <c r="I36" s="436">
        <v>2.41</v>
      </c>
      <c r="J36" s="436">
        <v>1500</v>
      </c>
      <c r="K36" s="437">
        <v>3615.4800000000005</v>
      </c>
    </row>
    <row r="37" spans="1:11" ht="14.4" customHeight="1" x14ac:dyDescent="0.3">
      <c r="A37" s="432" t="s">
        <v>394</v>
      </c>
      <c r="B37" s="433" t="s">
        <v>395</v>
      </c>
      <c r="C37" s="434" t="s">
        <v>401</v>
      </c>
      <c r="D37" s="435" t="s">
        <v>412</v>
      </c>
      <c r="E37" s="434" t="s">
        <v>646</v>
      </c>
      <c r="F37" s="435" t="s">
        <v>647</v>
      </c>
      <c r="G37" s="434" t="s">
        <v>480</v>
      </c>
      <c r="H37" s="434" t="s">
        <v>481</v>
      </c>
      <c r="I37" s="436">
        <v>7.375</v>
      </c>
      <c r="J37" s="436">
        <v>288</v>
      </c>
      <c r="K37" s="437">
        <v>2125.15</v>
      </c>
    </row>
    <row r="38" spans="1:11" ht="14.4" customHeight="1" x14ac:dyDescent="0.3">
      <c r="A38" s="432" t="s">
        <v>394</v>
      </c>
      <c r="B38" s="433" t="s">
        <v>395</v>
      </c>
      <c r="C38" s="434" t="s">
        <v>401</v>
      </c>
      <c r="D38" s="435" t="s">
        <v>412</v>
      </c>
      <c r="E38" s="434" t="s">
        <v>646</v>
      </c>
      <c r="F38" s="435" t="s">
        <v>647</v>
      </c>
      <c r="G38" s="434" t="s">
        <v>482</v>
      </c>
      <c r="H38" s="434" t="s">
        <v>483</v>
      </c>
      <c r="I38" s="436">
        <v>0.27750000000000002</v>
      </c>
      <c r="J38" s="436">
        <v>6000</v>
      </c>
      <c r="K38" s="437">
        <v>1661.5</v>
      </c>
    </row>
    <row r="39" spans="1:11" ht="14.4" customHeight="1" x14ac:dyDescent="0.3">
      <c r="A39" s="432" t="s">
        <v>394</v>
      </c>
      <c r="B39" s="433" t="s">
        <v>395</v>
      </c>
      <c r="C39" s="434" t="s">
        <v>401</v>
      </c>
      <c r="D39" s="435" t="s">
        <v>412</v>
      </c>
      <c r="E39" s="434" t="s">
        <v>646</v>
      </c>
      <c r="F39" s="435" t="s">
        <v>647</v>
      </c>
      <c r="G39" s="434" t="s">
        <v>484</v>
      </c>
      <c r="H39" s="434" t="s">
        <v>485</v>
      </c>
      <c r="I39" s="436">
        <v>5.6700000000000008</v>
      </c>
      <c r="J39" s="436">
        <v>1000</v>
      </c>
      <c r="K39" s="437">
        <v>5687</v>
      </c>
    </row>
    <row r="40" spans="1:11" ht="14.4" customHeight="1" x14ac:dyDescent="0.3">
      <c r="A40" s="432" t="s">
        <v>394</v>
      </c>
      <c r="B40" s="433" t="s">
        <v>395</v>
      </c>
      <c r="C40" s="434" t="s">
        <v>401</v>
      </c>
      <c r="D40" s="435" t="s">
        <v>412</v>
      </c>
      <c r="E40" s="434" t="s">
        <v>646</v>
      </c>
      <c r="F40" s="435" t="s">
        <v>647</v>
      </c>
      <c r="G40" s="434" t="s">
        <v>486</v>
      </c>
      <c r="H40" s="434" t="s">
        <v>487</v>
      </c>
      <c r="I40" s="436">
        <v>12.95</v>
      </c>
      <c r="J40" s="436">
        <v>600</v>
      </c>
      <c r="K40" s="437">
        <v>7768.2</v>
      </c>
    </row>
    <row r="41" spans="1:11" ht="14.4" customHeight="1" x14ac:dyDescent="0.3">
      <c r="A41" s="432" t="s">
        <v>394</v>
      </c>
      <c r="B41" s="433" t="s">
        <v>395</v>
      </c>
      <c r="C41" s="434" t="s">
        <v>401</v>
      </c>
      <c r="D41" s="435" t="s">
        <v>412</v>
      </c>
      <c r="E41" s="434" t="s">
        <v>646</v>
      </c>
      <c r="F41" s="435" t="s">
        <v>647</v>
      </c>
      <c r="G41" s="434" t="s">
        <v>488</v>
      </c>
      <c r="H41" s="434" t="s">
        <v>489</v>
      </c>
      <c r="I41" s="436">
        <v>5.59</v>
      </c>
      <c r="J41" s="436">
        <v>500</v>
      </c>
      <c r="K41" s="437">
        <v>2795.1</v>
      </c>
    </row>
    <row r="42" spans="1:11" ht="14.4" customHeight="1" x14ac:dyDescent="0.3">
      <c r="A42" s="432" t="s">
        <v>394</v>
      </c>
      <c r="B42" s="433" t="s">
        <v>395</v>
      </c>
      <c r="C42" s="434" t="s">
        <v>401</v>
      </c>
      <c r="D42" s="435" t="s">
        <v>412</v>
      </c>
      <c r="E42" s="434" t="s">
        <v>646</v>
      </c>
      <c r="F42" s="435" t="s">
        <v>647</v>
      </c>
      <c r="G42" s="434" t="s">
        <v>490</v>
      </c>
      <c r="H42" s="434" t="s">
        <v>491</v>
      </c>
      <c r="I42" s="436">
        <v>117.37</v>
      </c>
      <c r="J42" s="436">
        <v>43</v>
      </c>
      <c r="K42" s="437">
        <v>5046.91</v>
      </c>
    </row>
    <row r="43" spans="1:11" ht="14.4" customHeight="1" x14ac:dyDescent="0.3">
      <c r="A43" s="432" t="s">
        <v>394</v>
      </c>
      <c r="B43" s="433" t="s">
        <v>395</v>
      </c>
      <c r="C43" s="434" t="s">
        <v>401</v>
      </c>
      <c r="D43" s="435" t="s">
        <v>412</v>
      </c>
      <c r="E43" s="434" t="s">
        <v>646</v>
      </c>
      <c r="F43" s="435" t="s">
        <v>647</v>
      </c>
      <c r="G43" s="434" t="s">
        <v>492</v>
      </c>
      <c r="H43" s="434" t="s">
        <v>493</v>
      </c>
      <c r="I43" s="436">
        <v>254.1</v>
      </c>
      <c r="J43" s="436">
        <v>50</v>
      </c>
      <c r="K43" s="437">
        <v>12705</v>
      </c>
    </row>
    <row r="44" spans="1:11" ht="14.4" customHeight="1" x14ac:dyDescent="0.3">
      <c r="A44" s="432" t="s">
        <v>394</v>
      </c>
      <c r="B44" s="433" t="s">
        <v>395</v>
      </c>
      <c r="C44" s="434" t="s">
        <v>401</v>
      </c>
      <c r="D44" s="435" t="s">
        <v>412</v>
      </c>
      <c r="E44" s="434" t="s">
        <v>646</v>
      </c>
      <c r="F44" s="435" t="s">
        <v>647</v>
      </c>
      <c r="G44" s="434" t="s">
        <v>494</v>
      </c>
      <c r="H44" s="434" t="s">
        <v>495</v>
      </c>
      <c r="I44" s="436">
        <v>2156.2199999999998</v>
      </c>
      <c r="J44" s="436">
        <v>1</v>
      </c>
      <c r="K44" s="437">
        <v>2156.2199999999998</v>
      </c>
    </row>
    <row r="45" spans="1:11" ht="14.4" customHeight="1" x14ac:dyDescent="0.3">
      <c r="A45" s="432" t="s">
        <v>394</v>
      </c>
      <c r="B45" s="433" t="s">
        <v>395</v>
      </c>
      <c r="C45" s="434" t="s">
        <v>401</v>
      </c>
      <c r="D45" s="435" t="s">
        <v>412</v>
      </c>
      <c r="E45" s="434" t="s">
        <v>646</v>
      </c>
      <c r="F45" s="435" t="s">
        <v>647</v>
      </c>
      <c r="G45" s="434" t="s">
        <v>496</v>
      </c>
      <c r="H45" s="434" t="s">
        <v>497</v>
      </c>
      <c r="I45" s="436">
        <v>2781.03</v>
      </c>
      <c r="J45" s="436">
        <v>1</v>
      </c>
      <c r="K45" s="437">
        <v>2781.03</v>
      </c>
    </row>
    <row r="46" spans="1:11" ht="14.4" customHeight="1" x14ac:dyDescent="0.3">
      <c r="A46" s="432" t="s">
        <v>394</v>
      </c>
      <c r="B46" s="433" t="s">
        <v>395</v>
      </c>
      <c r="C46" s="434" t="s">
        <v>401</v>
      </c>
      <c r="D46" s="435" t="s">
        <v>412</v>
      </c>
      <c r="E46" s="434" t="s">
        <v>646</v>
      </c>
      <c r="F46" s="435" t="s">
        <v>647</v>
      </c>
      <c r="G46" s="434" t="s">
        <v>498</v>
      </c>
      <c r="H46" s="434" t="s">
        <v>499</v>
      </c>
      <c r="I46" s="436">
        <v>2072.9299999999998</v>
      </c>
      <c r="J46" s="436">
        <v>2</v>
      </c>
      <c r="K46" s="437">
        <v>4145.8500000000004</v>
      </c>
    </row>
    <row r="47" spans="1:11" ht="14.4" customHeight="1" x14ac:dyDescent="0.3">
      <c r="A47" s="432" t="s">
        <v>394</v>
      </c>
      <c r="B47" s="433" t="s">
        <v>395</v>
      </c>
      <c r="C47" s="434" t="s">
        <v>401</v>
      </c>
      <c r="D47" s="435" t="s">
        <v>412</v>
      </c>
      <c r="E47" s="434" t="s">
        <v>646</v>
      </c>
      <c r="F47" s="435" t="s">
        <v>647</v>
      </c>
      <c r="G47" s="434" t="s">
        <v>500</v>
      </c>
      <c r="H47" s="434" t="s">
        <v>501</v>
      </c>
      <c r="I47" s="436">
        <v>240.31</v>
      </c>
      <c r="J47" s="436">
        <v>50</v>
      </c>
      <c r="K47" s="437">
        <v>12015.3</v>
      </c>
    </row>
    <row r="48" spans="1:11" ht="14.4" customHeight="1" x14ac:dyDescent="0.3">
      <c r="A48" s="432" t="s">
        <v>394</v>
      </c>
      <c r="B48" s="433" t="s">
        <v>395</v>
      </c>
      <c r="C48" s="434" t="s">
        <v>401</v>
      </c>
      <c r="D48" s="435" t="s">
        <v>412</v>
      </c>
      <c r="E48" s="434" t="s">
        <v>648</v>
      </c>
      <c r="F48" s="435" t="s">
        <v>649</v>
      </c>
      <c r="G48" s="434" t="s">
        <v>502</v>
      </c>
      <c r="H48" s="434" t="s">
        <v>503</v>
      </c>
      <c r="I48" s="436">
        <v>0.64</v>
      </c>
      <c r="J48" s="436">
        <v>100</v>
      </c>
      <c r="K48" s="437">
        <v>64.13</v>
      </c>
    </row>
    <row r="49" spans="1:11" ht="14.4" customHeight="1" x14ac:dyDescent="0.3">
      <c r="A49" s="432" t="s">
        <v>394</v>
      </c>
      <c r="B49" s="433" t="s">
        <v>395</v>
      </c>
      <c r="C49" s="434" t="s">
        <v>401</v>
      </c>
      <c r="D49" s="435" t="s">
        <v>412</v>
      </c>
      <c r="E49" s="434" t="s">
        <v>648</v>
      </c>
      <c r="F49" s="435" t="s">
        <v>649</v>
      </c>
      <c r="G49" s="434" t="s">
        <v>504</v>
      </c>
      <c r="H49" s="434" t="s">
        <v>505</v>
      </c>
      <c r="I49" s="436">
        <v>0.71</v>
      </c>
      <c r="J49" s="436">
        <v>200</v>
      </c>
      <c r="K49" s="437">
        <v>141.19999999999999</v>
      </c>
    </row>
    <row r="50" spans="1:11" ht="14.4" customHeight="1" x14ac:dyDescent="0.3">
      <c r="A50" s="432" t="s">
        <v>394</v>
      </c>
      <c r="B50" s="433" t="s">
        <v>395</v>
      </c>
      <c r="C50" s="434" t="s">
        <v>401</v>
      </c>
      <c r="D50" s="435" t="s">
        <v>412</v>
      </c>
      <c r="E50" s="434" t="s">
        <v>648</v>
      </c>
      <c r="F50" s="435" t="s">
        <v>649</v>
      </c>
      <c r="G50" s="434" t="s">
        <v>506</v>
      </c>
      <c r="H50" s="434" t="s">
        <v>507</v>
      </c>
      <c r="I50" s="436">
        <v>0.72</v>
      </c>
      <c r="J50" s="436">
        <v>200</v>
      </c>
      <c r="K50" s="437">
        <v>143.19999999999999</v>
      </c>
    </row>
    <row r="51" spans="1:11" ht="14.4" customHeight="1" x14ac:dyDescent="0.3">
      <c r="A51" s="432" t="s">
        <v>394</v>
      </c>
      <c r="B51" s="433" t="s">
        <v>395</v>
      </c>
      <c r="C51" s="434" t="s">
        <v>401</v>
      </c>
      <c r="D51" s="435" t="s">
        <v>412</v>
      </c>
      <c r="E51" s="434" t="s">
        <v>648</v>
      </c>
      <c r="F51" s="435" t="s">
        <v>649</v>
      </c>
      <c r="G51" s="434" t="s">
        <v>508</v>
      </c>
      <c r="H51" s="434" t="s">
        <v>509</v>
      </c>
      <c r="I51" s="436">
        <v>7.5</v>
      </c>
      <c r="J51" s="436">
        <v>200</v>
      </c>
      <c r="K51" s="437">
        <v>1500</v>
      </c>
    </row>
    <row r="52" spans="1:11" ht="14.4" customHeight="1" x14ac:dyDescent="0.3">
      <c r="A52" s="432" t="s">
        <v>394</v>
      </c>
      <c r="B52" s="433" t="s">
        <v>395</v>
      </c>
      <c r="C52" s="434" t="s">
        <v>401</v>
      </c>
      <c r="D52" s="435" t="s">
        <v>412</v>
      </c>
      <c r="E52" s="434" t="s">
        <v>648</v>
      </c>
      <c r="F52" s="435" t="s">
        <v>649</v>
      </c>
      <c r="G52" s="434" t="s">
        <v>510</v>
      </c>
      <c r="H52" s="434" t="s">
        <v>511</v>
      </c>
      <c r="I52" s="436">
        <v>7.5</v>
      </c>
      <c r="J52" s="436">
        <v>350</v>
      </c>
      <c r="K52" s="437">
        <v>2625</v>
      </c>
    </row>
    <row r="53" spans="1:11" ht="14.4" customHeight="1" x14ac:dyDescent="0.3">
      <c r="A53" s="432" t="s">
        <v>394</v>
      </c>
      <c r="B53" s="433" t="s">
        <v>395</v>
      </c>
      <c r="C53" s="434" t="s">
        <v>401</v>
      </c>
      <c r="D53" s="435" t="s">
        <v>412</v>
      </c>
      <c r="E53" s="434" t="s">
        <v>648</v>
      </c>
      <c r="F53" s="435" t="s">
        <v>649</v>
      </c>
      <c r="G53" s="434" t="s">
        <v>512</v>
      </c>
      <c r="H53" s="434" t="s">
        <v>513</v>
      </c>
      <c r="I53" s="436">
        <v>2.94</v>
      </c>
      <c r="J53" s="436">
        <v>50</v>
      </c>
      <c r="K53" s="437">
        <v>146.96</v>
      </c>
    </row>
    <row r="54" spans="1:11" ht="14.4" customHeight="1" x14ac:dyDescent="0.3">
      <c r="A54" s="432" t="s">
        <v>394</v>
      </c>
      <c r="B54" s="433" t="s">
        <v>395</v>
      </c>
      <c r="C54" s="434" t="s">
        <v>401</v>
      </c>
      <c r="D54" s="435" t="s">
        <v>412</v>
      </c>
      <c r="E54" s="434" t="s">
        <v>648</v>
      </c>
      <c r="F54" s="435" t="s">
        <v>649</v>
      </c>
      <c r="G54" s="434" t="s">
        <v>514</v>
      </c>
      <c r="H54" s="434" t="s">
        <v>515</v>
      </c>
      <c r="I54" s="436">
        <v>7.5</v>
      </c>
      <c r="J54" s="436">
        <v>300</v>
      </c>
      <c r="K54" s="437">
        <v>2250.6000000000004</v>
      </c>
    </row>
    <row r="55" spans="1:11" ht="14.4" customHeight="1" x14ac:dyDescent="0.3">
      <c r="A55" s="432" t="s">
        <v>394</v>
      </c>
      <c r="B55" s="433" t="s">
        <v>395</v>
      </c>
      <c r="C55" s="434" t="s">
        <v>401</v>
      </c>
      <c r="D55" s="435" t="s">
        <v>412</v>
      </c>
      <c r="E55" s="434" t="s">
        <v>648</v>
      </c>
      <c r="F55" s="435" t="s">
        <v>649</v>
      </c>
      <c r="G55" s="434" t="s">
        <v>516</v>
      </c>
      <c r="H55" s="434" t="s">
        <v>517</v>
      </c>
      <c r="I55" s="436">
        <v>0.71</v>
      </c>
      <c r="J55" s="436">
        <v>2800</v>
      </c>
      <c r="K55" s="437">
        <v>1988</v>
      </c>
    </row>
    <row r="56" spans="1:11" ht="14.4" customHeight="1" x14ac:dyDescent="0.3">
      <c r="A56" s="432" t="s">
        <v>394</v>
      </c>
      <c r="B56" s="433" t="s">
        <v>395</v>
      </c>
      <c r="C56" s="434" t="s">
        <v>401</v>
      </c>
      <c r="D56" s="435" t="s">
        <v>412</v>
      </c>
      <c r="E56" s="434" t="s">
        <v>648</v>
      </c>
      <c r="F56" s="435" t="s">
        <v>649</v>
      </c>
      <c r="G56" s="434" t="s">
        <v>518</v>
      </c>
      <c r="H56" s="434" t="s">
        <v>519</v>
      </c>
      <c r="I56" s="436">
        <v>0.71</v>
      </c>
      <c r="J56" s="436">
        <v>3200</v>
      </c>
      <c r="K56" s="437">
        <v>2272</v>
      </c>
    </row>
    <row r="57" spans="1:11" ht="14.4" customHeight="1" x14ac:dyDescent="0.3">
      <c r="A57" s="432" t="s">
        <v>394</v>
      </c>
      <c r="B57" s="433" t="s">
        <v>395</v>
      </c>
      <c r="C57" s="434" t="s">
        <v>401</v>
      </c>
      <c r="D57" s="435" t="s">
        <v>412</v>
      </c>
      <c r="E57" s="434" t="s">
        <v>648</v>
      </c>
      <c r="F57" s="435" t="s">
        <v>649</v>
      </c>
      <c r="G57" s="434" t="s">
        <v>520</v>
      </c>
      <c r="H57" s="434" t="s">
        <v>521</v>
      </c>
      <c r="I57" s="436">
        <v>0.71</v>
      </c>
      <c r="J57" s="436">
        <v>12400</v>
      </c>
      <c r="K57" s="437">
        <v>8804</v>
      </c>
    </row>
    <row r="58" spans="1:11" ht="14.4" customHeight="1" x14ac:dyDescent="0.3">
      <c r="A58" s="432" t="s">
        <v>394</v>
      </c>
      <c r="B58" s="433" t="s">
        <v>395</v>
      </c>
      <c r="C58" s="434" t="s">
        <v>401</v>
      </c>
      <c r="D58" s="435" t="s">
        <v>412</v>
      </c>
      <c r="E58" s="434" t="s">
        <v>648</v>
      </c>
      <c r="F58" s="435" t="s">
        <v>649</v>
      </c>
      <c r="G58" s="434" t="s">
        <v>522</v>
      </c>
      <c r="H58" s="434" t="s">
        <v>523</v>
      </c>
      <c r="I58" s="436">
        <v>12.585000000000001</v>
      </c>
      <c r="J58" s="436">
        <v>420</v>
      </c>
      <c r="K58" s="437">
        <v>5286.8</v>
      </c>
    </row>
    <row r="59" spans="1:11" ht="14.4" customHeight="1" x14ac:dyDescent="0.3">
      <c r="A59" s="432" t="s">
        <v>394</v>
      </c>
      <c r="B59" s="433" t="s">
        <v>395</v>
      </c>
      <c r="C59" s="434" t="s">
        <v>401</v>
      </c>
      <c r="D59" s="435" t="s">
        <v>412</v>
      </c>
      <c r="E59" s="434" t="s">
        <v>648</v>
      </c>
      <c r="F59" s="435" t="s">
        <v>649</v>
      </c>
      <c r="G59" s="434" t="s">
        <v>524</v>
      </c>
      <c r="H59" s="434" t="s">
        <v>525</v>
      </c>
      <c r="I59" s="436">
        <v>2.94</v>
      </c>
      <c r="J59" s="436">
        <v>50</v>
      </c>
      <c r="K59" s="437">
        <v>146.97</v>
      </c>
    </row>
    <row r="60" spans="1:11" ht="14.4" customHeight="1" x14ac:dyDescent="0.3">
      <c r="A60" s="432" t="s">
        <v>394</v>
      </c>
      <c r="B60" s="433" t="s">
        <v>395</v>
      </c>
      <c r="C60" s="434" t="s">
        <v>401</v>
      </c>
      <c r="D60" s="435" t="s">
        <v>412</v>
      </c>
      <c r="E60" s="434" t="s">
        <v>648</v>
      </c>
      <c r="F60" s="435" t="s">
        <v>649</v>
      </c>
      <c r="G60" s="434" t="s">
        <v>526</v>
      </c>
      <c r="H60" s="434" t="s">
        <v>527</v>
      </c>
      <c r="I60" s="436">
        <v>9.68</v>
      </c>
      <c r="J60" s="436">
        <v>50</v>
      </c>
      <c r="K60" s="437">
        <v>484</v>
      </c>
    </row>
    <row r="61" spans="1:11" ht="14.4" customHeight="1" x14ac:dyDescent="0.3">
      <c r="A61" s="432" t="s">
        <v>394</v>
      </c>
      <c r="B61" s="433" t="s">
        <v>395</v>
      </c>
      <c r="C61" s="434" t="s">
        <v>401</v>
      </c>
      <c r="D61" s="435" t="s">
        <v>412</v>
      </c>
      <c r="E61" s="434" t="s">
        <v>650</v>
      </c>
      <c r="F61" s="435" t="s">
        <v>651</v>
      </c>
      <c r="G61" s="434" t="s">
        <v>528</v>
      </c>
      <c r="H61" s="434" t="s">
        <v>529</v>
      </c>
      <c r="I61" s="436">
        <v>139.44</v>
      </c>
      <c r="J61" s="436">
        <v>2</v>
      </c>
      <c r="K61" s="437">
        <v>278.88</v>
      </c>
    </row>
    <row r="62" spans="1:11" ht="14.4" customHeight="1" x14ac:dyDescent="0.3">
      <c r="A62" s="432" t="s">
        <v>394</v>
      </c>
      <c r="B62" s="433" t="s">
        <v>395</v>
      </c>
      <c r="C62" s="434" t="s">
        <v>401</v>
      </c>
      <c r="D62" s="435" t="s">
        <v>412</v>
      </c>
      <c r="E62" s="434" t="s">
        <v>650</v>
      </c>
      <c r="F62" s="435" t="s">
        <v>651</v>
      </c>
      <c r="G62" s="434" t="s">
        <v>530</v>
      </c>
      <c r="H62" s="434" t="s">
        <v>531</v>
      </c>
      <c r="I62" s="436">
        <v>461</v>
      </c>
      <c r="J62" s="436">
        <v>25</v>
      </c>
      <c r="K62" s="437">
        <v>11525</v>
      </c>
    </row>
    <row r="63" spans="1:11" ht="14.4" customHeight="1" x14ac:dyDescent="0.3">
      <c r="A63" s="432" t="s">
        <v>394</v>
      </c>
      <c r="B63" s="433" t="s">
        <v>395</v>
      </c>
      <c r="C63" s="434" t="s">
        <v>401</v>
      </c>
      <c r="D63" s="435" t="s">
        <v>412</v>
      </c>
      <c r="E63" s="434" t="s">
        <v>650</v>
      </c>
      <c r="F63" s="435" t="s">
        <v>651</v>
      </c>
      <c r="G63" s="434" t="s">
        <v>532</v>
      </c>
      <c r="H63" s="434" t="s">
        <v>533</v>
      </c>
      <c r="I63" s="436">
        <v>6.5000000000000002E-2</v>
      </c>
      <c r="J63" s="436">
        <v>22000</v>
      </c>
      <c r="K63" s="437">
        <v>1371</v>
      </c>
    </row>
    <row r="64" spans="1:11" ht="14.4" customHeight="1" x14ac:dyDescent="0.3">
      <c r="A64" s="432" t="s">
        <v>394</v>
      </c>
      <c r="B64" s="433" t="s">
        <v>395</v>
      </c>
      <c r="C64" s="434" t="s">
        <v>401</v>
      </c>
      <c r="D64" s="435" t="s">
        <v>412</v>
      </c>
      <c r="E64" s="434" t="s">
        <v>650</v>
      </c>
      <c r="F64" s="435" t="s">
        <v>651</v>
      </c>
      <c r="G64" s="434" t="s">
        <v>534</v>
      </c>
      <c r="H64" s="434" t="s">
        <v>535</v>
      </c>
      <c r="I64" s="436">
        <v>642.6</v>
      </c>
      <c r="J64" s="436">
        <v>2</v>
      </c>
      <c r="K64" s="437">
        <v>1285.2</v>
      </c>
    </row>
    <row r="65" spans="1:11" ht="14.4" customHeight="1" x14ac:dyDescent="0.3">
      <c r="A65" s="432" t="s">
        <v>394</v>
      </c>
      <c r="B65" s="433" t="s">
        <v>395</v>
      </c>
      <c r="C65" s="434" t="s">
        <v>401</v>
      </c>
      <c r="D65" s="435" t="s">
        <v>412</v>
      </c>
      <c r="E65" s="434" t="s">
        <v>650</v>
      </c>
      <c r="F65" s="435" t="s">
        <v>651</v>
      </c>
      <c r="G65" s="434" t="s">
        <v>536</v>
      </c>
      <c r="H65" s="434" t="s">
        <v>537</v>
      </c>
      <c r="I65" s="436">
        <v>344.91499999999996</v>
      </c>
      <c r="J65" s="436">
        <v>6</v>
      </c>
      <c r="K65" s="437">
        <v>2069.33</v>
      </c>
    </row>
    <row r="66" spans="1:11" ht="14.4" customHeight="1" x14ac:dyDescent="0.3">
      <c r="A66" s="432" t="s">
        <v>394</v>
      </c>
      <c r="B66" s="433" t="s">
        <v>395</v>
      </c>
      <c r="C66" s="434" t="s">
        <v>401</v>
      </c>
      <c r="D66" s="435" t="s">
        <v>412</v>
      </c>
      <c r="E66" s="434" t="s">
        <v>650</v>
      </c>
      <c r="F66" s="435" t="s">
        <v>651</v>
      </c>
      <c r="G66" s="434" t="s">
        <v>538</v>
      </c>
      <c r="H66" s="434" t="s">
        <v>539</v>
      </c>
      <c r="I66" s="436">
        <v>272.5</v>
      </c>
      <c r="J66" s="436">
        <v>156</v>
      </c>
      <c r="K66" s="437">
        <v>42492.79</v>
      </c>
    </row>
    <row r="67" spans="1:11" ht="14.4" customHeight="1" x14ac:dyDescent="0.3">
      <c r="A67" s="432" t="s">
        <v>394</v>
      </c>
      <c r="B67" s="433" t="s">
        <v>395</v>
      </c>
      <c r="C67" s="434" t="s">
        <v>401</v>
      </c>
      <c r="D67" s="435" t="s">
        <v>412</v>
      </c>
      <c r="E67" s="434" t="s">
        <v>650</v>
      </c>
      <c r="F67" s="435" t="s">
        <v>651</v>
      </c>
      <c r="G67" s="434" t="s">
        <v>540</v>
      </c>
      <c r="H67" s="434" t="s">
        <v>541</v>
      </c>
      <c r="I67" s="436">
        <v>71.88</v>
      </c>
      <c r="J67" s="436">
        <v>3</v>
      </c>
      <c r="K67" s="437">
        <v>215.63</v>
      </c>
    </row>
    <row r="68" spans="1:11" ht="14.4" customHeight="1" x14ac:dyDescent="0.3">
      <c r="A68" s="432" t="s">
        <v>394</v>
      </c>
      <c r="B68" s="433" t="s">
        <v>395</v>
      </c>
      <c r="C68" s="434" t="s">
        <v>401</v>
      </c>
      <c r="D68" s="435" t="s">
        <v>412</v>
      </c>
      <c r="E68" s="434" t="s">
        <v>650</v>
      </c>
      <c r="F68" s="435" t="s">
        <v>651</v>
      </c>
      <c r="G68" s="434" t="s">
        <v>542</v>
      </c>
      <c r="H68" s="434" t="s">
        <v>543</v>
      </c>
      <c r="I68" s="436">
        <v>216.5</v>
      </c>
      <c r="J68" s="436">
        <v>3</v>
      </c>
      <c r="K68" s="437">
        <v>649.5</v>
      </c>
    </row>
    <row r="69" spans="1:11" ht="14.4" customHeight="1" x14ac:dyDescent="0.3">
      <c r="A69" s="432" t="s">
        <v>394</v>
      </c>
      <c r="B69" s="433" t="s">
        <v>395</v>
      </c>
      <c r="C69" s="434" t="s">
        <v>401</v>
      </c>
      <c r="D69" s="435" t="s">
        <v>412</v>
      </c>
      <c r="E69" s="434" t="s">
        <v>650</v>
      </c>
      <c r="F69" s="435" t="s">
        <v>651</v>
      </c>
      <c r="G69" s="434" t="s">
        <v>544</v>
      </c>
      <c r="H69" s="434" t="s">
        <v>545</v>
      </c>
      <c r="I69" s="436">
        <v>82.4</v>
      </c>
      <c r="J69" s="436">
        <v>2</v>
      </c>
      <c r="K69" s="437">
        <v>164.8</v>
      </c>
    </row>
    <row r="70" spans="1:11" ht="14.4" customHeight="1" x14ac:dyDescent="0.3">
      <c r="A70" s="432" t="s">
        <v>394</v>
      </c>
      <c r="B70" s="433" t="s">
        <v>395</v>
      </c>
      <c r="C70" s="434" t="s">
        <v>401</v>
      </c>
      <c r="D70" s="435" t="s">
        <v>412</v>
      </c>
      <c r="E70" s="434" t="s">
        <v>650</v>
      </c>
      <c r="F70" s="435" t="s">
        <v>651</v>
      </c>
      <c r="G70" s="434" t="s">
        <v>546</v>
      </c>
      <c r="H70" s="434" t="s">
        <v>547</v>
      </c>
      <c r="I70" s="436">
        <v>118.62333333333333</v>
      </c>
      <c r="J70" s="436">
        <v>4</v>
      </c>
      <c r="K70" s="437">
        <v>471.65999999999997</v>
      </c>
    </row>
    <row r="71" spans="1:11" ht="14.4" customHeight="1" x14ac:dyDescent="0.3">
      <c r="A71" s="432" t="s">
        <v>394</v>
      </c>
      <c r="B71" s="433" t="s">
        <v>395</v>
      </c>
      <c r="C71" s="434" t="s">
        <v>401</v>
      </c>
      <c r="D71" s="435" t="s">
        <v>412</v>
      </c>
      <c r="E71" s="434" t="s">
        <v>650</v>
      </c>
      <c r="F71" s="435" t="s">
        <v>651</v>
      </c>
      <c r="G71" s="434" t="s">
        <v>548</v>
      </c>
      <c r="H71" s="434" t="s">
        <v>549</v>
      </c>
      <c r="I71" s="436">
        <v>780.45</v>
      </c>
      <c r="J71" s="436">
        <v>20</v>
      </c>
      <c r="K71" s="437">
        <v>15609</v>
      </c>
    </row>
    <row r="72" spans="1:11" ht="14.4" customHeight="1" x14ac:dyDescent="0.3">
      <c r="A72" s="432" t="s">
        <v>394</v>
      </c>
      <c r="B72" s="433" t="s">
        <v>395</v>
      </c>
      <c r="C72" s="434" t="s">
        <v>401</v>
      </c>
      <c r="D72" s="435" t="s">
        <v>412</v>
      </c>
      <c r="E72" s="434" t="s">
        <v>650</v>
      </c>
      <c r="F72" s="435" t="s">
        <v>651</v>
      </c>
      <c r="G72" s="434" t="s">
        <v>550</v>
      </c>
      <c r="H72" s="434" t="s">
        <v>551</v>
      </c>
      <c r="I72" s="436">
        <v>73.563333333333333</v>
      </c>
      <c r="J72" s="436">
        <v>3</v>
      </c>
      <c r="K72" s="437">
        <v>220.69</v>
      </c>
    </row>
    <row r="73" spans="1:11" ht="14.4" customHeight="1" x14ac:dyDescent="0.3">
      <c r="A73" s="432" t="s">
        <v>394</v>
      </c>
      <c r="B73" s="433" t="s">
        <v>395</v>
      </c>
      <c r="C73" s="434" t="s">
        <v>401</v>
      </c>
      <c r="D73" s="435" t="s">
        <v>412</v>
      </c>
      <c r="E73" s="434" t="s">
        <v>650</v>
      </c>
      <c r="F73" s="435" t="s">
        <v>651</v>
      </c>
      <c r="G73" s="434" t="s">
        <v>552</v>
      </c>
      <c r="H73" s="434" t="s">
        <v>553</v>
      </c>
      <c r="I73" s="436">
        <v>2792.7</v>
      </c>
      <c r="J73" s="436">
        <v>1</v>
      </c>
      <c r="K73" s="437">
        <v>2792.7</v>
      </c>
    </row>
    <row r="74" spans="1:11" ht="14.4" customHeight="1" x14ac:dyDescent="0.3">
      <c r="A74" s="432" t="s">
        <v>394</v>
      </c>
      <c r="B74" s="433" t="s">
        <v>395</v>
      </c>
      <c r="C74" s="434" t="s">
        <v>401</v>
      </c>
      <c r="D74" s="435" t="s">
        <v>412</v>
      </c>
      <c r="E74" s="434" t="s">
        <v>650</v>
      </c>
      <c r="F74" s="435" t="s">
        <v>651</v>
      </c>
      <c r="G74" s="434" t="s">
        <v>554</v>
      </c>
      <c r="H74" s="434" t="s">
        <v>555</v>
      </c>
      <c r="I74" s="436">
        <v>3345.7</v>
      </c>
      <c r="J74" s="436">
        <v>1</v>
      </c>
      <c r="K74" s="437">
        <v>3345.7</v>
      </c>
    </row>
    <row r="75" spans="1:11" ht="14.4" customHeight="1" x14ac:dyDescent="0.3">
      <c r="A75" s="432" t="s">
        <v>394</v>
      </c>
      <c r="B75" s="433" t="s">
        <v>395</v>
      </c>
      <c r="C75" s="434" t="s">
        <v>401</v>
      </c>
      <c r="D75" s="435" t="s">
        <v>412</v>
      </c>
      <c r="E75" s="434" t="s">
        <v>650</v>
      </c>
      <c r="F75" s="435" t="s">
        <v>651</v>
      </c>
      <c r="G75" s="434" t="s">
        <v>556</v>
      </c>
      <c r="H75" s="434" t="s">
        <v>557</v>
      </c>
      <c r="I75" s="436">
        <v>15663.44</v>
      </c>
      <c r="J75" s="436">
        <v>1</v>
      </c>
      <c r="K75" s="437">
        <v>15663.44</v>
      </c>
    </row>
    <row r="76" spans="1:11" ht="14.4" customHeight="1" x14ac:dyDescent="0.3">
      <c r="A76" s="432" t="s">
        <v>394</v>
      </c>
      <c r="B76" s="433" t="s">
        <v>395</v>
      </c>
      <c r="C76" s="434" t="s">
        <v>401</v>
      </c>
      <c r="D76" s="435" t="s">
        <v>412</v>
      </c>
      <c r="E76" s="434" t="s">
        <v>650</v>
      </c>
      <c r="F76" s="435" t="s">
        <v>651</v>
      </c>
      <c r="G76" s="434" t="s">
        <v>558</v>
      </c>
      <c r="H76" s="434" t="s">
        <v>559</v>
      </c>
      <c r="I76" s="436">
        <v>15578.8</v>
      </c>
      <c r="J76" s="436">
        <v>1</v>
      </c>
      <c r="K76" s="437">
        <v>15578.8</v>
      </c>
    </row>
    <row r="77" spans="1:11" ht="14.4" customHeight="1" x14ac:dyDescent="0.3">
      <c r="A77" s="432" t="s">
        <v>394</v>
      </c>
      <c r="B77" s="433" t="s">
        <v>395</v>
      </c>
      <c r="C77" s="434" t="s">
        <v>401</v>
      </c>
      <c r="D77" s="435" t="s">
        <v>412</v>
      </c>
      <c r="E77" s="434" t="s">
        <v>650</v>
      </c>
      <c r="F77" s="435" t="s">
        <v>651</v>
      </c>
      <c r="G77" s="434" t="s">
        <v>560</v>
      </c>
      <c r="H77" s="434" t="s">
        <v>561</v>
      </c>
      <c r="I77" s="436">
        <v>15277.46</v>
      </c>
      <c r="J77" s="436">
        <v>1</v>
      </c>
      <c r="K77" s="437">
        <v>15277.46</v>
      </c>
    </row>
    <row r="78" spans="1:11" ht="14.4" customHeight="1" x14ac:dyDescent="0.3">
      <c r="A78" s="432" t="s">
        <v>394</v>
      </c>
      <c r="B78" s="433" t="s">
        <v>395</v>
      </c>
      <c r="C78" s="434" t="s">
        <v>401</v>
      </c>
      <c r="D78" s="435" t="s">
        <v>412</v>
      </c>
      <c r="E78" s="434" t="s">
        <v>650</v>
      </c>
      <c r="F78" s="435" t="s">
        <v>651</v>
      </c>
      <c r="G78" s="434" t="s">
        <v>562</v>
      </c>
      <c r="H78" s="434" t="s">
        <v>563</v>
      </c>
      <c r="I78" s="436">
        <v>98.86</v>
      </c>
      <c r="J78" s="436">
        <v>1</v>
      </c>
      <c r="K78" s="437">
        <v>98.86</v>
      </c>
    </row>
    <row r="79" spans="1:11" ht="14.4" customHeight="1" x14ac:dyDescent="0.3">
      <c r="A79" s="432" t="s">
        <v>394</v>
      </c>
      <c r="B79" s="433" t="s">
        <v>395</v>
      </c>
      <c r="C79" s="434" t="s">
        <v>401</v>
      </c>
      <c r="D79" s="435" t="s">
        <v>412</v>
      </c>
      <c r="E79" s="434" t="s">
        <v>650</v>
      </c>
      <c r="F79" s="435" t="s">
        <v>651</v>
      </c>
      <c r="G79" s="434" t="s">
        <v>564</v>
      </c>
      <c r="H79" s="434" t="s">
        <v>565</v>
      </c>
      <c r="I79" s="436">
        <v>2662.01</v>
      </c>
      <c r="J79" s="436">
        <v>2</v>
      </c>
      <c r="K79" s="437">
        <v>5324.02</v>
      </c>
    </row>
    <row r="80" spans="1:11" ht="14.4" customHeight="1" x14ac:dyDescent="0.3">
      <c r="A80" s="432" t="s">
        <v>394</v>
      </c>
      <c r="B80" s="433" t="s">
        <v>395</v>
      </c>
      <c r="C80" s="434" t="s">
        <v>401</v>
      </c>
      <c r="D80" s="435" t="s">
        <v>412</v>
      </c>
      <c r="E80" s="434" t="s">
        <v>650</v>
      </c>
      <c r="F80" s="435" t="s">
        <v>651</v>
      </c>
      <c r="G80" s="434" t="s">
        <v>566</v>
      </c>
      <c r="H80" s="434" t="s">
        <v>567</v>
      </c>
      <c r="I80" s="436">
        <v>7687.1</v>
      </c>
      <c r="J80" s="436">
        <v>1</v>
      </c>
      <c r="K80" s="437">
        <v>7687.1</v>
      </c>
    </row>
    <row r="81" spans="1:11" ht="14.4" customHeight="1" x14ac:dyDescent="0.3">
      <c r="A81" s="432" t="s">
        <v>394</v>
      </c>
      <c r="B81" s="433" t="s">
        <v>395</v>
      </c>
      <c r="C81" s="434" t="s">
        <v>401</v>
      </c>
      <c r="D81" s="435" t="s">
        <v>412</v>
      </c>
      <c r="E81" s="434" t="s">
        <v>650</v>
      </c>
      <c r="F81" s="435" t="s">
        <v>651</v>
      </c>
      <c r="G81" s="434" t="s">
        <v>568</v>
      </c>
      <c r="H81" s="434" t="s">
        <v>569</v>
      </c>
      <c r="I81" s="436">
        <v>11948.74</v>
      </c>
      <c r="J81" s="436">
        <v>1</v>
      </c>
      <c r="K81" s="437">
        <v>11948.74</v>
      </c>
    </row>
    <row r="82" spans="1:11" ht="14.4" customHeight="1" x14ac:dyDescent="0.3">
      <c r="A82" s="432" t="s">
        <v>394</v>
      </c>
      <c r="B82" s="433" t="s">
        <v>395</v>
      </c>
      <c r="C82" s="434" t="s">
        <v>401</v>
      </c>
      <c r="D82" s="435" t="s">
        <v>412</v>
      </c>
      <c r="E82" s="434" t="s">
        <v>650</v>
      </c>
      <c r="F82" s="435" t="s">
        <v>651</v>
      </c>
      <c r="G82" s="434" t="s">
        <v>570</v>
      </c>
      <c r="H82" s="434" t="s">
        <v>571</v>
      </c>
      <c r="I82" s="436">
        <v>101035</v>
      </c>
      <c r="J82" s="436">
        <v>0.66</v>
      </c>
      <c r="K82" s="437">
        <v>66683.100000000006</v>
      </c>
    </row>
    <row r="83" spans="1:11" ht="14.4" customHeight="1" x14ac:dyDescent="0.3">
      <c r="A83" s="432" t="s">
        <v>394</v>
      </c>
      <c r="B83" s="433" t="s">
        <v>395</v>
      </c>
      <c r="C83" s="434" t="s">
        <v>401</v>
      </c>
      <c r="D83" s="435" t="s">
        <v>412</v>
      </c>
      <c r="E83" s="434" t="s">
        <v>650</v>
      </c>
      <c r="F83" s="435" t="s">
        <v>651</v>
      </c>
      <c r="G83" s="434" t="s">
        <v>572</v>
      </c>
      <c r="H83" s="434" t="s">
        <v>573</v>
      </c>
      <c r="I83" s="436">
        <v>1263.52</v>
      </c>
      <c r="J83" s="436">
        <v>1</v>
      </c>
      <c r="K83" s="437">
        <v>1263.52</v>
      </c>
    </row>
    <row r="84" spans="1:11" ht="14.4" customHeight="1" x14ac:dyDescent="0.3">
      <c r="A84" s="432" t="s">
        <v>394</v>
      </c>
      <c r="B84" s="433" t="s">
        <v>395</v>
      </c>
      <c r="C84" s="434" t="s">
        <v>401</v>
      </c>
      <c r="D84" s="435" t="s">
        <v>412</v>
      </c>
      <c r="E84" s="434" t="s">
        <v>650</v>
      </c>
      <c r="F84" s="435" t="s">
        <v>651</v>
      </c>
      <c r="G84" s="434" t="s">
        <v>574</v>
      </c>
      <c r="H84" s="434" t="s">
        <v>575</v>
      </c>
      <c r="I84" s="436">
        <v>1661.33</v>
      </c>
      <c r="J84" s="436">
        <v>2</v>
      </c>
      <c r="K84" s="437">
        <v>3322.66</v>
      </c>
    </row>
    <row r="85" spans="1:11" ht="14.4" customHeight="1" x14ac:dyDescent="0.3">
      <c r="A85" s="432" t="s">
        <v>394</v>
      </c>
      <c r="B85" s="433" t="s">
        <v>395</v>
      </c>
      <c r="C85" s="434" t="s">
        <v>401</v>
      </c>
      <c r="D85" s="435" t="s">
        <v>412</v>
      </c>
      <c r="E85" s="434" t="s">
        <v>650</v>
      </c>
      <c r="F85" s="435" t="s">
        <v>651</v>
      </c>
      <c r="G85" s="434" t="s">
        <v>576</v>
      </c>
      <c r="H85" s="434" t="s">
        <v>577</v>
      </c>
      <c r="I85" s="436">
        <v>137.94</v>
      </c>
      <c r="J85" s="436">
        <v>6</v>
      </c>
      <c r="K85" s="437">
        <v>827.64</v>
      </c>
    </row>
    <row r="86" spans="1:11" ht="14.4" customHeight="1" x14ac:dyDescent="0.3">
      <c r="A86" s="432" t="s">
        <v>394</v>
      </c>
      <c r="B86" s="433" t="s">
        <v>395</v>
      </c>
      <c r="C86" s="434" t="s">
        <v>401</v>
      </c>
      <c r="D86" s="435" t="s">
        <v>412</v>
      </c>
      <c r="E86" s="434" t="s">
        <v>650</v>
      </c>
      <c r="F86" s="435" t="s">
        <v>651</v>
      </c>
      <c r="G86" s="434" t="s">
        <v>578</v>
      </c>
      <c r="H86" s="434" t="s">
        <v>579</v>
      </c>
      <c r="I86" s="436">
        <v>826.6</v>
      </c>
      <c r="J86" s="436">
        <v>1</v>
      </c>
      <c r="K86" s="437">
        <v>826.6</v>
      </c>
    </row>
    <row r="87" spans="1:11" ht="14.4" customHeight="1" x14ac:dyDescent="0.3">
      <c r="A87" s="432" t="s">
        <v>394</v>
      </c>
      <c r="B87" s="433" t="s">
        <v>395</v>
      </c>
      <c r="C87" s="434" t="s">
        <v>401</v>
      </c>
      <c r="D87" s="435" t="s">
        <v>412</v>
      </c>
      <c r="E87" s="434" t="s">
        <v>650</v>
      </c>
      <c r="F87" s="435" t="s">
        <v>651</v>
      </c>
      <c r="G87" s="434" t="s">
        <v>580</v>
      </c>
      <c r="H87" s="434" t="s">
        <v>581</v>
      </c>
      <c r="I87" s="436">
        <v>926.7</v>
      </c>
      <c r="J87" s="436">
        <v>1</v>
      </c>
      <c r="K87" s="437">
        <v>926.7</v>
      </c>
    </row>
    <row r="88" spans="1:11" ht="14.4" customHeight="1" x14ac:dyDescent="0.3">
      <c r="A88" s="432" t="s">
        <v>394</v>
      </c>
      <c r="B88" s="433" t="s">
        <v>395</v>
      </c>
      <c r="C88" s="434" t="s">
        <v>401</v>
      </c>
      <c r="D88" s="435" t="s">
        <v>412</v>
      </c>
      <c r="E88" s="434" t="s">
        <v>650</v>
      </c>
      <c r="F88" s="435" t="s">
        <v>651</v>
      </c>
      <c r="G88" s="434" t="s">
        <v>582</v>
      </c>
      <c r="H88" s="434" t="s">
        <v>583</v>
      </c>
      <c r="I88" s="436">
        <v>972.56</v>
      </c>
      <c r="J88" s="436">
        <v>1</v>
      </c>
      <c r="K88" s="437">
        <v>972.56</v>
      </c>
    </row>
    <row r="89" spans="1:11" ht="14.4" customHeight="1" x14ac:dyDescent="0.3">
      <c r="A89" s="432" t="s">
        <v>394</v>
      </c>
      <c r="B89" s="433" t="s">
        <v>395</v>
      </c>
      <c r="C89" s="434" t="s">
        <v>401</v>
      </c>
      <c r="D89" s="435" t="s">
        <v>412</v>
      </c>
      <c r="E89" s="434" t="s">
        <v>650</v>
      </c>
      <c r="F89" s="435" t="s">
        <v>651</v>
      </c>
      <c r="G89" s="434" t="s">
        <v>584</v>
      </c>
      <c r="H89" s="434" t="s">
        <v>585</v>
      </c>
      <c r="I89" s="436">
        <v>677.84</v>
      </c>
      <c r="J89" s="436">
        <v>1</v>
      </c>
      <c r="K89" s="437">
        <v>677.84</v>
      </c>
    </row>
    <row r="90" spans="1:11" ht="14.4" customHeight="1" x14ac:dyDescent="0.3">
      <c r="A90" s="432" t="s">
        <v>394</v>
      </c>
      <c r="B90" s="433" t="s">
        <v>395</v>
      </c>
      <c r="C90" s="434" t="s">
        <v>401</v>
      </c>
      <c r="D90" s="435" t="s">
        <v>412</v>
      </c>
      <c r="E90" s="434" t="s">
        <v>650</v>
      </c>
      <c r="F90" s="435" t="s">
        <v>651</v>
      </c>
      <c r="G90" s="434" t="s">
        <v>586</v>
      </c>
      <c r="H90" s="434" t="s">
        <v>587</v>
      </c>
      <c r="I90" s="436">
        <v>2439.6</v>
      </c>
      <c r="J90" s="436">
        <v>1</v>
      </c>
      <c r="K90" s="437">
        <v>2439.6</v>
      </c>
    </row>
    <row r="91" spans="1:11" ht="14.4" customHeight="1" x14ac:dyDescent="0.3">
      <c r="A91" s="432" t="s">
        <v>394</v>
      </c>
      <c r="B91" s="433" t="s">
        <v>395</v>
      </c>
      <c r="C91" s="434" t="s">
        <v>401</v>
      </c>
      <c r="D91" s="435" t="s">
        <v>412</v>
      </c>
      <c r="E91" s="434" t="s">
        <v>650</v>
      </c>
      <c r="F91" s="435" t="s">
        <v>651</v>
      </c>
      <c r="G91" s="434" t="s">
        <v>588</v>
      </c>
      <c r="H91" s="434" t="s">
        <v>589</v>
      </c>
      <c r="I91" s="436">
        <v>903.87</v>
      </c>
      <c r="J91" s="436">
        <v>1</v>
      </c>
      <c r="K91" s="437">
        <v>903.87</v>
      </c>
    </row>
    <row r="92" spans="1:11" ht="14.4" customHeight="1" x14ac:dyDescent="0.3">
      <c r="A92" s="432" t="s">
        <v>394</v>
      </c>
      <c r="B92" s="433" t="s">
        <v>395</v>
      </c>
      <c r="C92" s="434" t="s">
        <v>401</v>
      </c>
      <c r="D92" s="435" t="s">
        <v>412</v>
      </c>
      <c r="E92" s="434" t="s">
        <v>650</v>
      </c>
      <c r="F92" s="435" t="s">
        <v>651</v>
      </c>
      <c r="G92" s="434" t="s">
        <v>590</v>
      </c>
      <c r="H92" s="434" t="s">
        <v>591</v>
      </c>
      <c r="I92" s="436">
        <v>357</v>
      </c>
      <c r="J92" s="436">
        <v>1</v>
      </c>
      <c r="K92" s="437">
        <v>357</v>
      </c>
    </row>
    <row r="93" spans="1:11" ht="14.4" customHeight="1" x14ac:dyDescent="0.3">
      <c r="A93" s="432" t="s">
        <v>394</v>
      </c>
      <c r="B93" s="433" t="s">
        <v>395</v>
      </c>
      <c r="C93" s="434" t="s">
        <v>401</v>
      </c>
      <c r="D93" s="435" t="s">
        <v>412</v>
      </c>
      <c r="E93" s="434" t="s">
        <v>650</v>
      </c>
      <c r="F93" s="435" t="s">
        <v>651</v>
      </c>
      <c r="G93" s="434" t="s">
        <v>592</v>
      </c>
      <c r="H93" s="434" t="s">
        <v>593</v>
      </c>
      <c r="I93" s="436">
        <v>1234.23</v>
      </c>
      <c r="J93" s="436">
        <v>2</v>
      </c>
      <c r="K93" s="437">
        <v>2468.46</v>
      </c>
    </row>
    <row r="94" spans="1:11" ht="14.4" customHeight="1" x14ac:dyDescent="0.3">
      <c r="A94" s="432" t="s">
        <v>394</v>
      </c>
      <c r="B94" s="433" t="s">
        <v>395</v>
      </c>
      <c r="C94" s="434" t="s">
        <v>401</v>
      </c>
      <c r="D94" s="435" t="s">
        <v>412</v>
      </c>
      <c r="E94" s="434" t="s">
        <v>650</v>
      </c>
      <c r="F94" s="435" t="s">
        <v>651</v>
      </c>
      <c r="G94" s="434" t="s">
        <v>594</v>
      </c>
      <c r="H94" s="434" t="s">
        <v>595</v>
      </c>
      <c r="I94" s="436">
        <v>1222.0999999999999</v>
      </c>
      <c r="J94" s="436">
        <v>1</v>
      </c>
      <c r="K94" s="437">
        <v>1222.0999999999999</v>
      </c>
    </row>
    <row r="95" spans="1:11" ht="14.4" customHeight="1" x14ac:dyDescent="0.3">
      <c r="A95" s="432" t="s">
        <v>394</v>
      </c>
      <c r="B95" s="433" t="s">
        <v>395</v>
      </c>
      <c r="C95" s="434" t="s">
        <v>401</v>
      </c>
      <c r="D95" s="435" t="s">
        <v>412</v>
      </c>
      <c r="E95" s="434" t="s">
        <v>650</v>
      </c>
      <c r="F95" s="435" t="s">
        <v>651</v>
      </c>
      <c r="G95" s="434" t="s">
        <v>596</v>
      </c>
      <c r="H95" s="434" t="s">
        <v>597</v>
      </c>
      <c r="I95" s="436">
        <v>0.39</v>
      </c>
      <c r="J95" s="436">
        <v>998</v>
      </c>
      <c r="K95" s="437">
        <v>386.03</v>
      </c>
    </row>
    <row r="96" spans="1:11" ht="14.4" customHeight="1" x14ac:dyDescent="0.3">
      <c r="A96" s="432" t="s">
        <v>394</v>
      </c>
      <c r="B96" s="433" t="s">
        <v>395</v>
      </c>
      <c r="C96" s="434" t="s">
        <v>401</v>
      </c>
      <c r="D96" s="435" t="s">
        <v>412</v>
      </c>
      <c r="E96" s="434" t="s">
        <v>650</v>
      </c>
      <c r="F96" s="435" t="s">
        <v>651</v>
      </c>
      <c r="G96" s="434" t="s">
        <v>598</v>
      </c>
      <c r="H96" s="434" t="s">
        <v>599</v>
      </c>
      <c r="I96" s="436">
        <v>15589.6</v>
      </c>
      <c r="J96" s="436">
        <v>1</v>
      </c>
      <c r="K96" s="437">
        <v>15589.6</v>
      </c>
    </row>
    <row r="97" spans="1:11" ht="14.4" customHeight="1" x14ac:dyDescent="0.3">
      <c r="A97" s="432" t="s">
        <v>394</v>
      </c>
      <c r="B97" s="433" t="s">
        <v>395</v>
      </c>
      <c r="C97" s="434" t="s">
        <v>401</v>
      </c>
      <c r="D97" s="435" t="s">
        <v>412</v>
      </c>
      <c r="E97" s="434" t="s">
        <v>650</v>
      </c>
      <c r="F97" s="435" t="s">
        <v>651</v>
      </c>
      <c r="G97" s="434" t="s">
        <v>600</v>
      </c>
      <c r="H97" s="434" t="s">
        <v>601</v>
      </c>
      <c r="I97" s="436">
        <v>2538.1799999999998</v>
      </c>
      <c r="J97" s="436">
        <v>1</v>
      </c>
      <c r="K97" s="437">
        <v>2538.1799999999998</v>
      </c>
    </row>
    <row r="98" spans="1:11" ht="14.4" customHeight="1" x14ac:dyDescent="0.3">
      <c r="A98" s="432" t="s">
        <v>394</v>
      </c>
      <c r="B98" s="433" t="s">
        <v>395</v>
      </c>
      <c r="C98" s="434" t="s">
        <v>401</v>
      </c>
      <c r="D98" s="435" t="s">
        <v>412</v>
      </c>
      <c r="E98" s="434" t="s">
        <v>650</v>
      </c>
      <c r="F98" s="435" t="s">
        <v>651</v>
      </c>
      <c r="G98" s="434" t="s">
        <v>602</v>
      </c>
      <c r="H98" s="434" t="s">
        <v>603</v>
      </c>
      <c r="I98" s="436">
        <v>10599.61</v>
      </c>
      <c r="J98" s="436">
        <v>1</v>
      </c>
      <c r="K98" s="437">
        <v>10599.61</v>
      </c>
    </row>
    <row r="99" spans="1:11" ht="14.4" customHeight="1" x14ac:dyDescent="0.3">
      <c r="A99" s="432" t="s">
        <v>394</v>
      </c>
      <c r="B99" s="433" t="s">
        <v>395</v>
      </c>
      <c r="C99" s="434" t="s">
        <v>401</v>
      </c>
      <c r="D99" s="435" t="s">
        <v>412</v>
      </c>
      <c r="E99" s="434" t="s">
        <v>650</v>
      </c>
      <c r="F99" s="435" t="s">
        <v>651</v>
      </c>
      <c r="G99" s="434" t="s">
        <v>604</v>
      </c>
      <c r="H99" s="434" t="s">
        <v>605</v>
      </c>
      <c r="I99" s="436">
        <v>1208.79</v>
      </c>
      <c r="J99" s="436">
        <v>1</v>
      </c>
      <c r="K99" s="437">
        <v>1208.79</v>
      </c>
    </row>
    <row r="100" spans="1:11" ht="14.4" customHeight="1" x14ac:dyDescent="0.3">
      <c r="A100" s="432" t="s">
        <v>394</v>
      </c>
      <c r="B100" s="433" t="s">
        <v>395</v>
      </c>
      <c r="C100" s="434" t="s">
        <v>401</v>
      </c>
      <c r="D100" s="435" t="s">
        <v>412</v>
      </c>
      <c r="E100" s="434" t="s">
        <v>650</v>
      </c>
      <c r="F100" s="435" t="s">
        <v>651</v>
      </c>
      <c r="G100" s="434" t="s">
        <v>606</v>
      </c>
      <c r="H100" s="434" t="s">
        <v>607</v>
      </c>
      <c r="I100" s="436">
        <v>4524.8</v>
      </c>
      <c r="J100" s="436">
        <v>1</v>
      </c>
      <c r="K100" s="437">
        <v>4524.8</v>
      </c>
    </row>
    <row r="101" spans="1:11" ht="14.4" customHeight="1" x14ac:dyDescent="0.3">
      <c r="A101" s="432" t="s">
        <v>394</v>
      </c>
      <c r="B101" s="433" t="s">
        <v>395</v>
      </c>
      <c r="C101" s="434" t="s">
        <v>401</v>
      </c>
      <c r="D101" s="435" t="s">
        <v>412</v>
      </c>
      <c r="E101" s="434" t="s">
        <v>650</v>
      </c>
      <c r="F101" s="435" t="s">
        <v>651</v>
      </c>
      <c r="G101" s="434" t="s">
        <v>608</v>
      </c>
      <c r="H101" s="434" t="s">
        <v>609</v>
      </c>
      <c r="I101" s="436">
        <v>30.25</v>
      </c>
      <c r="J101" s="436">
        <v>50</v>
      </c>
      <c r="K101" s="437">
        <v>1512.5</v>
      </c>
    </row>
    <row r="102" spans="1:11" ht="14.4" customHeight="1" x14ac:dyDescent="0.3">
      <c r="A102" s="432" t="s">
        <v>394</v>
      </c>
      <c r="B102" s="433" t="s">
        <v>395</v>
      </c>
      <c r="C102" s="434" t="s">
        <v>401</v>
      </c>
      <c r="D102" s="435" t="s">
        <v>412</v>
      </c>
      <c r="E102" s="434" t="s">
        <v>650</v>
      </c>
      <c r="F102" s="435" t="s">
        <v>651</v>
      </c>
      <c r="G102" s="434" t="s">
        <v>610</v>
      </c>
      <c r="H102" s="434" t="s">
        <v>611</v>
      </c>
      <c r="I102" s="436">
        <v>5672.61</v>
      </c>
      <c r="J102" s="436">
        <v>1</v>
      </c>
      <c r="K102" s="437">
        <v>5672.61</v>
      </c>
    </row>
    <row r="103" spans="1:11" ht="14.4" customHeight="1" x14ac:dyDescent="0.3">
      <c r="A103" s="432" t="s">
        <v>394</v>
      </c>
      <c r="B103" s="433" t="s">
        <v>395</v>
      </c>
      <c r="C103" s="434" t="s">
        <v>401</v>
      </c>
      <c r="D103" s="435" t="s">
        <v>412</v>
      </c>
      <c r="E103" s="434" t="s">
        <v>650</v>
      </c>
      <c r="F103" s="435" t="s">
        <v>651</v>
      </c>
      <c r="G103" s="434" t="s">
        <v>612</v>
      </c>
      <c r="H103" s="434" t="s">
        <v>613</v>
      </c>
      <c r="I103" s="436">
        <v>5269.79</v>
      </c>
      <c r="J103" s="436">
        <v>1</v>
      </c>
      <c r="K103" s="437">
        <v>5269.79</v>
      </c>
    </row>
    <row r="104" spans="1:11" ht="14.4" customHeight="1" x14ac:dyDescent="0.3">
      <c r="A104" s="432" t="s">
        <v>394</v>
      </c>
      <c r="B104" s="433" t="s">
        <v>395</v>
      </c>
      <c r="C104" s="434" t="s">
        <v>401</v>
      </c>
      <c r="D104" s="435" t="s">
        <v>412</v>
      </c>
      <c r="E104" s="434" t="s">
        <v>650</v>
      </c>
      <c r="F104" s="435" t="s">
        <v>651</v>
      </c>
      <c r="G104" s="434" t="s">
        <v>614</v>
      </c>
      <c r="H104" s="434" t="s">
        <v>615</v>
      </c>
      <c r="I104" s="436">
        <v>2964.5</v>
      </c>
      <c r="J104" s="436">
        <v>1</v>
      </c>
      <c r="K104" s="437">
        <v>2964.5</v>
      </c>
    </row>
    <row r="105" spans="1:11" ht="14.4" customHeight="1" x14ac:dyDescent="0.3">
      <c r="A105" s="432" t="s">
        <v>394</v>
      </c>
      <c r="B105" s="433" t="s">
        <v>395</v>
      </c>
      <c r="C105" s="434" t="s">
        <v>401</v>
      </c>
      <c r="D105" s="435" t="s">
        <v>412</v>
      </c>
      <c r="E105" s="434" t="s">
        <v>650</v>
      </c>
      <c r="F105" s="435" t="s">
        <v>651</v>
      </c>
      <c r="G105" s="434" t="s">
        <v>616</v>
      </c>
      <c r="H105" s="434" t="s">
        <v>617</v>
      </c>
      <c r="I105" s="436">
        <v>1444.1</v>
      </c>
      <c r="J105" s="436">
        <v>1</v>
      </c>
      <c r="K105" s="437">
        <v>1444.1</v>
      </c>
    </row>
    <row r="106" spans="1:11" ht="14.4" customHeight="1" x14ac:dyDescent="0.3">
      <c r="A106" s="432" t="s">
        <v>394</v>
      </c>
      <c r="B106" s="433" t="s">
        <v>395</v>
      </c>
      <c r="C106" s="434" t="s">
        <v>401</v>
      </c>
      <c r="D106" s="435" t="s">
        <v>412</v>
      </c>
      <c r="E106" s="434" t="s">
        <v>650</v>
      </c>
      <c r="F106" s="435" t="s">
        <v>651</v>
      </c>
      <c r="G106" s="434" t="s">
        <v>618</v>
      </c>
      <c r="H106" s="434" t="s">
        <v>619</v>
      </c>
      <c r="I106" s="436">
        <v>75</v>
      </c>
      <c r="J106" s="436">
        <v>1</v>
      </c>
      <c r="K106" s="437">
        <v>75</v>
      </c>
    </row>
    <row r="107" spans="1:11" ht="14.4" customHeight="1" x14ac:dyDescent="0.3">
      <c r="A107" s="432" t="s">
        <v>394</v>
      </c>
      <c r="B107" s="433" t="s">
        <v>395</v>
      </c>
      <c r="C107" s="434" t="s">
        <v>401</v>
      </c>
      <c r="D107" s="435" t="s">
        <v>412</v>
      </c>
      <c r="E107" s="434" t="s">
        <v>650</v>
      </c>
      <c r="F107" s="435" t="s">
        <v>651</v>
      </c>
      <c r="G107" s="434" t="s">
        <v>620</v>
      </c>
      <c r="H107" s="434" t="s">
        <v>621</v>
      </c>
      <c r="I107" s="436">
        <v>5261.08</v>
      </c>
      <c r="J107" s="436">
        <v>1</v>
      </c>
      <c r="K107" s="437">
        <v>5261.08</v>
      </c>
    </row>
    <row r="108" spans="1:11" ht="14.4" customHeight="1" x14ac:dyDescent="0.3">
      <c r="A108" s="432" t="s">
        <v>394</v>
      </c>
      <c r="B108" s="433" t="s">
        <v>395</v>
      </c>
      <c r="C108" s="434" t="s">
        <v>401</v>
      </c>
      <c r="D108" s="435" t="s">
        <v>412</v>
      </c>
      <c r="E108" s="434" t="s">
        <v>650</v>
      </c>
      <c r="F108" s="435" t="s">
        <v>651</v>
      </c>
      <c r="G108" s="434" t="s">
        <v>622</v>
      </c>
      <c r="H108" s="434" t="s">
        <v>623</v>
      </c>
      <c r="I108" s="436">
        <v>4210.8</v>
      </c>
      <c r="J108" s="436">
        <v>1</v>
      </c>
      <c r="K108" s="437">
        <v>4210.8</v>
      </c>
    </row>
    <row r="109" spans="1:11" ht="14.4" customHeight="1" x14ac:dyDescent="0.3">
      <c r="A109" s="432" t="s">
        <v>394</v>
      </c>
      <c r="B109" s="433" t="s">
        <v>395</v>
      </c>
      <c r="C109" s="434" t="s">
        <v>401</v>
      </c>
      <c r="D109" s="435" t="s">
        <v>412</v>
      </c>
      <c r="E109" s="434" t="s">
        <v>650</v>
      </c>
      <c r="F109" s="435" t="s">
        <v>651</v>
      </c>
      <c r="G109" s="434" t="s">
        <v>624</v>
      </c>
      <c r="H109" s="434" t="s">
        <v>625</v>
      </c>
      <c r="I109" s="436">
        <v>6577.56</v>
      </c>
      <c r="J109" s="436">
        <v>1</v>
      </c>
      <c r="K109" s="437">
        <v>6577.56</v>
      </c>
    </row>
    <row r="110" spans="1:11" ht="14.4" customHeight="1" x14ac:dyDescent="0.3">
      <c r="A110" s="432" t="s">
        <v>394</v>
      </c>
      <c r="B110" s="433" t="s">
        <v>395</v>
      </c>
      <c r="C110" s="434" t="s">
        <v>401</v>
      </c>
      <c r="D110" s="435" t="s">
        <v>412</v>
      </c>
      <c r="E110" s="434" t="s">
        <v>650</v>
      </c>
      <c r="F110" s="435" t="s">
        <v>651</v>
      </c>
      <c r="G110" s="434" t="s">
        <v>626</v>
      </c>
      <c r="H110" s="434" t="s">
        <v>627</v>
      </c>
      <c r="I110" s="436">
        <v>185.74</v>
      </c>
      <c r="J110" s="436">
        <v>2</v>
      </c>
      <c r="K110" s="437">
        <v>371.47</v>
      </c>
    </row>
    <row r="111" spans="1:11" ht="14.4" customHeight="1" x14ac:dyDescent="0.3">
      <c r="A111" s="432" t="s">
        <v>394</v>
      </c>
      <c r="B111" s="433" t="s">
        <v>395</v>
      </c>
      <c r="C111" s="434" t="s">
        <v>401</v>
      </c>
      <c r="D111" s="435" t="s">
        <v>412</v>
      </c>
      <c r="E111" s="434" t="s">
        <v>650</v>
      </c>
      <c r="F111" s="435" t="s">
        <v>651</v>
      </c>
      <c r="G111" s="434" t="s">
        <v>628</v>
      </c>
      <c r="H111" s="434" t="s">
        <v>629</v>
      </c>
      <c r="I111" s="436">
        <v>1331.01</v>
      </c>
      <c r="J111" s="436">
        <v>1</v>
      </c>
      <c r="K111" s="437">
        <v>1331.01</v>
      </c>
    </row>
    <row r="112" spans="1:11" ht="14.4" customHeight="1" x14ac:dyDescent="0.3">
      <c r="A112" s="432" t="s">
        <v>394</v>
      </c>
      <c r="B112" s="433" t="s">
        <v>395</v>
      </c>
      <c r="C112" s="434" t="s">
        <v>401</v>
      </c>
      <c r="D112" s="435" t="s">
        <v>412</v>
      </c>
      <c r="E112" s="434" t="s">
        <v>650</v>
      </c>
      <c r="F112" s="435" t="s">
        <v>651</v>
      </c>
      <c r="G112" s="434" t="s">
        <v>630</v>
      </c>
      <c r="H112" s="434" t="s">
        <v>631</v>
      </c>
      <c r="I112" s="436">
        <v>1331.01</v>
      </c>
      <c r="J112" s="436">
        <v>1</v>
      </c>
      <c r="K112" s="437">
        <v>1331.01</v>
      </c>
    </row>
    <row r="113" spans="1:11" ht="14.4" customHeight="1" x14ac:dyDescent="0.3">
      <c r="A113" s="432" t="s">
        <v>394</v>
      </c>
      <c r="B113" s="433" t="s">
        <v>395</v>
      </c>
      <c r="C113" s="434" t="s">
        <v>401</v>
      </c>
      <c r="D113" s="435" t="s">
        <v>412</v>
      </c>
      <c r="E113" s="434" t="s">
        <v>650</v>
      </c>
      <c r="F113" s="435" t="s">
        <v>651</v>
      </c>
      <c r="G113" s="434" t="s">
        <v>632</v>
      </c>
      <c r="H113" s="434" t="s">
        <v>633</v>
      </c>
      <c r="I113" s="436">
        <v>0.15</v>
      </c>
      <c r="J113" s="436">
        <v>5000</v>
      </c>
      <c r="K113" s="437">
        <v>768.5</v>
      </c>
    </row>
    <row r="114" spans="1:11" ht="14.4" customHeight="1" x14ac:dyDescent="0.3">
      <c r="A114" s="432" t="s">
        <v>394</v>
      </c>
      <c r="B114" s="433" t="s">
        <v>395</v>
      </c>
      <c r="C114" s="434" t="s">
        <v>401</v>
      </c>
      <c r="D114" s="435" t="s">
        <v>412</v>
      </c>
      <c r="E114" s="434" t="s">
        <v>650</v>
      </c>
      <c r="F114" s="435" t="s">
        <v>651</v>
      </c>
      <c r="G114" s="434" t="s">
        <v>634</v>
      </c>
      <c r="H114" s="434" t="s">
        <v>635</v>
      </c>
      <c r="I114" s="436">
        <v>151.74</v>
      </c>
      <c r="J114" s="436">
        <v>1</v>
      </c>
      <c r="K114" s="437">
        <v>151.74</v>
      </c>
    </row>
    <row r="115" spans="1:11" ht="14.4" customHeight="1" x14ac:dyDescent="0.3">
      <c r="A115" s="432" t="s">
        <v>394</v>
      </c>
      <c r="B115" s="433" t="s">
        <v>395</v>
      </c>
      <c r="C115" s="434" t="s">
        <v>401</v>
      </c>
      <c r="D115" s="435" t="s">
        <v>412</v>
      </c>
      <c r="E115" s="434" t="s">
        <v>650</v>
      </c>
      <c r="F115" s="435" t="s">
        <v>651</v>
      </c>
      <c r="G115" s="434" t="s">
        <v>636</v>
      </c>
      <c r="H115" s="434" t="s">
        <v>637</v>
      </c>
      <c r="I115" s="436">
        <v>3804.5</v>
      </c>
      <c r="J115" s="436">
        <v>1</v>
      </c>
      <c r="K115" s="437">
        <v>3804.5</v>
      </c>
    </row>
    <row r="116" spans="1:11" ht="14.4" customHeight="1" x14ac:dyDescent="0.3">
      <c r="A116" s="432" t="s">
        <v>394</v>
      </c>
      <c r="B116" s="433" t="s">
        <v>395</v>
      </c>
      <c r="C116" s="434" t="s">
        <v>401</v>
      </c>
      <c r="D116" s="435" t="s">
        <v>412</v>
      </c>
      <c r="E116" s="434" t="s">
        <v>650</v>
      </c>
      <c r="F116" s="435" t="s">
        <v>651</v>
      </c>
      <c r="G116" s="434" t="s">
        <v>638</v>
      </c>
      <c r="H116" s="434" t="s">
        <v>639</v>
      </c>
      <c r="I116" s="436">
        <v>30.25</v>
      </c>
      <c r="J116" s="436">
        <v>10</v>
      </c>
      <c r="K116" s="437">
        <v>302.5</v>
      </c>
    </row>
    <row r="117" spans="1:11" ht="14.4" customHeight="1" thickBot="1" x14ac:dyDescent="0.35">
      <c r="A117" s="438" t="s">
        <v>394</v>
      </c>
      <c r="B117" s="439" t="s">
        <v>395</v>
      </c>
      <c r="C117" s="440" t="s">
        <v>401</v>
      </c>
      <c r="D117" s="441" t="s">
        <v>412</v>
      </c>
      <c r="E117" s="440" t="s">
        <v>650</v>
      </c>
      <c r="F117" s="441" t="s">
        <v>651</v>
      </c>
      <c r="G117" s="440" t="s">
        <v>640</v>
      </c>
      <c r="H117" s="440" t="s">
        <v>641</v>
      </c>
      <c r="I117" s="415">
        <v>17654.599999999999</v>
      </c>
      <c r="J117" s="415">
        <v>1</v>
      </c>
      <c r="K117" s="425">
        <v>17654.599999999999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526</v>
      </c>
      <c r="K3" s="205">
        <v>640</v>
      </c>
      <c r="L3" s="205">
        <v>642</v>
      </c>
      <c r="M3" s="456">
        <v>930</v>
      </c>
      <c r="N3" s="471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175</v>
      </c>
      <c r="K4" s="207" t="s">
        <v>176</v>
      </c>
      <c r="L4" s="207" t="s">
        <v>177</v>
      </c>
      <c r="M4" s="457" t="s">
        <v>167</v>
      </c>
      <c r="N4" s="471"/>
    </row>
    <row r="5" spans="1:14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8"/>
      <c r="N5" s="471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9.1</v>
      </c>
      <c r="J6" s="249">
        <f xml:space="preserve">
TRUNC(IF($A$4&lt;=12,SUMIFS('ON Data'!AJ:AJ,'ON Data'!$D:$D,$A$4,'ON Data'!$E:$E,1),SUMIFS('ON Data'!AJ:AJ,'ON Data'!$E:$E,1)/'ON Data'!$D$3),1)</f>
        <v>4</v>
      </c>
      <c r="K6" s="249">
        <f xml:space="preserve">
TRUNC(IF($A$4&lt;=12,SUMIFS('ON Data'!AQ:AQ,'ON Data'!$D:$D,$A$4,'ON Data'!$E:$E,1),SUMIFS('ON Data'!AQ:AQ,'ON Data'!$E:$E,1)/'ON Data'!$D$3),1)</f>
        <v>0</v>
      </c>
      <c r="L6" s="249">
        <f xml:space="preserve">
TRUNC(IF($A$4&lt;=12,SUMIFS('ON Data'!AR:AR,'ON Data'!$D:$D,$A$4,'ON Data'!$E:$E,1),SUMIFS('ON Data'!AR:AR,'ON Data'!$E:$E,1)/'ON Data'!$D$3),1)</f>
        <v>5</v>
      </c>
      <c r="M6" s="459">
        <f xml:space="preserve">
TRUNC(IF($A$4&lt;=12,SUMIFS('ON Data'!AW:AW,'ON Data'!$D:$D,$A$4,'ON Data'!$E:$E,1),SUMIFS('ON Data'!AW:AW,'ON Data'!$E:$E,1)/'ON Data'!$D$3),1)</f>
        <v>2.5</v>
      </c>
      <c r="N6" s="471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9"/>
      <c r="N7" s="471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9"/>
      <c r="N8" s="471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60"/>
      <c r="N9" s="471"/>
    </row>
    <row r="10" spans="1:14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61"/>
      <c r="N10" s="471"/>
    </row>
    <row r="11" spans="1:14" x14ac:dyDescent="0.3">
      <c r="A11" s="212" t="s">
        <v>152</v>
      </c>
      <c r="B11" s="229">
        <f xml:space="preserve">
IF($A$4&lt;=12,SUMIFS('ON Data'!F:F,'ON Data'!$D:$D,$A$4,'ON Data'!$E:$E,2),SUMIFS('ON Data'!F:F,'ON Data'!$E:$E,2))</f>
        <v>25175.600000000002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408</v>
      </c>
      <c r="E11" s="231">
        <f xml:space="preserve">
IF($A$4&lt;=12,SUMIFS('ON Data'!I:I,'ON Data'!$D:$D,$A$4,'ON Data'!$E:$E,2),SUMIFS('ON Data'!I:I,'ON Data'!$E:$E,2))</f>
        <v>758.4</v>
      </c>
      <c r="F11" s="231">
        <f xml:space="preserve">
IF($A$4&lt;=12,SUMIFS('ON Data'!J:J,'ON Data'!$D:$D,$A$4,'ON Data'!$E:$E,2),SUMIFS('ON Data'!J:J,'ON Data'!$E:$E,2))</f>
        <v>332.8</v>
      </c>
      <c r="G11" s="231">
        <f xml:space="preserve">
IF($A$4&lt;=12,SUMIFS('ON Data'!K:K,'ON Data'!$D:$D,$A$4,'ON Data'!$E:$E,2),SUMIFS('ON Data'!K:K,'ON Data'!$E:$E,2))</f>
        <v>4410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8408</v>
      </c>
      <c r="J11" s="231">
        <f xml:space="preserve">
IF($A$4&lt;=12,SUMIFS('ON Data'!AJ:AJ,'ON Data'!$D:$D,$A$4,'ON Data'!$E:$E,2),SUMIFS('ON Data'!AJ:AJ,'ON Data'!$E:$E,2))</f>
        <v>3898.4</v>
      </c>
      <c r="K11" s="231">
        <f xml:space="preserve">
IF($A$4&lt;=12,SUMIFS('ON Data'!AQ:AQ,'ON Data'!$D:$D,$A$4,'ON Data'!$E:$E,2),SUMIFS('ON Data'!AQ:AQ,'ON Data'!$E:$E,2))</f>
        <v>0</v>
      </c>
      <c r="L11" s="231">
        <f xml:space="preserve">
IF($A$4&lt;=12,SUMIFS('ON Data'!AR:AR,'ON Data'!$D:$D,$A$4,'ON Data'!$E:$E,2),SUMIFS('ON Data'!AR:AR,'ON Data'!$E:$E,2))</f>
        <v>4672</v>
      </c>
      <c r="M11" s="462">
        <f xml:space="preserve">
IF($A$4&lt;=12,SUMIFS('ON Data'!AW:AW,'ON Data'!$D:$D,$A$4,'ON Data'!$E:$E,2),SUMIFS('ON Data'!AW:AW,'ON Data'!$E:$E,2))</f>
        <v>2288</v>
      </c>
      <c r="N11" s="471"/>
    </row>
    <row r="12" spans="1:14" x14ac:dyDescent="0.3">
      <c r="A12" s="212" t="s">
        <v>153</v>
      </c>
      <c r="B12" s="229">
        <f xml:space="preserve">
IF($A$4&lt;=12,SUMIFS('ON Data'!F:F,'ON Data'!$D:$D,$A$4,'ON Data'!$E:$E,3),SUMIFS('ON Data'!F:F,'ON Data'!$E:$E,3))</f>
        <v>507.20000000000005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Data'!AJ:AJ,'ON Data'!$D:$D,$A$4,'ON Data'!$E:$E,3),SUMIFS('ON Data'!AJ:AJ,'ON Data'!$E:$E,3))</f>
        <v>507.20000000000005</v>
      </c>
      <c r="K12" s="231">
        <f xml:space="preserve">
IF($A$4&lt;=12,SUMIFS('ON Data'!AQ:AQ,'ON Data'!$D:$D,$A$4,'ON Data'!$E:$E,3),SUMIFS('ON Data'!AQ:AQ,'ON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462">
        <f xml:space="preserve">
IF($A$4&lt;=12,SUMIFS('ON Data'!AW:AW,'ON Data'!$D:$D,$A$4,'ON Data'!$E:$E,3),SUMIFS('ON Data'!AW:AW,'ON Data'!$E:$E,3))</f>
        <v>0</v>
      </c>
      <c r="N12" s="471"/>
    </row>
    <row r="13" spans="1:14" x14ac:dyDescent="0.3">
      <c r="A13" s="212" t="s">
        <v>160</v>
      </c>
      <c r="B13" s="229">
        <f xml:space="preserve">
IF($A$4&lt;=12,SUMIFS('ON Data'!F:F,'ON Data'!$D:$D,$A$4,'ON Data'!$E:$E,4),SUMIFS('ON Data'!F:F,'ON Data'!$E:$E,4))</f>
        <v>613.79999999999995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Data'!AJ:AJ,'ON Data'!$D:$D,$A$4,'ON Data'!$E:$E,4),SUMIFS('ON Data'!AJ:AJ,'ON Data'!$E:$E,4))</f>
        <v>542.79999999999995</v>
      </c>
      <c r="K13" s="231">
        <f xml:space="preserve">
IF($A$4&lt;=12,SUMIFS('ON Data'!AQ:AQ,'ON Data'!$D:$D,$A$4,'ON Data'!$E:$E,4),SUMIFS('ON Data'!AQ:AQ,'ON Data'!$E:$E,4))</f>
        <v>11</v>
      </c>
      <c r="L13" s="231">
        <f xml:space="preserve">
IF($A$4&lt;=12,SUMIFS('ON Data'!AR:AR,'ON Data'!$D:$D,$A$4,'ON Data'!$E:$E,4),SUMIFS('ON Data'!AR:AR,'ON Data'!$E:$E,4))</f>
        <v>60</v>
      </c>
      <c r="M13" s="462">
        <f xml:space="preserve">
IF($A$4&lt;=12,SUMIFS('ON Data'!AW:AW,'ON Data'!$D:$D,$A$4,'ON Data'!$E:$E,4),SUMIFS('ON Data'!AW:AW,'ON Data'!$E:$E,4))</f>
        <v>0</v>
      </c>
      <c r="N13" s="471"/>
    </row>
    <row r="14" spans="1:14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4681</v>
      </c>
      <c r="C14" s="233">
        <f xml:space="preserve">
IF($A$4&lt;=12,SUMIFS('ON Data'!G:G,'ON Data'!$D:$D,$A$4,'ON Data'!$E:$E,5),SUMIFS('ON Data'!G:G,'ON Data'!$E:$E,5))</f>
        <v>4681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Data'!AQ:AQ,'ON Data'!$D:$D,$A$4,'ON Data'!$E:$E,5),SUMIFS('ON Data'!AQ:AQ,'ON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463">
        <f xml:space="preserve">
IF($A$4&lt;=12,SUMIFS('ON Data'!AW:AW,'ON Data'!$D:$D,$A$4,'ON Data'!$E:$E,5),SUMIFS('ON Data'!AW:AW,'ON Data'!$E:$E,5))</f>
        <v>0</v>
      </c>
      <c r="N14" s="471"/>
    </row>
    <row r="15" spans="1:14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64"/>
      <c r="N15" s="471"/>
    </row>
    <row r="16" spans="1:14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Data'!AQ:AQ,'ON Data'!$D:$D,$A$4,'ON Data'!$E:$E,7),SUMIFS('ON Data'!AQ:AQ,'ON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462">
        <f xml:space="preserve">
IF($A$4&lt;=12,SUMIFS('ON Data'!AW:AW,'ON Data'!$D:$D,$A$4,'ON Data'!$E:$E,7),SUMIFS('ON Data'!AW:AW,'ON Data'!$E:$E,7))</f>
        <v>0</v>
      </c>
      <c r="N16" s="471"/>
    </row>
    <row r="17" spans="1:14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Data'!AQ:AQ,'ON Data'!$D:$D,$A$4,'ON Data'!$E:$E,8),SUMIFS('ON Data'!AQ:AQ,'ON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462">
        <f xml:space="preserve">
IF($A$4&lt;=12,SUMIFS('ON Data'!AW:AW,'ON Data'!$D:$D,$A$4,'ON Data'!$E:$E,8),SUMIFS('ON Data'!AW:AW,'ON Data'!$E:$E,8))</f>
        <v>0</v>
      </c>
      <c r="N17" s="471"/>
    </row>
    <row r="18" spans="1:14" x14ac:dyDescent="0.3">
      <c r="A18" s="214" t="s">
        <v>157</v>
      </c>
      <c r="B18" s="229">
        <f xml:space="preserve">
B19-B16-B17</f>
        <v>199561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11357</v>
      </c>
      <c r="F18" s="231">
        <f t="shared" si="0"/>
        <v>0</v>
      </c>
      <c r="G18" s="231">
        <f t="shared" si="0"/>
        <v>82690</v>
      </c>
      <c r="H18" s="231">
        <f t="shared" ref="H18:J18" si="1" xml:space="preserve">
H19-H16-H17</f>
        <v>0</v>
      </c>
      <c r="I18" s="231">
        <f t="shared" si="1"/>
        <v>10000</v>
      </c>
      <c r="J18" s="231">
        <f t="shared" si="1"/>
        <v>65550</v>
      </c>
      <c r="K18" s="231">
        <f t="shared" ref="K18:M18" si="2" xml:space="preserve">
K19-K16-K17</f>
        <v>4053</v>
      </c>
      <c r="L18" s="231">
        <f t="shared" si="2"/>
        <v>22624</v>
      </c>
      <c r="M18" s="462">
        <f t="shared" si="2"/>
        <v>3287</v>
      </c>
      <c r="N18" s="471"/>
    </row>
    <row r="19" spans="1:14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199561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11357</v>
      </c>
      <c r="F19" s="240">
        <f xml:space="preserve">
IF($A$4&lt;=12,SUMIFS('ON Data'!J:J,'ON Data'!$D:$D,$A$4,'ON Data'!$E:$E,9),SUMIFS('ON Data'!J:J,'ON Data'!$E:$E,9))</f>
        <v>0</v>
      </c>
      <c r="G19" s="240">
        <f xml:space="preserve">
IF($A$4&lt;=12,SUMIFS('ON Data'!K:K,'ON Data'!$D:$D,$A$4,'ON Data'!$E:$E,9),SUMIFS('ON Data'!K:K,'ON Data'!$E:$E,9))</f>
        <v>82690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10000</v>
      </c>
      <c r="J19" s="240">
        <f xml:space="preserve">
IF($A$4&lt;=12,SUMIFS('ON Data'!AJ:AJ,'ON Data'!$D:$D,$A$4,'ON Data'!$E:$E,9),SUMIFS('ON Data'!AJ:AJ,'ON Data'!$E:$E,9))</f>
        <v>65550</v>
      </c>
      <c r="K19" s="240">
        <f xml:space="preserve">
IF($A$4&lt;=12,SUMIFS('ON Data'!AQ:AQ,'ON Data'!$D:$D,$A$4,'ON Data'!$E:$E,9),SUMIFS('ON Data'!AQ:AQ,'ON Data'!$E:$E,9))</f>
        <v>4053</v>
      </c>
      <c r="L19" s="240">
        <f xml:space="preserve">
IF($A$4&lt;=12,SUMIFS('ON Data'!AR:AR,'ON Data'!$D:$D,$A$4,'ON Data'!$E:$E,9),SUMIFS('ON Data'!AR:AR,'ON Data'!$E:$E,9))</f>
        <v>22624</v>
      </c>
      <c r="M19" s="465">
        <f xml:space="preserve">
IF($A$4&lt;=12,SUMIFS('ON Data'!AW:AW,'ON Data'!$D:$D,$A$4,'ON Data'!$E:$E,9),SUMIFS('ON Data'!AW:AW,'ON Data'!$E:$E,9))</f>
        <v>3287</v>
      </c>
      <c r="N19" s="471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6533748</v>
      </c>
      <c r="C20" s="242">
        <f xml:space="preserve">
IF($A$4&lt;=12,SUMIFS('ON Data'!G:G,'ON Data'!$D:$D,$A$4,'ON Data'!$E:$E,6),SUMIFS('ON Data'!G:G,'ON Data'!$E:$E,6))</f>
        <v>556070</v>
      </c>
      <c r="D20" s="243">
        <f xml:space="preserve">
IF($A$4&lt;=12,SUMIFS('ON Data'!H:H,'ON Data'!$D:$D,$A$4,'ON Data'!$E:$E,6),SUMIFS('ON Data'!H:H,'ON Data'!$E:$E,6))</f>
        <v>58563</v>
      </c>
      <c r="E20" s="243">
        <f xml:space="preserve">
IF($A$4&lt;=12,SUMIFS('ON Data'!I:I,'ON Data'!$D:$D,$A$4,'ON Data'!$E:$E,6),SUMIFS('ON Data'!I:I,'ON Data'!$E:$E,6))</f>
        <v>149552</v>
      </c>
      <c r="F20" s="243">
        <f xml:space="preserve">
IF($A$4&lt;=12,SUMIFS('ON Data'!J:J,'ON Data'!$D:$D,$A$4,'ON Data'!$E:$E,6),SUMIFS('ON Data'!J:J,'ON Data'!$E:$E,6))</f>
        <v>94829</v>
      </c>
      <c r="G20" s="243">
        <f xml:space="preserve">
IF($A$4&lt;=12,SUMIFS('ON Data'!K:K,'ON Data'!$D:$D,$A$4,'ON Data'!$E:$E,6),SUMIFS('ON Data'!K:K,'ON Data'!$E:$E,6))</f>
        <v>1616945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1476982</v>
      </c>
      <c r="J20" s="243">
        <f xml:space="preserve">
IF($A$4&lt;=12,SUMIFS('ON Data'!AJ:AJ,'ON Data'!$D:$D,$A$4,'ON Data'!$E:$E,6),SUMIFS('ON Data'!AJ:AJ,'ON Data'!$E:$E,6))</f>
        <v>1569910</v>
      </c>
      <c r="K20" s="243">
        <f xml:space="preserve">
IF($A$4&lt;=12,SUMIFS('ON Data'!AQ:AQ,'ON Data'!$D:$D,$A$4,'ON Data'!$E:$E,6),SUMIFS('ON Data'!AQ:AQ,'ON Data'!$E:$E,6))</f>
        <v>10996</v>
      </c>
      <c r="L20" s="243">
        <f xml:space="preserve">
IF($A$4&lt;=12,SUMIFS('ON Data'!AR:AR,'ON Data'!$D:$D,$A$4,'ON Data'!$E:$E,6),SUMIFS('ON Data'!AR:AR,'ON Data'!$E:$E,6))</f>
        <v>637430</v>
      </c>
      <c r="M20" s="466">
        <f xml:space="preserve">
IF($A$4&lt;=12,SUMIFS('ON Data'!AW:AW,'ON Data'!$D:$D,$A$4,'ON Data'!$E:$E,6),SUMIFS('ON Data'!AW:AW,'ON Data'!$E:$E,6))</f>
        <v>362471</v>
      </c>
      <c r="N20" s="471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N21" s="471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J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N22" s="471"/>
    </row>
    <row r="23" spans="1:14" ht="15" hidden="1" outlineLevel="1" thickBot="1" x14ac:dyDescent="0.35">
      <c r="A23" s="217" t="s">
        <v>54</v>
      </c>
      <c r="B23" s="232">
        <f xml:space="preserve">
IF(B21="","",B20-B21)</f>
        <v>6533748</v>
      </c>
      <c r="C23" s="233">
        <f t="shared" ref="C23:G23" si="5" xml:space="preserve">
IF(C21="","",C20-C21)</f>
        <v>556070</v>
      </c>
      <c r="D23" s="234">
        <f t="shared" si="5"/>
        <v>58563</v>
      </c>
      <c r="E23" s="234">
        <f t="shared" si="5"/>
        <v>149552</v>
      </c>
      <c r="F23" s="234">
        <f t="shared" si="5"/>
        <v>94829</v>
      </c>
      <c r="G23" s="234">
        <f t="shared" si="5"/>
        <v>1616945</v>
      </c>
      <c r="H23" s="234">
        <f t="shared" ref="H23:J23" si="6" xml:space="preserve">
IF(H21="","",H20-H21)</f>
        <v>0</v>
      </c>
      <c r="I23" s="234">
        <f t="shared" si="6"/>
        <v>1476982</v>
      </c>
      <c r="J23" s="234">
        <f t="shared" si="6"/>
        <v>1569910</v>
      </c>
      <c r="N23" s="471"/>
    </row>
    <row r="24" spans="1:14" x14ac:dyDescent="0.3">
      <c r="A24" s="211" t="s">
        <v>159</v>
      </c>
      <c r="B24" s="258" t="s">
        <v>3</v>
      </c>
      <c r="C24" s="472" t="s">
        <v>170</v>
      </c>
      <c r="D24" s="442"/>
      <c r="E24" s="443"/>
      <c r="F24" s="443"/>
      <c r="G24" s="444"/>
      <c r="H24" s="443" t="s">
        <v>171</v>
      </c>
      <c r="I24" s="445"/>
      <c r="J24" s="445"/>
      <c r="K24" s="445"/>
      <c r="L24" s="445"/>
      <c r="M24" s="467" t="s">
        <v>172</v>
      </c>
      <c r="N24" s="471"/>
    </row>
    <row r="25" spans="1:14" x14ac:dyDescent="0.3">
      <c r="A25" s="212" t="s">
        <v>59</v>
      </c>
      <c r="B25" s="229">
        <f xml:space="preserve">
SUM(C25:M25)</f>
        <v>8365</v>
      </c>
      <c r="C25" s="473">
        <f xml:space="preserve">
IF($A$4&lt;=12,SUMIFS('ON Data'!J:J,'ON Data'!$D:$D,$A$4,'ON Data'!$E:$E,10),SUMIFS('ON Data'!J:J,'ON Data'!$E:$E,10))</f>
        <v>3010</v>
      </c>
      <c r="D25" s="446"/>
      <c r="E25" s="447"/>
      <c r="F25" s="447"/>
      <c r="G25" s="448"/>
      <c r="H25" s="447">
        <f xml:space="preserve">
IF($A$4&lt;=12,SUMIFS('ON Data'!O:O,'ON Data'!$D:$D,$A$4,'ON Data'!$E:$E,10),SUMIFS('ON Data'!O:O,'ON Data'!$E:$E,10))</f>
        <v>5355</v>
      </c>
      <c r="I25" s="448"/>
      <c r="J25" s="448"/>
      <c r="K25" s="448"/>
      <c r="L25" s="448"/>
      <c r="M25" s="468">
        <f xml:space="preserve">
IF($A$4&lt;=12,SUMIFS('ON Data'!AW:AW,'ON Data'!$D:$D,$A$4,'ON Data'!$E:$E,10),SUMIFS('ON Data'!AW:AW,'ON Data'!$E:$E,10))</f>
        <v>0</v>
      </c>
      <c r="N25" s="471"/>
    </row>
    <row r="26" spans="1:14" x14ac:dyDescent="0.3">
      <c r="A26" s="218" t="s">
        <v>169</v>
      </c>
      <c r="B26" s="238">
        <f xml:space="preserve">
SUM(C26:M26)</f>
        <v>15515.267175572521</v>
      </c>
      <c r="C26" s="473">
        <f xml:space="preserve">
IF($A$4&lt;=12,SUMIFS('ON Data'!J:J,'ON Data'!$D:$D,$A$4,'ON Data'!$E:$E,11),SUMIFS('ON Data'!J:J,'ON Data'!$E:$E,11))</f>
        <v>8015.2671755725196</v>
      </c>
      <c r="D26" s="446"/>
      <c r="E26" s="447"/>
      <c r="F26" s="447"/>
      <c r="G26" s="448"/>
      <c r="H26" s="449">
        <f xml:space="preserve">
IF($A$4&lt;=12,SUMIFS('ON Data'!O:O,'ON Data'!$D:$D,$A$4,'ON Data'!$E:$E,11),SUMIFS('ON Data'!O:O,'ON Data'!$E:$E,11))</f>
        <v>7500</v>
      </c>
      <c r="I26" s="450"/>
      <c r="J26" s="450"/>
      <c r="K26" s="450"/>
      <c r="L26" s="450"/>
      <c r="M26" s="468">
        <f xml:space="preserve">
IF($A$4&lt;=12,SUMIFS('ON Data'!AW:AW,'ON Data'!$D:$D,$A$4,'ON Data'!$E:$E,11),SUMIFS('ON Data'!AW:AW,'ON Data'!$E:$E,11))</f>
        <v>0</v>
      </c>
      <c r="N26" s="471"/>
    </row>
    <row r="27" spans="1:14" x14ac:dyDescent="0.3">
      <c r="A27" s="218" t="s">
        <v>61</v>
      </c>
      <c r="B27" s="259">
        <f xml:space="preserve">
IF(B26=0,0,B25/B26)</f>
        <v>0.53914637146371458</v>
      </c>
      <c r="C27" s="474">
        <f xml:space="preserve">
IF(C26=0,0,C25/C26)</f>
        <v>0.37553333333333333</v>
      </c>
      <c r="D27" s="451"/>
      <c r="E27" s="452"/>
      <c r="F27" s="452"/>
      <c r="G27" s="448"/>
      <c r="H27" s="452">
        <f xml:space="preserve">
IF(H26=0,0,H25/H26)</f>
        <v>0.71399999999999997</v>
      </c>
      <c r="I27" s="448"/>
      <c r="J27" s="448"/>
      <c r="K27" s="448"/>
      <c r="L27" s="448"/>
      <c r="M27" s="469">
        <f xml:space="preserve">
IF(M26=0,0,M25/M26)</f>
        <v>0</v>
      </c>
      <c r="N27" s="471"/>
    </row>
    <row r="28" spans="1:14" ht="15" thickBot="1" x14ac:dyDescent="0.35">
      <c r="A28" s="218" t="s">
        <v>168</v>
      </c>
      <c r="B28" s="238">
        <f xml:space="preserve">
SUM(C28:M28)</f>
        <v>7150.2671755725196</v>
      </c>
      <c r="C28" s="475">
        <f xml:space="preserve">
C26-C25</f>
        <v>5005.2671755725196</v>
      </c>
      <c r="D28" s="453"/>
      <c r="E28" s="454"/>
      <c r="F28" s="454"/>
      <c r="G28" s="455"/>
      <c r="H28" s="454">
        <f xml:space="preserve">
H26-H25</f>
        <v>2145</v>
      </c>
      <c r="I28" s="455"/>
      <c r="J28" s="455"/>
      <c r="K28" s="455"/>
      <c r="L28" s="455"/>
      <c r="M28" s="470">
        <f xml:space="preserve">
M26-M25</f>
        <v>0</v>
      </c>
      <c r="N28" s="471"/>
    </row>
    <row r="29" spans="1:1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4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4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173</v>
      </c>
    </row>
  </sheetData>
  <mergeCells count="12">
    <mergeCell ref="B3:B4"/>
    <mergeCell ref="A1:M1"/>
    <mergeCell ref="C27:G27"/>
    <mergeCell ref="C28:G28"/>
    <mergeCell ref="H27:L27"/>
    <mergeCell ref="H28:L28"/>
    <mergeCell ref="C24:G24"/>
    <mergeCell ref="C25:G25"/>
    <mergeCell ref="C26:G26"/>
    <mergeCell ref="H24:L24"/>
    <mergeCell ref="H25:L25"/>
    <mergeCell ref="H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653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6</v>
      </c>
      <c r="F3" s="199">
        <f>SUMIF($E5:$E1048576,"&lt;10",F5:F1048576)</f>
        <v>6764452</v>
      </c>
      <c r="G3" s="199">
        <f t="shared" ref="G3:AW3" si="0">SUMIF($E5:$E1048576,"&lt;10",G5:G1048576)</f>
        <v>560751</v>
      </c>
      <c r="H3" s="199">
        <f t="shared" si="0"/>
        <v>58974</v>
      </c>
      <c r="I3" s="199">
        <f t="shared" si="0"/>
        <v>161672.20000000001</v>
      </c>
      <c r="J3" s="199">
        <f t="shared" si="0"/>
        <v>95165.4</v>
      </c>
      <c r="K3" s="199">
        <f t="shared" si="0"/>
        <v>1704075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1495445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1640432.4000000001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15060</v>
      </c>
      <c r="AR3" s="199">
        <f t="shared" si="0"/>
        <v>664816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368061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38</v>
      </c>
      <c r="D48" s="198">
        <v>6</v>
      </c>
      <c r="E48" s="198">
        <v>1</v>
      </c>
      <c r="F48" s="198">
        <v>27.4</v>
      </c>
      <c r="G48" s="198">
        <v>0</v>
      </c>
      <c r="H48" s="198">
        <v>0.5</v>
      </c>
      <c r="I48" s="198">
        <v>0.8</v>
      </c>
      <c r="J48" s="198">
        <v>0.6</v>
      </c>
      <c r="K48" s="198">
        <v>5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9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4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5</v>
      </c>
      <c r="AS48" s="198">
        <v>0</v>
      </c>
      <c r="AT48" s="198">
        <v>0</v>
      </c>
      <c r="AU48" s="198">
        <v>0</v>
      </c>
      <c r="AV48" s="198">
        <v>0</v>
      </c>
      <c r="AW48" s="198">
        <v>2.5</v>
      </c>
    </row>
    <row r="49" spans="3:49" x14ac:dyDescent="0.3">
      <c r="C49" s="198">
        <v>38</v>
      </c>
      <c r="D49" s="198">
        <v>6</v>
      </c>
      <c r="E49" s="198">
        <v>2</v>
      </c>
      <c r="F49" s="198">
        <v>4136.8</v>
      </c>
      <c r="G49" s="198">
        <v>0</v>
      </c>
      <c r="H49" s="198">
        <v>32</v>
      </c>
      <c r="I49" s="198">
        <v>115.2</v>
      </c>
      <c r="J49" s="198">
        <v>104</v>
      </c>
      <c r="K49" s="198">
        <v>736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1384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657.6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748</v>
      </c>
      <c r="AS49" s="198">
        <v>0</v>
      </c>
      <c r="AT49" s="198">
        <v>0</v>
      </c>
      <c r="AU49" s="198">
        <v>0</v>
      </c>
      <c r="AV49" s="198">
        <v>0</v>
      </c>
      <c r="AW49" s="198">
        <v>360</v>
      </c>
    </row>
    <row r="50" spans="3:49" x14ac:dyDescent="0.3">
      <c r="C50" s="198">
        <v>38</v>
      </c>
      <c r="D50" s="198">
        <v>6</v>
      </c>
      <c r="E50" s="198">
        <v>3</v>
      </c>
      <c r="F50" s="198">
        <v>96.4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96.4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38</v>
      </c>
      <c r="D51" s="198">
        <v>6</v>
      </c>
      <c r="E51" s="198">
        <v>4</v>
      </c>
      <c r="F51" s="198">
        <v>93.8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82.8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11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38</v>
      </c>
      <c r="D52" s="198">
        <v>6</v>
      </c>
      <c r="E52" s="198">
        <v>5</v>
      </c>
      <c r="F52" s="198">
        <v>732</v>
      </c>
      <c r="G52" s="198">
        <v>732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38</v>
      </c>
      <c r="D53" s="198">
        <v>6</v>
      </c>
      <c r="E53" s="198">
        <v>6</v>
      </c>
      <c r="F53" s="198">
        <v>1132729</v>
      </c>
      <c r="G53" s="198">
        <v>83740</v>
      </c>
      <c r="H53" s="198">
        <v>10070</v>
      </c>
      <c r="I53" s="198">
        <v>24709</v>
      </c>
      <c r="J53" s="198">
        <v>26087</v>
      </c>
      <c r="K53" s="198">
        <v>291796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255176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268260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109922</v>
      </c>
      <c r="AS53" s="198">
        <v>0</v>
      </c>
      <c r="AT53" s="198">
        <v>0</v>
      </c>
      <c r="AU53" s="198">
        <v>0</v>
      </c>
      <c r="AV53" s="198">
        <v>0</v>
      </c>
      <c r="AW53" s="198">
        <v>62969</v>
      </c>
    </row>
    <row r="54" spans="3:49" x14ac:dyDescent="0.3">
      <c r="C54" s="198">
        <v>38</v>
      </c>
      <c r="D54" s="198">
        <v>6</v>
      </c>
      <c r="E54" s="198">
        <v>9</v>
      </c>
      <c r="F54" s="198">
        <v>34555</v>
      </c>
      <c r="G54" s="198">
        <v>0</v>
      </c>
      <c r="H54" s="198">
        <v>0</v>
      </c>
      <c r="I54" s="198">
        <v>0</v>
      </c>
      <c r="J54" s="198">
        <v>0</v>
      </c>
      <c r="K54" s="198">
        <v>17900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12621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2440</v>
      </c>
      <c r="AS54" s="198">
        <v>0</v>
      </c>
      <c r="AT54" s="198">
        <v>0</v>
      </c>
      <c r="AU54" s="198">
        <v>0</v>
      </c>
      <c r="AV54" s="198">
        <v>0</v>
      </c>
      <c r="AW54" s="198">
        <v>1594</v>
      </c>
    </row>
    <row r="55" spans="3:49" x14ac:dyDescent="0.3">
      <c r="C55" s="198">
        <v>38</v>
      </c>
      <c r="D55" s="198">
        <v>6</v>
      </c>
      <c r="E55" s="198">
        <v>10</v>
      </c>
      <c r="F55" s="198">
        <v>2900</v>
      </c>
      <c r="G55" s="198">
        <v>0</v>
      </c>
      <c r="H55" s="198">
        <v>0</v>
      </c>
      <c r="I55" s="198">
        <v>0</v>
      </c>
      <c r="J55" s="198">
        <v>2900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38</v>
      </c>
      <c r="D56" s="198">
        <v>6</v>
      </c>
      <c r="E56" s="198">
        <v>11</v>
      </c>
      <c r="F56" s="198">
        <v>2585.8778625954201</v>
      </c>
      <c r="G56" s="198">
        <v>0</v>
      </c>
      <c r="H56" s="198">
        <v>0</v>
      </c>
      <c r="I56" s="198">
        <v>0</v>
      </c>
      <c r="J56" s="198">
        <v>1335.8778625954199</v>
      </c>
      <c r="K56" s="198">
        <v>0</v>
      </c>
      <c r="L56" s="198">
        <v>0</v>
      </c>
      <c r="M56" s="198">
        <v>0</v>
      </c>
      <c r="N56" s="198">
        <v>0</v>
      </c>
      <c r="O56" s="198">
        <v>1250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656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8342717</v>
      </c>
      <c r="C3" s="190">
        <f t="shared" ref="C3:R3" si="0">SUBTOTAL(9,C6:C1048576)</f>
        <v>3</v>
      </c>
      <c r="D3" s="190">
        <f>SUBTOTAL(9,D6:D1048576)/2</f>
        <v>9520600</v>
      </c>
      <c r="E3" s="190">
        <f t="shared" si="0"/>
        <v>3.3158857640991179</v>
      </c>
      <c r="F3" s="190">
        <f>SUBTOTAL(9,F6:F1048576)/2</f>
        <v>10004124</v>
      </c>
      <c r="G3" s="191">
        <f>IF(B3&lt;&gt;0,F3/B3,"")</f>
        <v>1.1991445952199984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654</v>
      </c>
      <c r="B6" s="480">
        <v>5959660</v>
      </c>
      <c r="C6" s="429">
        <v>1</v>
      </c>
      <c r="D6" s="480">
        <v>7228650</v>
      </c>
      <c r="E6" s="429">
        <v>1.2129299322444569</v>
      </c>
      <c r="F6" s="480">
        <v>7035651</v>
      </c>
      <c r="G6" s="413">
        <v>1.1805457022716062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thickBot="1" x14ac:dyDescent="0.35">
      <c r="A7" s="482" t="s">
        <v>655</v>
      </c>
      <c r="B7" s="481">
        <v>2383057</v>
      </c>
      <c r="C7" s="439">
        <v>1</v>
      </c>
      <c r="D7" s="481">
        <v>2291950</v>
      </c>
      <c r="E7" s="439">
        <v>0.96176885403916057</v>
      </c>
      <c r="F7" s="481">
        <v>2968473</v>
      </c>
      <c r="G7" s="416">
        <v>1.2456575734445294</v>
      </c>
      <c r="H7" s="481"/>
      <c r="I7" s="439"/>
      <c r="J7" s="481"/>
      <c r="K7" s="439"/>
      <c r="L7" s="481"/>
      <c r="M7" s="416"/>
      <c r="N7" s="481"/>
      <c r="O7" s="439"/>
      <c r="P7" s="481"/>
      <c r="Q7" s="439"/>
      <c r="R7" s="481"/>
      <c r="S7" s="417"/>
    </row>
    <row r="8" spans="1:19" ht="14.4" customHeight="1" thickBot="1" x14ac:dyDescent="0.35"/>
    <row r="9" spans="1:19" ht="14.4" customHeight="1" thickBot="1" x14ac:dyDescent="0.35">
      <c r="A9" s="484" t="s">
        <v>401</v>
      </c>
      <c r="B9" s="483">
        <v>8342717</v>
      </c>
      <c r="C9" s="400">
        <v>1</v>
      </c>
      <c r="D9" s="483">
        <v>9520600</v>
      </c>
      <c r="E9" s="400">
        <v>1.1411869778155006</v>
      </c>
      <c r="F9" s="483">
        <v>10004124</v>
      </c>
      <c r="G9" s="270">
        <v>1.1991445952199984</v>
      </c>
      <c r="H9" s="483"/>
      <c r="I9" s="400"/>
      <c r="J9" s="483"/>
      <c r="K9" s="400"/>
      <c r="L9" s="483"/>
      <c r="M9" s="270"/>
      <c r="N9" s="483"/>
      <c r="O9" s="400"/>
      <c r="P9" s="483"/>
      <c r="Q9" s="400"/>
      <c r="R9" s="483"/>
      <c r="S9" s="271"/>
    </row>
    <row r="10" spans="1:19" ht="14.4" customHeight="1" x14ac:dyDescent="0.3">
      <c r="A10" s="485" t="s">
        <v>657</v>
      </c>
    </row>
    <row r="11" spans="1:19" ht="14.4" customHeight="1" x14ac:dyDescent="0.3">
      <c r="A11" s="486" t="s">
        <v>658</v>
      </c>
    </row>
    <row r="12" spans="1:19" ht="14.4" customHeight="1" x14ac:dyDescent="0.3">
      <c r="A12" s="485" t="s">
        <v>659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661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4391</v>
      </c>
      <c r="C3" s="283">
        <f t="shared" si="0"/>
        <v>4904</v>
      </c>
      <c r="D3" s="283">
        <f t="shared" si="0"/>
        <v>5518</v>
      </c>
      <c r="E3" s="192">
        <f t="shared" si="0"/>
        <v>8342717</v>
      </c>
      <c r="F3" s="190">
        <f t="shared" si="0"/>
        <v>9520600</v>
      </c>
      <c r="G3" s="284">
        <f t="shared" si="0"/>
        <v>10004124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6"/>
      <c r="B5" s="477">
        <v>2014</v>
      </c>
      <c r="C5" s="478">
        <v>2015</v>
      </c>
      <c r="D5" s="478">
        <v>2016</v>
      </c>
      <c r="E5" s="477">
        <v>2014</v>
      </c>
      <c r="F5" s="478">
        <v>2015</v>
      </c>
      <c r="G5" s="478">
        <v>2016</v>
      </c>
    </row>
    <row r="6" spans="1:7" ht="14.4" customHeight="1" thickBot="1" x14ac:dyDescent="0.35">
      <c r="A6" s="484" t="s">
        <v>660</v>
      </c>
      <c r="B6" s="403">
        <v>4391</v>
      </c>
      <c r="C6" s="403">
        <v>4904</v>
      </c>
      <c r="D6" s="403">
        <v>5518</v>
      </c>
      <c r="E6" s="483">
        <v>8342717</v>
      </c>
      <c r="F6" s="483">
        <v>9520600</v>
      </c>
      <c r="G6" s="487">
        <v>10004124</v>
      </c>
    </row>
    <row r="7" spans="1:7" ht="14.4" customHeight="1" x14ac:dyDescent="0.3">
      <c r="A7" s="485" t="s">
        <v>657</v>
      </c>
    </row>
    <row r="8" spans="1:7" ht="14.4" customHeight="1" x14ac:dyDescent="0.3">
      <c r="A8" s="486" t="s">
        <v>658</v>
      </c>
    </row>
    <row r="9" spans="1:7" ht="14.4" customHeight="1" x14ac:dyDescent="0.3">
      <c r="A9" s="485" t="s">
        <v>659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719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4391</v>
      </c>
      <c r="G3" s="78">
        <f t="shared" si="0"/>
        <v>8342717</v>
      </c>
      <c r="H3" s="58"/>
      <c r="I3" s="58"/>
      <c r="J3" s="78">
        <f t="shared" si="0"/>
        <v>4904</v>
      </c>
      <c r="K3" s="78">
        <f t="shared" si="0"/>
        <v>9520600</v>
      </c>
      <c r="L3" s="58"/>
      <c r="M3" s="58"/>
      <c r="N3" s="78">
        <f t="shared" si="0"/>
        <v>5518</v>
      </c>
      <c r="O3" s="78">
        <f t="shared" si="0"/>
        <v>10004124</v>
      </c>
      <c r="P3" s="59">
        <f>IF(G3=0,0,O3/G3)</f>
        <v>1.1991445952199984</v>
      </c>
      <c r="Q3" s="79">
        <f>IF(N3=0,0,O3/N3)</f>
        <v>1812.9981877491846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8"/>
      <c r="B5" s="489"/>
      <c r="C5" s="490"/>
      <c r="D5" s="491"/>
      <c r="E5" s="492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7"/>
    </row>
    <row r="6" spans="1:17" ht="14.4" customHeight="1" x14ac:dyDescent="0.3">
      <c r="A6" s="428" t="s">
        <v>662</v>
      </c>
      <c r="B6" s="429" t="s">
        <v>401</v>
      </c>
      <c r="C6" s="429" t="s">
        <v>663</v>
      </c>
      <c r="D6" s="429" t="s">
        <v>664</v>
      </c>
      <c r="E6" s="429" t="s">
        <v>665</v>
      </c>
      <c r="F6" s="412">
        <v>560</v>
      </c>
      <c r="G6" s="412">
        <v>5959660</v>
      </c>
      <c r="H6" s="429">
        <v>1</v>
      </c>
      <c r="I6" s="429">
        <v>10642.25</v>
      </c>
      <c r="J6" s="412">
        <v>674</v>
      </c>
      <c r="K6" s="412">
        <v>7228650</v>
      </c>
      <c r="L6" s="429">
        <v>1.2129299322444569</v>
      </c>
      <c r="M6" s="429">
        <v>10725</v>
      </c>
      <c r="N6" s="412">
        <v>617</v>
      </c>
      <c r="O6" s="412">
        <v>7035651</v>
      </c>
      <c r="P6" s="413">
        <v>1.1805457022716062</v>
      </c>
      <c r="Q6" s="424">
        <v>11403</v>
      </c>
    </row>
    <row r="7" spans="1:17" ht="14.4" customHeight="1" x14ac:dyDescent="0.3">
      <c r="A7" s="432" t="s">
        <v>666</v>
      </c>
      <c r="B7" s="433" t="s">
        <v>401</v>
      </c>
      <c r="C7" s="433" t="s">
        <v>663</v>
      </c>
      <c r="D7" s="433" t="s">
        <v>667</v>
      </c>
      <c r="E7" s="433" t="s">
        <v>668</v>
      </c>
      <c r="F7" s="436">
        <v>12</v>
      </c>
      <c r="G7" s="436">
        <v>1516</v>
      </c>
      <c r="H7" s="433">
        <v>1</v>
      </c>
      <c r="I7" s="433">
        <v>126.33333333333333</v>
      </c>
      <c r="J7" s="436">
        <v>12</v>
      </c>
      <c r="K7" s="436">
        <v>1536</v>
      </c>
      <c r="L7" s="433">
        <v>1.0131926121372032</v>
      </c>
      <c r="M7" s="433">
        <v>128</v>
      </c>
      <c r="N7" s="436">
        <v>8</v>
      </c>
      <c r="O7" s="436">
        <v>1088</v>
      </c>
      <c r="P7" s="498">
        <v>0.71767810026385226</v>
      </c>
      <c r="Q7" s="437">
        <v>136</v>
      </c>
    </row>
    <row r="8" spans="1:17" ht="14.4" customHeight="1" x14ac:dyDescent="0.3">
      <c r="A8" s="432" t="s">
        <v>666</v>
      </c>
      <c r="B8" s="433" t="s">
        <v>401</v>
      </c>
      <c r="C8" s="433" t="s">
        <v>663</v>
      </c>
      <c r="D8" s="433" t="s">
        <v>669</v>
      </c>
      <c r="E8" s="433" t="s">
        <v>670</v>
      </c>
      <c r="F8" s="436">
        <v>16</v>
      </c>
      <c r="G8" s="436">
        <v>19538</v>
      </c>
      <c r="H8" s="433">
        <v>1</v>
      </c>
      <c r="I8" s="433">
        <v>1221.125</v>
      </c>
      <c r="J8" s="436">
        <v>19</v>
      </c>
      <c r="K8" s="436">
        <v>23332</v>
      </c>
      <c r="L8" s="433">
        <v>1.1941856894257346</v>
      </c>
      <c r="M8" s="433">
        <v>1228</v>
      </c>
      <c r="N8" s="436">
        <v>9</v>
      </c>
      <c r="O8" s="436">
        <v>11358</v>
      </c>
      <c r="P8" s="498">
        <v>0.58132869280376698</v>
      </c>
      <c r="Q8" s="437">
        <v>1262</v>
      </c>
    </row>
    <row r="9" spans="1:17" ht="14.4" customHeight="1" x14ac:dyDescent="0.3">
      <c r="A9" s="432" t="s">
        <v>666</v>
      </c>
      <c r="B9" s="433" t="s">
        <v>401</v>
      </c>
      <c r="C9" s="433" t="s">
        <v>663</v>
      </c>
      <c r="D9" s="433" t="s">
        <v>671</v>
      </c>
      <c r="E9" s="433" t="s">
        <v>672</v>
      </c>
      <c r="F9" s="436">
        <v>69</v>
      </c>
      <c r="G9" s="436">
        <v>153241</v>
      </c>
      <c r="H9" s="433">
        <v>1</v>
      </c>
      <c r="I9" s="433">
        <v>2220.8840579710145</v>
      </c>
      <c r="J9" s="436">
        <v>21</v>
      </c>
      <c r="K9" s="436">
        <v>46956</v>
      </c>
      <c r="L9" s="433">
        <v>0.30641930031780007</v>
      </c>
      <c r="M9" s="433">
        <v>2236</v>
      </c>
      <c r="N9" s="436">
        <v>46</v>
      </c>
      <c r="O9" s="436">
        <v>107548</v>
      </c>
      <c r="P9" s="498">
        <v>0.70182261927291001</v>
      </c>
      <c r="Q9" s="437">
        <v>2338</v>
      </c>
    </row>
    <row r="10" spans="1:17" ht="14.4" customHeight="1" x14ac:dyDescent="0.3">
      <c r="A10" s="432" t="s">
        <v>666</v>
      </c>
      <c r="B10" s="433" t="s">
        <v>401</v>
      </c>
      <c r="C10" s="433" t="s">
        <v>663</v>
      </c>
      <c r="D10" s="433" t="s">
        <v>673</v>
      </c>
      <c r="E10" s="433" t="s">
        <v>674</v>
      </c>
      <c r="F10" s="436">
        <v>14</v>
      </c>
      <c r="G10" s="436">
        <v>14514</v>
      </c>
      <c r="H10" s="433">
        <v>1</v>
      </c>
      <c r="I10" s="433">
        <v>1036.7142857142858</v>
      </c>
      <c r="J10" s="436">
        <v>9</v>
      </c>
      <c r="K10" s="436">
        <v>9387</v>
      </c>
      <c r="L10" s="433">
        <v>0.64675485737908223</v>
      </c>
      <c r="M10" s="433">
        <v>1043</v>
      </c>
      <c r="N10" s="436">
        <v>11</v>
      </c>
      <c r="O10" s="436">
        <v>11847</v>
      </c>
      <c r="P10" s="498">
        <v>0.81624638280281103</v>
      </c>
      <c r="Q10" s="437">
        <v>1077</v>
      </c>
    </row>
    <row r="11" spans="1:17" ht="14.4" customHeight="1" x14ac:dyDescent="0.3">
      <c r="A11" s="432" t="s">
        <v>666</v>
      </c>
      <c r="B11" s="433" t="s">
        <v>401</v>
      </c>
      <c r="C11" s="433" t="s">
        <v>663</v>
      </c>
      <c r="D11" s="433" t="s">
        <v>675</v>
      </c>
      <c r="E11" s="433" t="s">
        <v>676</v>
      </c>
      <c r="F11" s="436">
        <v>85</v>
      </c>
      <c r="G11" s="436">
        <v>315162</v>
      </c>
      <c r="H11" s="433">
        <v>1</v>
      </c>
      <c r="I11" s="433">
        <v>3707.7882352941178</v>
      </c>
      <c r="J11" s="436">
        <v>58</v>
      </c>
      <c r="K11" s="436">
        <v>215818</v>
      </c>
      <c r="L11" s="433">
        <v>0.68478433313660914</v>
      </c>
      <c r="M11" s="433">
        <v>3721</v>
      </c>
      <c r="N11" s="436">
        <v>51</v>
      </c>
      <c r="O11" s="436">
        <v>194973</v>
      </c>
      <c r="P11" s="498">
        <v>0.61864374512155651</v>
      </c>
      <c r="Q11" s="437">
        <v>3823</v>
      </c>
    </row>
    <row r="12" spans="1:17" ht="14.4" customHeight="1" x14ac:dyDescent="0.3">
      <c r="A12" s="432" t="s">
        <v>666</v>
      </c>
      <c r="B12" s="433" t="s">
        <v>401</v>
      </c>
      <c r="C12" s="433" t="s">
        <v>663</v>
      </c>
      <c r="D12" s="433" t="s">
        <v>677</v>
      </c>
      <c r="E12" s="433" t="s">
        <v>678</v>
      </c>
      <c r="F12" s="436">
        <v>753</v>
      </c>
      <c r="G12" s="436">
        <v>330236</v>
      </c>
      <c r="H12" s="433">
        <v>1</v>
      </c>
      <c r="I12" s="433">
        <v>438.56042496679947</v>
      </c>
      <c r="J12" s="436">
        <v>962</v>
      </c>
      <c r="K12" s="436">
        <v>422318</v>
      </c>
      <c r="L12" s="433">
        <v>1.278836952966969</v>
      </c>
      <c r="M12" s="433">
        <v>439</v>
      </c>
      <c r="N12" s="436">
        <v>864</v>
      </c>
      <c r="O12" s="436">
        <v>384480</v>
      </c>
      <c r="P12" s="498">
        <v>1.1642582880122094</v>
      </c>
      <c r="Q12" s="437">
        <v>445</v>
      </c>
    </row>
    <row r="13" spans="1:17" ht="14.4" customHeight="1" x14ac:dyDescent="0.3">
      <c r="A13" s="432" t="s">
        <v>666</v>
      </c>
      <c r="B13" s="433" t="s">
        <v>401</v>
      </c>
      <c r="C13" s="433" t="s">
        <v>663</v>
      </c>
      <c r="D13" s="433" t="s">
        <v>679</v>
      </c>
      <c r="E13" s="433" t="s">
        <v>680</v>
      </c>
      <c r="F13" s="436">
        <v>76</v>
      </c>
      <c r="G13" s="436">
        <v>63382</v>
      </c>
      <c r="H13" s="433">
        <v>1</v>
      </c>
      <c r="I13" s="433">
        <v>833.97368421052636</v>
      </c>
      <c r="J13" s="436">
        <v>88</v>
      </c>
      <c r="K13" s="436">
        <v>73568</v>
      </c>
      <c r="L13" s="433">
        <v>1.1607080874696285</v>
      </c>
      <c r="M13" s="433">
        <v>836</v>
      </c>
      <c r="N13" s="436">
        <v>86</v>
      </c>
      <c r="O13" s="436">
        <v>73358</v>
      </c>
      <c r="P13" s="498">
        <v>1.1573948439620081</v>
      </c>
      <c r="Q13" s="437">
        <v>853</v>
      </c>
    </row>
    <row r="14" spans="1:17" ht="14.4" customHeight="1" x14ac:dyDescent="0.3">
      <c r="A14" s="432" t="s">
        <v>666</v>
      </c>
      <c r="B14" s="433" t="s">
        <v>401</v>
      </c>
      <c r="C14" s="433" t="s">
        <v>663</v>
      </c>
      <c r="D14" s="433" t="s">
        <v>681</v>
      </c>
      <c r="E14" s="433" t="s">
        <v>682</v>
      </c>
      <c r="F14" s="436">
        <v>79</v>
      </c>
      <c r="G14" s="436">
        <v>127643</v>
      </c>
      <c r="H14" s="433">
        <v>1</v>
      </c>
      <c r="I14" s="433">
        <v>1615.7341772151899</v>
      </c>
      <c r="J14" s="436">
        <v>71</v>
      </c>
      <c r="K14" s="436">
        <v>115091</v>
      </c>
      <c r="L14" s="433">
        <v>0.90166323260970049</v>
      </c>
      <c r="M14" s="433">
        <v>1621</v>
      </c>
      <c r="N14" s="436">
        <v>87</v>
      </c>
      <c r="O14" s="436">
        <v>143985</v>
      </c>
      <c r="P14" s="498">
        <v>1.1280289557594227</v>
      </c>
      <c r="Q14" s="437">
        <v>1655</v>
      </c>
    </row>
    <row r="15" spans="1:17" ht="14.4" customHeight="1" x14ac:dyDescent="0.3">
      <c r="A15" s="432" t="s">
        <v>666</v>
      </c>
      <c r="B15" s="433" t="s">
        <v>401</v>
      </c>
      <c r="C15" s="433" t="s">
        <v>663</v>
      </c>
      <c r="D15" s="433" t="s">
        <v>683</v>
      </c>
      <c r="E15" s="433" t="s">
        <v>684</v>
      </c>
      <c r="F15" s="436">
        <v>2</v>
      </c>
      <c r="G15" s="436">
        <v>3096</v>
      </c>
      <c r="H15" s="433">
        <v>1</v>
      </c>
      <c r="I15" s="433">
        <v>1548</v>
      </c>
      <c r="J15" s="436">
        <v>2</v>
      </c>
      <c r="K15" s="436">
        <v>3106</v>
      </c>
      <c r="L15" s="433">
        <v>1.0032299741602067</v>
      </c>
      <c r="M15" s="433">
        <v>1553</v>
      </c>
      <c r="N15" s="436"/>
      <c r="O15" s="436"/>
      <c r="P15" s="498"/>
      <c r="Q15" s="437"/>
    </row>
    <row r="16" spans="1:17" ht="14.4" customHeight="1" x14ac:dyDescent="0.3">
      <c r="A16" s="432" t="s">
        <v>666</v>
      </c>
      <c r="B16" s="433" t="s">
        <v>401</v>
      </c>
      <c r="C16" s="433" t="s">
        <v>663</v>
      </c>
      <c r="D16" s="433" t="s">
        <v>685</v>
      </c>
      <c r="E16" s="433" t="s">
        <v>686</v>
      </c>
      <c r="F16" s="436">
        <v>31</v>
      </c>
      <c r="G16" s="436">
        <v>25437</v>
      </c>
      <c r="H16" s="433">
        <v>1</v>
      </c>
      <c r="I16" s="433">
        <v>820.54838709677415</v>
      </c>
      <c r="J16" s="436">
        <v>14</v>
      </c>
      <c r="K16" s="436">
        <v>11522</v>
      </c>
      <c r="L16" s="433">
        <v>0.45296222038762435</v>
      </c>
      <c r="M16" s="433">
        <v>823</v>
      </c>
      <c r="N16" s="436">
        <v>12</v>
      </c>
      <c r="O16" s="436">
        <v>10080</v>
      </c>
      <c r="P16" s="498">
        <v>0.39627314541809178</v>
      </c>
      <c r="Q16" s="437">
        <v>840</v>
      </c>
    </row>
    <row r="17" spans="1:17" ht="14.4" customHeight="1" x14ac:dyDescent="0.3">
      <c r="A17" s="432" t="s">
        <v>666</v>
      </c>
      <c r="B17" s="433" t="s">
        <v>401</v>
      </c>
      <c r="C17" s="433" t="s">
        <v>663</v>
      </c>
      <c r="D17" s="433" t="s">
        <v>687</v>
      </c>
      <c r="E17" s="433" t="s">
        <v>688</v>
      </c>
      <c r="F17" s="436">
        <v>101</v>
      </c>
      <c r="G17" s="436">
        <v>146737</v>
      </c>
      <c r="H17" s="433">
        <v>1</v>
      </c>
      <c r="I17" s="433">
        <v>1452.8415841584158</v>
      </c>
      <c r="J17" s="436">
        <v>72</v>
      </c>
      <c r="K17" s="436">
        <v>105192</v>
      </c>
      <c r="L17" s="433">
        <v>0.7168744079543673</v>
      </c>
      <c r="M17" s="433">
        <v>1461</v>
      </c>
      <c r="N17" s="436">
        <v>31</v>
      </c>
      <c r="O17" s="436">
        <v>47213</v>
      </c>
      <c r="P17" s="498">
        <v>0.32175252322181863</v>
      </c>
      <c r="Q17" s="437">
        <v>1523</v>
      </c>
    </row>
    <row r="18" spans="1:17" ht="14.4" customHeight="1" x14ac:dyDescent="0.3">
      <c r="A18" s="432" t="s">
        <v>666</v>
      </c>
      <c r="B18" s="433" t="s">
        <v>401</v>
      </c>
      <c r="C18" s="433" t="s">
        <v>663</v>
      </c>
      <c r="D18" s="433" t="s">
        <v>689</v>
      </c>
      <c r="E18" s="433" t="s">
        <v>690</v>
      </c>
      <c r="F18" s="436">
        <v>3</v>
      </c>
      <c r="G18" s="436">
        <v>9256</v>
      </c>
      <c r="H18" s="433">
        <v>1</v>
      </c>
      <c r="I18" s="433">
        <v>3085.3333333333335</v>
      </c>
      <c r="J18" s="436"/>
      <c r="K18" s="436"/>
      <c r="L18" s="433"/>
      <c r="M18" s="433"/>
      <c r="N18" s="436">
        <v>1</v>
      </c>
      <c r="O18" s="436">
        <v>3252</v>
      </c>
      <c r="P18" s="498">
        <v>0.35133967156439067</v>
      </c>
      <c r="Q18" s="437">
        <v>3252</v>
      </c>
    </row>
    <row r="19" spans="1:17" ht="14.4" customHeight="1" x14ac:dyDescent="0.3">
      <c r="A19" s="432" t="s">
        <v>666</v>
      </c>
      <c r="B19" s="433" t="s">
        <v>401</v>
      </c>
      <c r="C19" s="433" t="s">
        <v>663</v>
      </c>
      <c r="D19" s="433" t="s">
        <v>691</v>
      </c>
      <c r="E19" s="433" t="s">
        <v>692</v>
      </c>
      <c r="F19" s="436">
        <v>95</v>
      </c>
      <c r="G19" s="436">
        <v>1520</v>
      </c>
      <c r="H19" s="433">
        <v>1</v>
      </c>
      <c r="I19" s="433">
        <v>16</v>
      </c>
      <c r="J19" s="436">
        <v>53</v>
      </c>
      <c r="K19" s="436">
        <v>848</v>
      </c>
      <c r="L19" s="433">
        <v>0.55789473684210522</v>
      </c>
      <c r="M19" s="433">
        <v>16</v>
      </c>
      <c r="N19" s="436">
        <v>92</v>
      </c>
      <c r="O19" s="436">
        <v>1564</v>
      </c>
      <c r="P19" s="498">
        <v>1.0289473684210526</v>
      </c>
      <c r="Q19" s="437">
        <v>17</v>
      </c>
    </row>
    <row r="20" spans="1:17" ht="14.4" customHeight="1" x14ac:dyDescent="0.3">
      <c r="A20" s="432" t="s">
        <v>666</v>
      </c>
      <c r="B20" s="433" t="s">
        <v>401</v>
      </c>
      <c r="C20" s="433" t="s">
        <v>663</v>
      </c>
      <c r="D20" s="433" t="s">
        <v>693</v>
      </c>
      <c r="E20" s="433" t="s">
        <v>678</v>
      </c>
      <c r="F20" s="436">
        <v>136</v>
      </c>
      <c r="G20" s="436">
        <v>94024</v>
      </c>
      <c r="H20" s="433">
        <v>1</v>
      </c>
      <c r="I20" s="433">
        <v>691.35294117647061</v>
      </c>
      <c r="J20" s="436">
        <v>69</v>
      </c>
      <c r="K20" s="436">
        <v>48024</v>
      </c>
      <c r="L20" s="433">
        <v>0.51076320939334641</v>
      </c>
      <c r="M20" s="433">
        <v>696</v>
      </c>
      <c r="N20" s="436">
        <v>136</v>
      </c>
      <c r="O20" s="436">
        <v>96288</v>
      </c>
      <c r="P20" s="498">
        <v>1.0240789585637708</v>
      </c>
      <c r="Q20" s="437">
        <v>708</v>
      </c>
    </row>
    <row r="21" spans="1:17" ht="14.4" customHeight="1" x14ac:dyDescent="0.3">
      <c r="A21" s="432" t="s">
        <v>666</v>
      </c>
      <c r="B21" s="433" t="s">
        <v>401</v>
      </c>
      <c r="C21" s="433" t="s">
        <v>663</v>
      </c>
      <c r="D21" s="433" t="s">
        <v>694</v>
      </c>
      <c r="E21" s="433" t="s">
        <v>680</v>
      </c>
      <c r="F21" s="436">
        <v>139</v>
      </c>
      <c r="G21" s="436">
        <v>191797</v>
      </c>
      <c r="H21" s="433">
        <v>1</v>
      </c>
      <c r="I21" s="433">
        <v>1379.8345323741007</v>
      </c>
      <c r="J21" s="436">
        <v>79</v>
      </c>
      <c r="K21" s="436">
        <v>109573</v>
      </c>
      <c r="L21" s="433">
        <v>0.57129673561108885</v>
      </c>
      <c r="M21" s="433">
        <v>1387</v>
      </c>
      <c r="N21" s="436">
        <v>160</v>
      </c>
      <c r="O21" s="436">
        <v>230080</v>
      </c>
      <c r="P21" s="498">
        <v>1.1996016621740695</v>
      </c>
      <c r="Q21" s="437">
        <v>1438</v>
      </c>
    </row>
    <row r="22" spans="1:17" ht="14.4" customHeight="1" x14ac:dyDescent="0.3">
      <c r="A22" s="432" t="s">
        <v>666</v>
      </c>
      <c r="B22" s="433" t="s">
        <v>401</v>
      </c>
      <c r="C22" s="433" t="s">
        <v>663</v>
      </c>
      <c r="D22" s="433" t="s">
        <v>695</v>
      </c>
      <c r="E22" s="433" t="s">
        <v>696</v>
      </c>
      <c r="F22" s="436">
        <v>62</v>
      </c>
      <c r="G22" s="436">
        <v>144288</v>
      </c>
      <c r="H22" s="433">
        <v>1</v>
      </c>
      <c r="I22" s="433">
        <v>2327.2258064516127</v>
      </c>
      <c r="J22" s="436">
        <v>44</v>
      </c>
      <c r="K22" s="436">
        <v>103004</v>
      </c>
      <c r="L22" s="433">
        <v>0.71387779995564427</v>
      </c>
      <c r="M22" s="433">
        <v>2341</v>
      </c>
      <c r="N22" s="436">
        <v>82</v>
      </c>
      <c r="O22" s="436">
        <v>199834</v>
      </c>
      <c r="P22" s="498">
        <v>1.3849661787536038</v>
      </c>
      <c r="Q22" s="437">
        <v>2437</v>
      </c>
    </row>
    <row r="23" spans="1:17" ht="14.4" customHeight="1" x14ac:dyDescent="0.3">
      <c r="A23" s="432" t="s">
        <v>666</v>
      </c>
      <c r="B23" s="433" t="s">
        <v>401</v>
      </c>
      <c r="C23" s="433" t="s">
        <v>663</v>
      </c>
      <c r="D23" s="433" t="s">
        <v>697</v>
      </c>
      <c r="E23" s="433" t="s">
        <v>698</v>
      </c>
      <c r="F23" s="436">
        <v>894</v>
      </c>
      <c r="G23" s="436">
        <v>58608</v>
      </c>
      <c r="H23" s="433">
        <v>1</v>
      </c>
      <c r="I23" s="433">
        <v>65.557046979865774</v>
      </c>
      <c r="J23" s="436">
        <v>1037</v>
      </c>
      <c r="K23" s="436">
        <v>68442</v>
      </c>
      <c r="L23" s="433">
        <v>1.1677927927927927</v>
      </c>
      <c r="M23" s="433">
        <v>66</v>
      </c>
      <c r="N23" s="436">
        <v>1009</v>
      </c>
      <c r="O23" s="436">
        <v>69621</v>
      </c>
      <c r="P23" s="498">
        <v>1.1879095004095004</v>
      </c>
      <c r="Q23" s="437">
        <v>69</v>
      </c>
    </row>
    <row r="24" spans="1:17" ht="14.4" customHeight="1" x14ac:dyDescent="0.3">
      <c r="A24" s="432" t="s">
        <v>666</v>
      </c>
      <c r="B24" s="433" t="s">
        <v>401</v>
      </c>
      <c r="C24" s="433" t="s">
        <v>663</v>
      </c>
      <c r="D24" s="433" t="s">
        <v>699</v>
      </c>
      <c r="E24" s="433" t="s">
        <v>700</v>
      </c>
      <c r="F24" s="436">
        <v>101</v>
      </c>
      <c r="G24" s="436">
        <v>40173</v>
      </c>
      <c r="H24" s="433">
        <v>1</v>
      </c>
      <c r="I24" s="433">
        <v>397.75247524752473</v>
      </c>
      <c r="J24" s="436">
        <v>72</v>
      </c>
      <c r="K24" s="436">
        <v>28872</v>
      </c>
      <c r="L24" s="433">
        <v>0.71869165857665596</v>
      </c>
      <c r="M24" s="433">
        <v>401</v>
      </c>
      <c r="N24" s="436">
        <v>31</v>
      </c>
      <c r="O24" s="436">
        <v>12617</v>
      </c>
      <c r="P24" s="498">
        <v>0.31406666168819852</v>
      </c>
      <c r="Q24" s="437">
        <v>407</v>
      </c>
    </row>
    <row r="25" spans="1:17" ht="14.4" customHeight="1" x14ac:dyDescent="0.3">
      <c r="A25" s="432" t="s">
        <v>666</v>
      </c>
      <c r="B25" s="433" t="s">
        <v>401</v>
      </c>
      <c r="C25" s="433" t="s">
        <v>663</v>
      </c>
      <c r="D25" s="433" t="s">
        <v>701</v>
      </c>
      <c r="E25" s="433" t="s">
        <v>702</v>
      </c>
      <c r="F25" s="436">
        <v>62</v>
      </c>
      <c r="G25" s="436">
        <v>99622</v>
      </c>
      <c r="H25" s="433">
        <v>1</v>
      </c>
      <c r="I25" s="433">
        <v>1606.8064516129032</v>
      </c>
      <c r="J25" s="436">
        <v>76</v>
      </c>
      <c r="K25" s="436">
        <v>122588</v>
      </c>
      <c r="L25" s="433">
        <v>1.2305314087249803</v>
      </c>
      <c r="M25" s="433">
        <v>1613</v>
      </c>
      <c r="N25" s="436">
        <v>66</v>
      </c>
      <c r="O25" s="436">
        <v>109824</v>
      </c>
      <c r="P25" s="498">
        <v>1.102407098833591</v>
      </c>
      <c r="Q25" s="437">
        <v>1664</v>
      </c>
    </row>
    <row r="26" spans="1:17" ht="14.4" customHeight="1" x14ac:dyDescent="0.3">
      <c r="A26" s="432" t="s">
        <v>666</v>
      </c>
      <c r="B26" s="433" t="s">
        <v>401</v>
      </c>
      <c r="C26" s="433" t="s">
        <v>663</v>
      </c>
      <c r="D26" s="433" t="s">
        <v>703</v>
      </c>
      <c r="E26" s="433" t="s">
        <v>704</v>
      </c>
      <c r="F26" s="436">
        <v>302</v>
      </c>
      <c r="G26" s="436">
        <v>166289</v>
      </c>
      <c r="H26" s="433">
        <v>1</v>
      </c>
      <c r="I26" s="433">
        <v>550.62582781456956</v>
      </c>
      <c r="J26" s="436">
        <v>201</v>
      </c>
      <c r="K26" s="436">
        <v>110952</v>
      </c>
      <c r="L26" s="433">
        <v>0.66722392942407494</v>
      </c>
      <c r="M26" s="433">
        <v>552</v>
      </c>
      <c r="N26" s="436">
        <v>388</v>
      </c>
      <c r="O26" s="436">
        <v>217280</v>
      </c>
      <c r="P26" s="498">
        <v>1.3066408481619349</v>
      </c>
      <c r="Q26" s="437">
        <v>560</v>
      </c>
    </row>
    <row r="27" spans="1:17" ht="14.4" customHeight="1" x14ac:dyDescent="0.3">
      <c r="A27" s="432" t="s">
        <v>666</v>
      </c>
      <c r="B27" s="433" t="s">
        <v>401</v>
      </c>
      <c r="C27" s="433" t="s">
        <v>663</v>
      </c>
      <c r="D27" s="433" t="s">
        <v>705</v>
      </c>
      <c r="E27" s="433" t="s">
        <v>706</v>
      </c>
      <c r="F27" s="436">
        <v>3</v>
      </c>
      <c r="G27" s="436">
        <v>3712</v>
      </c>
      <c r="H27" s="433">
        <v>1</v>
      </c>
      <c r="I27" s="433">
        <v>1237.3333333333333</v>
      </c>
      <c r="J27" s="436"/>
      <c r="K27" s="436"/>
      <c r="L27" s="433"/>
      <c r="M27" s="433"/>
      <c r="N27" s="436">
        <v>1</v>
      </c>
      <c r="O27" s="436">
        <v>1266</v>
      </c>
      <c r="P27" s="498">
        <v>0.34105603448275862</v>
      </c>
      <c r="Q27" s="437">
        <v>1266</v>
      </c>
    </row>
    <row r="28" spans="1:17" ht="14.4" customHeight="1" x14ac:dyDescent="0.3">
      <c r="A28" s="432" t="s">
        <v>666</v>
      </c>
      <c r="B28" s="433" t="s">
        <v>401</v>
      </c>
      <c r="C28" s="433" t="s">
        <v>663</v>
      </c>
      <c r="D28" s="433" t="s">
        <v>707</v>
      </c>
      <c r="E28" s="433" t="s">
        <v>708</v>
      </c>
      <c r="F28" s="436">
        <v>202</v>
      </c>
      <c r="G28" s="436">
        <v>7187</v>
      </c>
      <c r="H28" s="433">
        <v>1</v>
      </c>
      <c r="I28" s="433">
        <v>35.579207920792079</v>
      </c>
      <c r="J28" s="436">
        <v>283</v>
      </c>
      <c r="K28" s="436">
        <v>10188</v>
      </c>
      <c r="L28" s="433">
        <v>1.4175594823987756</v>
      </c>
      <c r="M28" s="433">
        <v>36</v>
      </c>
      <c r="N28" s="436">
        <v>277</v>
      </c>
      <c r="O28" s="436">
        <v>10249</v>
      </c>
      <c r="P28" s="498">
        <v>1.4260470293585641</v>
      </c>
      <c r="Q28" s="437">
        <v>37</v>
      </c>
    </row>
    <row r="29" spans="1:17" ht="14.4" customHeight="1" x14ac:dyDescent="0.3">
      <c r="A29" s="432" t="s">
        <v>666</v>
      </c>
      <c r="B29" s="433" t="s">
        <v>401</v>
      </c>
      <c r="C29" s="433" t="s">
        <v>663</v>
      </c>
      <c r="D29" s="433" t="s">
        <v>709</v>
      </c>
      <c r="E29" s="433" t="s">
        <v>710</v>
      </c>
      <c r="F29" s="436">
        <v>14</v>
      </c>
      <c r="G29" s="436">
        <v>1714</v>
      </c>
      <c r="H29" s="433">
        <v>1</v>
      </c>
      <c r="I29" s="433">
        <v>122.42857142857143</v>
      </c>
      <c r="J29" s="436">
        <v>4</v>
      </c>
      <c r="K29" s="436">
        <v>492</v>
      </c>
      <c r="L29" s="433">
        <v>0.28704784130688449</v>
      </c>
      <c r="M29" s="433">
        <v>123</v>
      </c>
      <c r="N29" s="436">
        <v>8</v>
      </c>
      <c r="O29" s="436">
        <v>1032</v>
      </c>
      <c r="P29" s="498">
        <v>0.60210035005834306</v>
      </c>
      <c r="Q29" s="437">
        <v>129</v>
      </c>
    </row>
    <row r="30" spans="1:17" ht="14.4" customHeight="1" x14ac:dyDescent="0.3">
      <c r="A30" s="432" t="s">
        <v>666</v>
      </c>
      <c r="B30" s="433" t="s">
        <v>401</v>
      </c>
      <c r="C30" s="433" t="s">
        <v>663</v>
      </c>
      <c r="D30" s="433" t="s">
        <v>711</v>
      </c>
      <c r="E30" s="433" t="s">
        <v>712</v>
      </c>
      <c r="F30" s="436">
        <v>473</v>
      </c>
      <c r="G30" s="436">
        <v>201240</v>
      </c>
      <c r="H30" s="433">
        <v>1</v>
      </c>
      <c r="I30" s="433">
        <v>425.45454545454544</v>
      </c>
      <c r="J30" s="436">
        <v>779</v>
      </c>
      <c r="K30" s="436">
        <v>331854</v>
      </c>
      <c r="L30" s="433">
        <v>1.649045915324985</v>
      </c>
      <c r="M30" s="433">
        <v>426</v>
      </c>
      <c r="N30" s="436">
        <v>1108</v>
      </c>
      <c r="O30" s="436">
        <v>475332</v>
      </c>
      <c r="P30" s="498">
        <v>2.3620155038759689</v>
      </c>
      <c r="Q30" s="437">
        <v>429</v>
      </c>
    </row>
    <row r="31" spans="1:17" ht="14.4" customHeight="1" x14ac:dyDescent="0.3">
      <c r="A31" s="432" t="s">
        <v>666</v>
      </c>
      <c r="B31" s="433" t="s">
        <v>401</v>
      </c>
      <c r="C31" s="433" t="s">
        <v>663</v>
      </c>
      <c r="D31" s="433" t="s">
        <v>713</v>
      </c>
      <c r="E31" s="433" t="s">
        <v>714</v>
      </c>
      <c r="F31" s="436">
        <v>2</v>
      </c>
      <c r="G31" s="436">
        <v>2406</v>
      </c>
      <c r="H31" s="433">
        <v>1</v>
      </c>
      <c r="I31" s="433">
        <v>1203</v>
      </c>
      <c r="J31" s="436">
        <v>1</v>
      </c>
      <c r="K31" s="436">
        <v>1211</v>
      </c>
      <c r="L31" s="433">
        <v>0.50332502078137986</v>
      </c>
      <c r="M31" s="433">
        <v>1211</v>
      </c>
      <c r="N31" s="436"/>
      <c r="O31" s="436"/>
      <c r="P31" s="498"/>
      <c r="Q31" s="437"/>
    </row>
    <row r="32" spans="1:17" ht="14.4" customHeight="1" x14ac:dyDescent="0.3">
      <c r="A32" s="432" t="s">
        <v>666</v>
      </c>
      <c r="B32" s="433" t="s">
        <v>401</v>
      </c>
      <c r="C32" s="433" t="s">
        <v>663</v>
      </c>
      <c r="D32" s="433" t="s">
        <v>715</v>
      </c>
      <c r="E32" s="433" t="s">
        <v>674</v>
      </c>
      <c r="F32" s="436">
        <v>4</v>
      </c>
      <c r="G32" s="436">
        <v>3672</v>
      </c>
      <c r="H32" s="433">
        <v>1</v>
      </c>
      <c r="I32" s="433">
        <v>918</v>
      </c>
      <c r="J32" s="436">
        <v>2</v>
      </c>
      <c r="K32" s="436">
        <v>1846</v>
      </c>
      <c r="L32" s="433">
        <v>0.50272331154684091</v>
      </c>
      <c r="M32" s="433">
        <v>923</v>
      </c>
      <c r="N32" s="436"/>
      <c r="O32" s="436"/>
      <c r="P32" s="498"/>
      <c r="Q32" s="437"/>
    </row>
    <row r="33" spans="1:17" ht="14.4" customHeight="1" x14ac:dyDescent="0.3">
      <c r="A33" s="432" t="s">
        <v>666</v>
      </c>
      <c r="B33" s="433" t="s">
        <v>401</v>
      </c>
      <c r="C33" s="433" t="s">
        <v>663</v>
      </c>
      <c r="D33" s="433" t="s">
        <v>716</v>
      </c>
      <c r="E33" s="433" t="s">
        <v>717</v>
      </c>
      <c r="F33" s="436">
        <v>97</v>
      </c>
      <c r="G33" s="436">
        <v>156137</v>
      </c>
      <c r="H33" s="433">
        <v>1</v>
      </c>
      <c r="I33" s="433">
        <v>1609.659793814433</v>
      </c>
      <c r="J33" s="436">
        <v>202</v>
      </c>
      <c r="K33" s="436">
        <v>326230</v>
      </c>
      <c r="L33" s="433">
        <v>2.0893830418158412</v>
      </c>
      <c r="M33" s="433">
        <v>1615</v>
      </c>
      <c r="N33" s="436">
        <v>336</v>
      </c>
      <c r="O33" s="436">
        <v>554064</v>
      </c>
      <c r="P33" s="498">
        <v>3.5485759301126576</v>
      </c>
      <c r="Q33" s="437">
        <v>1649</v>
      </c>
    </row>
    <row r="34" spans="1:17" ht="14.4" customHeight="1" thickBot="1" x14ac:dyDescent="0.35">
      <c r="A34" s="438" t="s">
        <v>666</v>
      </c>
      <c r="B34" s="439" t="s">
        <v>401</v>
      </c>
      <c r="C34" s="439" t="s">
        <v>663</v>
      </c>
      <c r="D34" s="439" t="s">
        <v>718</v>
      </c>
      <c r="E34" s="439" t="s">
        <v>710</v>
      </c>
      <c r="F34" s="415">
        <v>4</v>
      </c>
      <c r="G34" s="415">
        <v>910</v>
      </c>
      <c r="H34" s="439">
        <v>1</v>
      </c>
      <c r="I34" s="439">
        <v>227.5</v>
      </c>
      <c r="J34" s="415"/>
      <c r="K34" s="415"/>
      <c r="L34" s="439"/>
      <c r="M34" s="439"/>
      <c r="N34" s="415">
        <v>1</v>
      </c>
      <c r="O34" s="415">
        <v>240</v>
      </c>
      <c r="P34" s="416">
        <v>0.26373626373626374</v>
      </c>
      <c r="Q34" s="425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1999663</v>
      </c>
      <c r="C3" s="190">
        <f t="shared" ref="C3:R3" si="0">SUBTOTAL(9,C6:C1048576)</f>
        <v>15</v>
      </c>
      <c r="D3" s="190">
        <f t="shared" si="0"/>
        <v>1356715</v>
      </c>
      <c r="E3" s="190">
        <f t="shared" si="0"/>
        <v>12.060889704036962</v>
      </c>
      <c r="F3" s="190">
        <f t="shared" si="0"/>
        <v>1196267</v>
      </c>
      <c r="G3" s="193">
        <f>IF(B3&lt;&gt;0,F3/B3,"")</f>
        <v>0.59823430247996789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720</v>
      </c>
      <c r="B6" s="480">
        <v>57886</v>
      </c>
      <c r="C6" s="429">
        <v>1</v>
      </c>
      <c r="D6" s="480">
        <v>1615</v>
      </c>
      <c r="E6" s="429">
        <v>2.7899664858515014E-2</v>
      </c>
      <c r="F6" s="480">
        <v>31698</v>
      </c>
      <c r="G6" s="413">
        <v>0.54759354593511389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x14ac:dyDescent="0.3">
      <c r="A7" s="501" t="s">
        <v>721</v>
      </c>
      <c r="B7" s="499">
        <v>231892</v>
      </c>
      <c r="C7" s="433">
        <v>1</v>
      </c>
      <c r="D7" s="499">
        <v>205862</v>
      </c>
      <c r="E7" s="433">
        <v>0.88774946958066692</v>
      </c>
      <c r="F7" s="499">
        <v>35529</v>
      </c>
      <c r="G7" s="498">
        <v>0.15321356493540098</v>
      </c>
      <c r="H7" s="499"/>
      <c r="I7" s="433"/>
      <c r="J7" s="499"/>
      <c r="K7" s="433"/>
      <c r="L7" s="499"/>
      <c r="M7" s="498"/>
      <c r="N7" s="499"/>
      <c r="O7" s="433"/>
      <c r="P7" s="499"/>
      <c r="Q7" s="433"/>
      <c r="R7" s="499"/>
      <c r="S7" s="500"/>
    </row>
    <row r="8" spans="1:19" ht="14.4" customHeight="1" x14ac:dyDescent="0.3">
      <c r="A8" s="501" t="s">
        <v>722</v>
      </c>
      <c r="B8" s="499">
        <v>500195</v>
      </c>
      <c r="C8" s="433">
        <v>1</v>
      </c>
      <c r="D8" s="499">
        <v>361376</v>
      </c>
      <c r="E8" s="433">
        <v>0.72247023660772303</v>
      </c>
      <c r="F8" s="499">
        <v>334782</v>
      </c>
      <c r="G8" s="498">
        <v>0.66930297184098198</v>
      </c>
      <c r="H8" s="499"/>
      <c r="I8" s="433"/>
      <c r="J8" s="499"/>
      <c r="K8" s="433"/>
      <c r="L8" s="499"/>
      <c r="M8" s="498"/>
      <c r="N8" s="499"/>
      <c r="O8" s="433"/>
      <c r="P8" s="499"/>
      <c r="Q8" s="433"/>
      <c r="R8" s="499"/>
      <c r="S8" s="500"/>
    </row>
    <row r="9" spans="1:19" ht="14.4" customHeight="1" x14ac:dyDescent="0.3">
      <c r="A9" s="501" t="s">
        <v>723</v>
      </c>
      <c r="B9" s="499">
        <v>10685</v>
      </c>
      <c r="C9" s="433">
        <v>1</v>
      </c>
      <c r="D9" s="499">
        <v>10725</v>
      </c>
      <c r="E9" s="433">
        <v>1.0037435657463734</v>
      </c>
      <c r="F9" s="499"/>
      <c r="G9" s="498"/>
      <c r="H9" s="499"/>
      <c r="I9" s="433"/>
      <c r="J9" s="499"/>
      <c r="K9" s="433"/>
      <c r="L9" s="499"/>
      <c r="M9" s="498"/>
      <c r="N9" s="499"/>
      <c r="O9" s="433"/>
      <c r="P9" s="499"/>
      <c r="Q9" s="433"/>
      <c r="R9" s="499"/>
      <c r="S9" s="500"/>
    </row>
    <row r="10" spans="1:19" ht="14.4" customHeight="1" x14ac:dyDescent="0.3">
      <c r="A10" s="501" t="s">
        <v>724</v>
      </c>
      <c r="B10" s="499"/>
      <c r="C10" s="433"/>
      <c r="D10" s="499"/>
      <c r="E10" s="433"/>
      <c r="F10" s="499">
        <v>794</v>
      </c>
      <c r="G10" s="498"/>
      <c r="H10" s="499"/>
      <c r="I10" s="433"/>
      <c r="J10" s="499"/>
      <c r="K10" s="433"/>
      <c r="L10" s="499"/>
      <c r="M10" s="498"/>
      <c r="N10" s="499"/>
      <c r="O10" s="433"/>
      <c r="P10" s="499"/>
      <c r="Q10" s="433"/>
      <c r="R10" s="499"/>
      <c r="S10" s="500"/>
    </row>
    <row r="11" spans="1:19" ht="14.4" customHeight="1" x14ac:dyDescent="0.3">
      <c r="A11" s="501" t="s">
        <v>725</v>
      </c>
      <c r="B11" s="499">
        <v>55683</v>
      </c>
      <c r="C11" s="433">
        <v>1</v>
      </c>
      <c r="D11" s="499">
        <v>26512</v>
      </c>
      <c r="E11" s="433">
        <v>0.47612377206687856</v>
      </c>
      <c r="F11" s="499">
        <v>102903</v>
      </c>
      <c r="G11" s="498">
        <v>1.8480146543828457</v>
      </c>
      <c r="H11" s="499"/>
      <c r="I11" s="433"/>
      <c r="J11" s="499"/>
      <c r="K11" s="433"/>
      <c r="L11" s="499"/>
      <c r="M11" s="498"/>
      <c r="N11" s="499"/>
      <c r="O11" s="433"/>
      <c r="P11" s="499"/>
      <c r="Q11" s="433"/>
      <c r="R11" s="499"/>
      <c r="S11" s="500"/>
    </row>
    <row r="12" spans="1:19" ht="14.4" customHeight="1" x14ac:dyDescent="0.3">
      <c r="A12" s="501" t="s">
        <v>726</v>
      </c>
      <c r="B12" s="499">
        <v>386668</v>
      </c>
      <c r="C12" s="433">
        <v>1</v>
      </c>
      <c r="D12" s="499">
        <v>205783</v>
      </c>
      <c r="E12" s="433">
        <v>0.5321955786359357</v>
      </c>
      <c r="F12" s="499">
        <v>95732</v>
      </c>
      <c r="G12" s="498">
        <v>0.24758190488998313</v>
      </c>
      <c r="H12" s="499"/>
      <c r="I12" s="433"/>
      <c r="J12" s="499"/>
      <c r="K12" s="433"/>
      <c r="L12" s="499"/>
      <c r="M12" s="498"/>
      <c r="N12" s="499"/>
      <c r="O12" s="433"/>
      <c r="P12" s="499"/>
      <c r="Q12" s="433"/>
      <c r="R12" s="499"/>
      <c r="S12" s="500"/>
    </row>
    <row r="13" spans="1:19" ht="14.4" customHeight="1" x14ac:dyDescent="0.3">
      <c r="A13" s="501" t="s">
        <v>727</v>
      </c>
      <c r="B13" s="499">
        <v>22312</v>
      </c>
      <c r="C13" s="433">
        <v>1</v>
      </c>
      <c r="D13" s="499">
        <v>20317</v>
      </c>
      <c r="E13" s="433">
        <v>0.91058623162423813</v>
      </c>
      <c r="F13" s="499">
        <v>8293</v>
      </c>
      <c r="G13" s="498">
        <v>0.37168339906776621</v>
      </c>
      <c r="H13" s="499"/>
      <c r="I13" s="433"/>
      <c r="J13" s="499"/>
      <c r="K13" s="433"/>
      <c r="L13" s="499"/>
      <c r="M13" s="498"/>
      <c r="N13" s="499"/>
      <c r="O13" s="433"/>
      <c r="P13" s="499"/>
      <c r="Q13" s="433"/>
      <c r="R13" s="499"/>
      <c r="S13" s="500"/>
    </row>
    <row r="14" spans="1:19" ht="14.4" customHeight="1" x14ac:dyDescent="0.3">
      <c r="A14" s="501" t="s">
        <v>728</v>
      </c>
      <c r="B14" s="499">
        <v>17557</v>
      </c>
      <c r="C14" s="433">
        <v>1</v>
      </c>
      <c r="D14" s="499">
        <v>25523</v>
      </c>
      <c r="E14" s="433">
        <v>1.4537221621005867</v>
      </c>
      <c r="F14" s="499">
        <v>8374</v>
      </c>
      <c r="G14" s="498">
        <v>0.4769607563934613</v>
      </c>
      <c r="H14" s="499"/>
      <c r="I14" s="433"/>
      <c r="J14" s="499"/>
      <c r="K14" s="433"/>
      <c r="L14" s="499"/>
      <c r="M14" s="498"/>
      <c r="N14" s="499"/>
      <c r="O14" s="433"/>
      <c r="P14" s="499"/>
      <c r="Q14" s="433"/>
      <c r="R14" s="499"/>
      <c r="S14" s="500"/>
    </row>
    <row r="15" spans="1:19" ht="14.4" customHeight="1" x14ac:dyDescent="0.3">
      <c r="A15" s="501" t="s">
        <v>729</v>
      </c>
      <c r="B15" s="499">
        <v>301978</v>
      </c>
      <c r="C15" s="433">
        <v>1</v>
      </c>
      <c r="D15" s="499">
        <v>173279</v>
      </c>
      <c r="E15" s="433">
        <v>0.57381332414944131</v>
      </c>
      <c r="F15" s="499">
        <v>288423</v>
      </c>
      <c r="G15" s="498">
        <v>0.95511262409844422</v>
      </c>
      <c r="H15" s="499"/>
      <c r="I15" s="433"/>
      <c r="J15" s="499"/>
      <c r="K15" s="433"/>
      <c r="L15" s="499"/>
      <c r="M15" s="498"/>
      <c r="N15" s="499"/>
      <c r="O15" s="433"/>
      <c r="P15" s="499"/>
      <c r="Q15" s="433"/>
      <c r="R15" s="499"/>
      <c r="S15" s="500"/>
    </row>
    <row r="16" spans="1:19" ht="14.4" customHeight="1" x14ac:dyDescent="0.3">
      <c r="A16" s="501" t="s">
        <v>730</v>
      </c>
      <c r="B16" s="499">
        <v>5994</v>
      </c>
      <c r="C16" s="433">
        <v>1</v>
      </c>
      <c r="D16" s="499">
        <v>11555</v>
      </c>
      <c r="E16" s="433">
        <v>1.927761094427761</v>
      </c>
      <c r="F16" s="499"/>
      <c r="G16" s="498"/>
      <c r="H16" s="499"/>
      <c r="I16" s="433"/>
      <c r="J16" s="499"/>
      <c r="K16" s="433"/>
      <c r="L16" s="499"/>
      <c r="M16" s="498"/>
      <c r="N16" s="499"/>
      <c r="O16" s="433"/>
      <c r="P16" s="499"/>
      <c r="Q16" s="433"/>
      <c r="R16" s="499"/>
      <c r="S16" s="500"/>
    </row>
    <row r="17" spans="1:19" ht="14.4" customHeight="1" x14ac:dyDescent="0.3">
      <c r="A17" s="501" t="s">
        <v>731</v>
      </c>
      <c r="B17" s="499">
        <v>112507</v>
      </c>
      <c r="C17" s="433">
        <v>1</v>
      </c>
      <c r="D17" s="499">
        <v>92571</v>
      </c>
      <c r="E17" s="433">
        <v>0.82280213675593517</v>
      </c>
      <c r="F17" s="499">
        <v>59940</v>
      </c>
      <c r="G17" s="498">
        <v>0.53276685006266278</v>
      </c>
      <c r="H17" s="499"/>
      <c r="I17" s="433"/>
      <c r="J17" s="499"/>
      <c r="K17" s="433"/>
      <c r="L17" s="499"/>
      <c r="M17" s="498"/>
      <c r="N17" s="499"/>
      <c r="O17" s="433"/>
      <c r="P17" s="499"/>
      <c r="Q17" s="433"/>
      <c r="R17" s="499"/>
      <c r="S17" s="500"/>
    </row>
    <row r="18" spans="1:19" ht="14.4" customHeight="1" x14ac:dyDescent="0.3">
      <c r="A18" s="501" t="s">
        <v>732</v>
      </c>
      <c r="B18" s="499">
        <v>239987</v>
      </c>
      <c r="C18" s="433">
        <v>1</v>
      </c>
      <c r="D18" s="499">
        <v>136498</v>
      </c>
      <c r="E18" s="433">
        <v>0.5687724751757387</v>
      </c>
      <c r="F18" s="499">
        <v>152071</v>
      </c>
      <c r="G18" s="498">
        <v>0.6336634901057141</v>
      </c>
      <c r="H18" s="499"/>
      <c r="I18" s="433"/>
      <c r="J18" s="499"/>
      <c r="K18" s="433"/>
      <c r="L18" s="499"/>
      <c r="M18" s="498"/>
      <c r="N18" s="499"/>
      <c r="O18" s="433"/>
      <c r="P18" s="499"/>
      <c r="Q18" s="433"/>
      <c r="R18" s="499"/>
      <c r="S18" s="500"/>
    </row>
    <row r="19" spans="1:19" ht="14.4" customHeight="1" x14ac:dyDescent="0.3">
      <c r="A19" s="501" t="s">
        <v>733</v>
      </c>
      <c r="B19" s="499"/>
      <c r="C19" s="433"/>
      <c r="D19" s="499"/>
      <c r="E19" s="433"/>
      <c r="F19" s="499">
        <v>5009</v>
      </c>
      <c r="G19" s="498"/>
      <c r="H19" s="499"/>
      <c r="I19" s="433"/>
      <c r="J19" s="499"/>
      <c r="K19" s="433"/>
      <c r="L19" s="499"/>
      <c r="M19" s="498"/>
      <c r="N19" s="499"/>
      <c r="O19" s="433"/>
      <c r="P19" s="499"/>
      <c r="Q19" s="433"/>
      <c r="R19" s="499"/>
      <c r="S19" s="500"/>
    </row>
    <row r="20" spans="1:19" ht="14.4" customHeight="1" x14ac:dyDescent="0.3">
      <c r="A20" s="501" t="s">
        <v>734</v>
      </c>
      <c r="B20" s="499"/>
      <c r="C20" s="433"/>
      <c r="D20" s="499">
        <v>10725</v>
      </c>
      <c r="E20" s="433"/>
      <c r="F20" s="499"/>
      <c r="G20" s="498"/>
      <c r="H20" s="499"/>
      <c r="I20" s="433"/>
      <c r="J20" s="499"/>
      <c r="K20" s="433"/>
      <c r="L20" s="499"/>
      <c r="M20" s="498"/>
      <c r="N20" s="499"/>
      <c r="O20" s="433"/>
      <c r="P20" s="499"/>
      <c r="Q20" s="433"/>
      <c r="R20" s="499"/>
      <c r="S20" s="500"/>
    </row>
    <row r="21" spans="1:19" ht="14.4" customHeight="1" x14ac:dyDescent="0.3">
      <c r="A21" s="501" t="s">
        <v>735</v>
      </c>
      <c r="B21" s="499"/>
      <c r="C21" s="433"/>
      <c r="D21" s="499">
        <v>1540</v>
      </c>
      <c r="E21" s="433"/>
      <c r="F21" s="499"/>
      <c r="G21" s="498"/>
      <c r="H21" s="499"/>
      <c r="I21" s="433"/>
      <c r="J21" s="499"/>
      <c r="K21" s="433"/>
      <c r="L21" s="499"/>
      <c r="M21" s="498"/>
      <c r="N21" s="499"/>
      <c r="O21" s="433"/>
      <c r="P21" s="499"/>
      <c r="Q21" s="433"/>
      <c r="R21" s="499"/>
      <c r="S21" s="500"/>
    </row>
    <row r="22" spans="1:19" ht="14.4" customHeight="1" x14ac:dyDescent="0.3">
      <c r="A22" s="501" t="s">
        <v>736</v>
      </c>
      <c r="B22" s="499">
        <v>17164</v>
      </c>
      <c r="C22" s="433">
        <v>1</v>
      </c>
      <c r="D22" s="499">
        <v>10725</v>
      </c>
      <c r="E22" s="433">
        <v>0.62485434630622227</v>
      </c>
      <c r="F22" s="499"/>
      <c r="G22" s="498"/>
      <c r="H22" s="499"/>
      <c r="I22" s="433"/>
      <c r="J22" s="499"/>
      <c r="K22" s="433"/>
      <c r="L22" s="499"/>
      <c r="M22" s="498"/>
      <c r="N22" s="499"/>
      <c r="O22" s="433"/>
      <c r="P22" s="499"/>
      <c r="Q22" s="433"/>
      <c r="R22" s="499"/>
      <c r="S22" s="500"/>
    </row>
    <row r="23" spans="1:19" ht="14.4" customHeight="1" x14ac:dyDescent="0.3">
      <c r="A23" s="501" t="s">
        <v>737</v>
      </c>
      <c r="B23" s="499">
        <v>5347</v>
      </c>
      <c r="C23" s="433">
        <v>1</v>
      </c>
      <c r="D23" s="499"/>
      <c r="E23" s="433"/>
      <c r="F23" s="499"/>
      <c r="G23" s="498"/>
      <c r="H23" s="499"/>
      <c r="I23" s="433"/>
      <c r="J23" s="499"/>
      <c r="K23" s="433"/>
      <c r="L23" s="499"/>
      <c r="M23" s="498"/>
      <c r="N23" s="499"/>
      <c r="O23" s="433"/>
      <c r="P23" s="499"/>
      <c r="Q23" s="433"/>
      <c r="R23" s="499"/>
      <c r="S23" s="500"/>
    </row>
    <row r="24" spans="1:19" ht="14.4" customHeight="1" x14ac:dyDescent="0.3">
      <c r="A24" s="501" t="s">
        <v>738</v>
      </c>
      <c r="B24" s="499"/>
      <c r="C24" s="433"/>
      <c r="D24" s="499">
        <v>10437</v>
      </c>
      <c r="E24" s="433"/>
      <c r="F24" s="499"/>
      <c r="G24" s="498"/>
      <c r="H24" s="499"/>
      <c r="I24" s="433"/>
      <c r="J24" s="499"/>
      <c r="K24" s="433"/>
      <c r="L24" s="499"/>
      <c r="M24" s="498"/>
      <c r="N24" s="499"/>
      <c r="O24" s="433"/>
      <c r="P24" s="499"/>
      <c r="Q24" s="433"/>
      <c r="R24" s="499"/>
      <c r="S24" s="500"/>
    </row>
    <row r="25" spans="1:19" ht="14.4" customHeight="1" thickBot="1" x14ac:dyDescent="0.35">
      <c r="A25" s="482" t="s">
        <v>739</v>
      </c>
      <c r="B25" s="481">
        <v>33808</v>
      </c>
      <c r="C25" s="439">
        <v>1</v>
      </c>
      <c r="D25" s="481">
        <v>51672</v>
      </c>
      <c r="E25" s="439">
        <v>1.5283956460009465</v>
      </c>
      <c r="F25" s="481">
        <v>72719</v>
      </c>
      <c r="G25" s="416">
        <v>2.1509406057737812</v>
      </c>
      <c r="H25" s="481"/>
      <c r="I25" s="439"/>
      <c r="J25" s="481"/>
      <c r="K25" s="439"/>
      <c r="L25" s="481"/>
      <c r="M25" s="416"/>
      <c r="N25" s="481"/>
      <c r="O25" s="439"/>
      <c r="P25" s="481"/>
      <c r="Q25" s="439"/>
      <c r="R25" s="481"/>
      <c r="S25" s="4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1858</v>
      </c>
      <c r="G3" s="78">
        <f t="shared" si="0"/>
        <v>1999663</v>
      </c>
      <c r="H3" s="78"/>
      <c r="I3" s="78"/>
      <c r="J3" s="78">
        <f t="shared" si="0"/>
        <v>1299</v>
      </c>
      <c r="K3" s="78">
        <f t="shared" si="0"/>
        <v>1356715</v>
      </c>
      <c r="L3" s="78"/>
      <c r="M3" s="78"/>
      <c r="N3" s="78">
        <f t="shared" si="0"/>
        <v>1174</v>
      </c>
      <c r="O3" s="78">
        <f t="shared" si="0"/>
        <v>1196267</v>
      </c>
      <c r="P3" s="59">
        <f>IF(G3=0,0,O3/G3)</f>
        <v>0.59823430247996789</v>
      </c>
      <c r="Q3" s="79">
        <f>IF(N3=0,0,O3/N3)</f>
        <v>1018.9667802385009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90"/>
      <c r="B5" s="488"/>
      <c r="C5" s="490"/>
      <c r="D5" s="502"/>
      <c r="E5" s="492"/>
      <c r="F5" s="503" t="s">
        <v>58</v>
      </c>
      <c r="G5" s="504" t="s">
        <v>14</v>
      </c>
      <c r="H5" s="505"/>
      <c r="I5" s="505"/>
      <c r="J5" s="503" t="s">
        <v>58</v>
      </c>
      <c r="K5" s="504" t="s">
        <v>14</v>
      </c>
      <c r="L5" s="505"/>
      <c r="M5" s="505"/>
      <c r="N5" s="503" t="s">
        <v>58</v>
      </c>
      <c r="O5" s="504" t="s">
        <v>14</v>
      </c>
      <c r="P5" s="506"/>
      <c r="Q5" s="497"/>
    </row>
    <row r="6" spans="1:17" ht="14.4" customHeight="1" x14ac:dyDescent="0.3">
      <c r="A6" s="428" t="s">
        <v>740</v>
      </c>
      <c r="B6" s="429" t="s">
        <v>662</v>
      </c>
      <c r="C6" s="429" t="s">
        <v>663</v>
      </c>
      <c r="D6" s="429" t="s">
        <v>664</v>
      </c>
      <c r="E6" s="429" t="s">
        <v>665</v>
      </c>
      <c r="F6" s="412">
        <v>1</v>
      </c>
      <c r="G6" s="412">
        <v>10685</v>
      </c>
      <c r="H6" s="412">
        <v>1</v>
      </c>
      <c r="I6" s="412">
        <v>10685</v>
      </c>
      <c r="J6" s="412"/>
      <c r="K6" s="412"/>
      <c r="L6" s="412"/>
      <c r="M6" s="412"/>
      <c r="N6" s="412">
        <v>1</v>
      </c>
      <c r="O6" s="412">
        <v>11403</v>
      </c>
      <c r="P6" s="413">
        <v>1.0671970051474029</v>
      </c>
      <c r="Q6" s="424">
        <v>11403</v>
      </c>
    </row>
    <row r="7" spans="1:17" ht="14.4" customHeight="1" x14ac:dyDescent="0.3">
      <c r="A7" s="432" t="s">
        <v>740</v>
      </c>
      <c r="B7" s="433" t="s">
        <v>666</v>
      </c>
      <c r="C7" s="433" t="s">
        <v>663</v>
      </c>
      <c r="D7" s="433" t="s">
        <v>675</v>
      </c>
      <c r="E7" s="433" t="s">
        <v>676</v>
      </c>
      <c r="F7" s="436">
        <v>4</v>
      </c>
      <c r="G7" s="436">
        <v>14792</v>
      </c>
      <c r="H7" s="436">
        <v>1</v>
      </c>
      <c r="I7" s="436">
        <v>3698</v>
      </c>
      <c r="J7" s="436"/>
      <c r="K7" s="436"/>
      <c r="L7" s="436"/>
      <c r="M7" s="436"/>
      <c r="N7" s="436">
        <v>1</v>
      </c>
      <c r="O7" s="436">
        <v>3823</v>
      </c>
      <c r="P7" s="498">
        <v>0.25845051379123851</v>
      </c>
      <c r="Q7" s="437">
        <v>3823</v>
      </c>
    </row>
    <row r="8" spans="1:17" ht="14.4" customHeight="1" x14ac:dyDescent="0.3">
      <c r="A8" s="432" t="s">
        <v>740</v>
      </c>
      <c r="B8" s="433" t="s">
        <v>666</v>
      </c>
      <c r="C8" s="433" t="s">
        <v>663</v>
      </c>
      <c r="D8" s="433" t="s">
        <v>681</v>
      </c>
      <c r="E8" s="433" t="s">
        <v>682</v>
      </c>
      <c r="F8" s="436">
        <v>2</v>
      </c>
      <c r="G8" s="436">
        <v>3226</v>
      </c>
      <c r="H8" s="436">
        <v>1</v>
      </c>
      <c r="I8" s="436">
        <v>1613</v>
      </c>
      <c r="J8" s="436"/>
      <c r="K8" s="436"/>
      <c r="L8" s="436"/>
      <c r="M8" s="436"/>
      <c r="N8" s="436">
        <v>2</v>
      </c>
      <c r="O8" s="436">
        <v>3310</v>
      </c>
      <c r="P8" s="498">
        <v>1.0260384376937384</v>
      </c>
      <c r="Q8" s="437">
        <v>1655</v>
      </c>
    </row>
    <row r="9" spans="1:17" ht="14.4" customHeight="1" x14ac:dyDescent="0.3">
      <c r="A9" s="432" t="s">
        <v>740</v>
      </c>
      <c r="B9" s="433" t="s">
        <v>666</v>
      </c>
      <c r="C9" s="433" t="s">
        <v>663</v>
      </c>
      <c r="D9" s="433" t="s">
        <v>687</v>
      </c>
      <c r="E9" s="433" t="s">
        <v>688</v>
      </c>
      <c r="F9" s="436">
        <v>1</v>
      </c>
      <c r="G9" s="436">
        <v>1447</v>
      </c>
      <c r="H9" s="436">
        <v>1</v>
      </c>
      <c r="I9" s="436">
        <v>1447</v>
      </c>
      <c r="J9" s="436"/>
      <c r="K9" s="436"/>
      <c r="L9" s="436"/>
      <c r="M9" s="436"/>
      <c r="N9" s="436"/>
      <c r="O9" s="436"/>
      <c r="P9" s="498"/>
      <c r="Q9" s="437"/>
    </row>
    <row r="10" spans="1:17" ht="14.4" customHeight="1" x14ac:dyDescent="0.3">
      <c r="A10" s="432" t="s">
        <v>740</v>
      </c>
      <c r="B10" s="433" t="s">
        <v>666</v>
      </c>
      <c r="C10" s="433" t="s">
        <v>663</v>
      </c>
      <c r="D10" s="433" t="s">
        <v>691</v>
      </c>
      <c r="E10" s="433" t="s">
        <v>692</v>
      </c>
      <c r="F10" s="436"/>
      <c r="G10" s="436"/>
      <c r="H10" s="436"/>
      <c r="I10" s="436"/>
      <c r="J10" s="436"/>
      <c r="K10" s="436"/>
      <c r="L10" s="436"/>
      <c r="M10" s="436"/>
      <c r="N10" s="436">
        <v>1</v>
      </c>
      <c r="O10" s="436">
        <v>17</v>
      </c>
      <c r="P10" s="498"/>
      <c r="Q10" s="437">
        <v>17</v>
      </c>
    </row>
    <row r="11" spans="1:17" ht="14.4" customHeight="1" x14ac:dyDescent="0.3">
      <c r="A11" s="432" t="s">
        <v>740</v>
      </c>
      <c r="B11" s="433" t="s">
        <v>666</v>
      </c>
      <c r="C11" s="433" t="s">
        <v>663</v>
      </c>
      <c r="D11" s="433" t="s">
        <v>693</v>
      </c>
      <c r="E11" s="433" t="s">
        <v>678</v>
      </c>
      <c r="F11" s="436"/>
      <c r="G11" s="436"/>
      <c r="H11" s="436"/>
      <c r="I11" s="436"/>
      <c r="J11" s="436"/>
      <c r="K11" s="436"/>
      <c r="L11" s="436"/>
      <c r="M11" s="436"/>
      <c r="N11" s="436">
        <v>2</v>
      </c>
      <c r="O11" s="436">
        <v>1416</v>
      </c>
      <c r="P11" s="498"/>
      <c r="Q11" s="437">
        <v>708</v>
      </c>
    </row>
    <row r="12" spans="1:17" ht="14.4" customHeight="1" x14ac:dyDescent="0.3">
      <c r="A12" s="432" t="s">
        <v>740</v>
      </c>
      <c r="B12" s="433" t="s">
        <v>666</v>
      </c>
      <c r="C12" s="433" t="s">
        <v>663</v>
      </c>
      <c r="D12" s="433" t="s">
        <v>694</v>
      </c>
      <c r="E12" s="433" t="s">
        <v>680</v>
      </c>
      <c r="F12" s="436">
        <v>8</v>
      </c>
      <c r="G12" s="436">
        <v>11000</v>
      </c>
      <c r="H12" s="436">
        <v>1</v>
      </c>
      <c r="I12" s="436">
        <v>1375</v>
      </c>
      <c r="J12" s="436"/>
      <c r="K12" s="436"/>
      <c r="L12" s="436"/>
      <c r="M12" s="436"/>
      <c r="N12" s="436">
        <v>1</v>
      </c>
      <c r="O12" s="436">
        <v>1438</v>
      </c>
      <c r="P12" s="498">
        <v>0.13072727272727272</v>
      </c>
      <c r="Q12" s="437">
        <v>1438</v>
      </c>
    </row>
    <row r="13" spans="1:17" ht="14.4" customHeight="1" x14ac:dyDescent="0.3">
      <c r="A13" s="432" t="s">
        <v>740</v>
      </c>
      <c r="B13" s="433" t="s">
        <v>666</v>
      </c>
      <c r="C13" s="433" t="s">
        <v>663</v>
      </c>
      <c r="D13" s="433" t="s">
        <v>695</v>
      </c>
      <c r="E13" s="433" t="s">
        <v>696</v>
      </c>
      <c r="F13" s="436">
        <v>4</v>
      </c>
      <c r="G13" s="436">
        <v>9276</v>
      </c>
      <c r="H13" s="436">
        <v>1</v>
      </c>
      <c r="I13" s="436">
        <v>2319</v>
      </c>
      <c r="J13" s="436"/>
      <c r="K13" s="436"/>
      <c r="L13" s="436"/>
      <c r="M13" s="436"/>
      <c r="N13" s="436">
        <v>1</v>
      </c>
      <c r="O13" s="436">
        <v>2437</v>
      </c>
      <c r="P13" s="498">
        <v>0.26272100043122038</v>
      </c>
      <c r="Q13" s="437">
        <v>2437</v>
      </c>
    </row>
    <row r="14" spans="1:17" ht="14.4" customHeight="1" x14ac:dyDescent="0.3">
      <c r="A14" s="432" t="s">
        <v>740</v>
      </c>
      <c r="B14" s="433" t="s">
        <v>666</v>
      </c>
      <c r="C14" s="433" t="s">
        <v>663</v>
      </c>
      <c r="D14" s="433" t="s">
        <v>697</v>
      </c>
      <c r="E14" s="433" t="s">
        <v>698</v>
      </c>
      <c r="F14" s="436"/>
      <c r="G14" s="436"/>
      <c r="H14" s="436"/>
      <c r="I14" s="436"/>
      <c r="J14" s="436"/>
      <c r="K14" s="436"/>
      <c r="L14" s="436"/>
      <c r="M14" s="436"/>
      <c r="N14" s="436">
        <v>2</v>
      </c>
      <c r="O14" s="436">
        <v>138</v>
      </c>
      <c r="P14" s="498"/>
      <c r="Q14" s="437">
        <v>69</v>
      </c>
    </row>
    <row r="15" spans="1:17" ht="14.4" customHeight="1" x14ac:dyDescent="0.3">
      <c r="A15" s="432" t="s">
        <v>740</v>
      </c>
      <c r="B15" s="433" t="s">
        <v>666</v>
      </c>
      <c r="C15" s="433" t="s">
        <v>663</v>
      </c>
      <c r="D15" s="433" t="s">
        <v>699</v>
      </c>
      <c r="E15" s="433" t="s">
        <v>700</v>
      </c>
      <c r="F15" s="436">
        <v>1</v>
      </c>
      <c r="G15" s="436">
        <v>396</v>
      </c>
      <c r="H15" s="436">
        <v>1</v>
      </c>
      <c r="I15" s="436">
        <v>396</v>
      </c>
      <c r="J15" s="436"/>
      <c r="K15" s="436"/>
      <c r="L15" s="436"/>
      <c r="M15" s="436"/>
      <c r="N15" s="436"/>
      <c r="O15" s="436"/>
      <c r="P15" s="498"/>
      <c r="Q15" s="437"/>
    </row>
    <row r="16" spans="1:17" ht="14.4" customHeight="1" x14ac:dyDescent="0.3">
      <c r="A16" s="432" t="s">
        <v>740</v>
      </c>
      <c r="B16" s="433" t="s">
        <v>666</v>
      </c>
      <c r="C16" s="433" t="s">
        <v>663</v>
      </c>
      <c r="D16" s="433" t="s">
        <v>703</v>
      </c>
      <c r="E16" s="433" t="s">
        <v>704</v>
      </c>
      <c r="F16" s="436">
        <v>7</v>
      </c>
      <c r="G16" s="436">
        <v>3850</v>
      </c>
      <c r="H16" s="436">
        <v>1</v>
      </c>
      <c r="I16" s="436">
        <v>550</v>
      </c>
      <c r="J16" s="436"/>
      <c r="K16" s="436"/>
      <c r="L16" s="436"/>
      <c r="M16" s="436"/>
      <c r="N16" s="436">
        <v>2</v>
      </c>
      <c r="O16" s="436">
        <v>1120</v>
      </c>
      <c r="P16" s="498">
        <v>0.29090909090909089</v>
      </c>
      <c r="Q16" s="437">
        <v>560</v>
      </c>
    </row>
    <row r="17" spans="1:17" ht="14.4" customHeight="1" x14ac:dyDescent="0.3">
      <c r="A17" s="432" t="s">
        <v>740</v>
      </c>
      <c r="B17" s="433" t="s">
        <v>666</v>
      </c>
      <c r="C17" s="433" t="s">
        <v>663</v>
      </c>
      <c r="D17" s="433" t="s">
        <v>716</v>
      </c>
      <c r="E17" s="433" t="s">
        <v>717</v>
      </c>
      <c r="F17" s="436">
        <v>2</v>
      </c>
      <c r="G17" s="436">
        <v>3214</v>
      </c>
      <c r="H17" s="436">
        <v>1</v>
      </c>
      <c r="I17" s="436">
        <v>1607</v>
      </c>
      <c r="J17" s="436">
        <v>1</v>
      </c>
      <c r="K17" s="436">
        <v>1615</v>
      </c>
      <c r="L17" s="436">
        <v>0.50248911014312381</v>
      </c>
      <c r="M17" s="436">
        <v>1615</v>
      </c>
      <c r="N17" s="436">
        <v>4</v>
      </c>
      <c r="O17" s="436">
        <v>6596</v>
      </c>
      <c r="P17" s="498">
        <v>2.0522713130056003</v>
      </c>
      <c r="Q17" s="437">
        <v>1649</v>
      </c>
    </row>
    <row r="18" spans="1:17" ht="14.4" customHeight="1" x14ac:dyDescent="0.3">
      <c r="A18" s="432" t="s">
        <v>741</v>
      </c>
      <c r="B18" s="433" t="s">
        <v>662</v>
      </c>
      <c r="C18" s="433" t="s">
        <v>663</v>
      </c>
      <c r="D18" s="433" t="s">
        <v>664</v>
      </c>
      <c r="E18" s="433" t="s">
        <v>665</v>
      </c>
      <c r="F18" s="436">
        <v>1</v>
      </c>
      <c r="G18" s="436">
        <v>10685</v>
      </c>
      <c r="H18" s="436">
        <v>1</v>
      </c>
      <c r="I18" s="436">
        <v>10685</v>
      </c>
      <c r="J18" s="436"/>
      <c r="K18" s="436"/>
      <c r="L18" s="436"/>
      <c r="M18" s="436"/>
      <c r="N18" s="436">
        <v>1</v>
      </c>
      <c r="O18" s="436">
        <v>11403</v>
      </c>
      <c r="P18" s="498">
        <v>1.0671970051474029</v>
      </c>
      <c r="Q18" s="437">
        <v>11403</v>
      </c>
    </row>
    <row r="19" spans="1:17" ht="14.4" customHeight="1" x14ac:dyDescent="0.3">
      <c r="A19" s="432" t="s">
        <v>741</v>
      </c>
      <c r="B19" s="433" t="s">
        <v>666</v>
      </c>
      <c r="C19" s="433" t="s">
        <v>663</v>
      </c>
      <c r="D19" s="433" t="s">
        <v>667</v>
      </c>
      <c r="E19" s="433" t="s">
        <v>668</v>
      </c>
      <c r="F19" s="436">
        <v>1</v>
      </c>
      <c r="G19" s="436">
        <v>127</v>
      </c>
      <c r="H19" s="436">
        <v>1</v>
      </c>
      <c r="I19" s="436">
        <v>127</v>
      </c>
      <c r="J19" s="436"/>
      <c r="K19" s="436"/>
      <c r="L19" s="436"/>
      <c r="M19" s="436"/>
      <c r="N19" s="436"/>
      <c r="O19" s="436"/>
      <c r="P19" s="498"/>
      <c r="Q19" s="437"/>
    </row>
    <row r="20" spans="1:17" ht="14.4" customHeight="1" x14ac:dyDescent="0.3">
      <c r="A20" s="432" t="s">
        <v>741</v>
      </c>
      <c r="B20" s="433" t="s">
        <v>666</v>
      </c>
      <c r="C20" s="433" t="s">
        <v>663</v>
      </c>
      <c r="D20" s="433" t="s">
        <v>671</v>
      </c>
      <c r="E20" s="433" t="s">
        <v>672</v>
      </c>
      <c r="F20" s="436">
        <v>2</v>
      </c>
      <c r="G20" s="436">
        <v>4458</v>
      </c>
      <c r="H20" s="436">
        <v>1</v>
      </c>
      <c r="I20" s="436">
        <v>2229</v>
      </c>
      <c r="J20" s="436">
        <v>2</v>
      </c>
      <c r="K20" s="436">
        <v>4472</v>
      </c>
      <c r="L20" s="436">
        <v>1.0031404217137729</v>
      </c>
      <c r="M20" s="436">
        <v>2236</v>
      </c>
      <c r="N20" s="436"/>
      <c r="O20" s="436"/>
      <c r="P20" s="498"/>
      <c r="Q20" s="437"/>
    </row>
    <row r="21" spans="1:17" ht="14.4" customHeight="1" x14ac:dyDescent="0.3">
      <c r="A21" s="432" t="s">
        <v>741</v>
      </c>
      <c r="B21" s="433" t="s">
        <v>666</v>
      </c>
      <c r="C21" s="433" t="s">
        <v>663</v>
      </c>
      <c r="D21" s="433" t="s">
        <v>673</v>
      </c>
      <c r="E21" s="433" t="s">
        <v>674</v>
      </c>
      <c r="F21" s="436">
        <v>2</v>
      </c>
      <c r="G21" s="436">
        <v>2082</v>
      </c>
      <c r="H21" s="436">
        <v>1</v>
      </c>
      <c r="I21" s="436">
        <v>1041</v>
      </c>
      <c r="J21" s="436"/>
      <c r="K21" s="436"/>
      <c r="L21" s="436"/>
      <c r="M21" s="436"/>
      <c r="N21" s="436"/>
      <c r="O21" s="436"/>
      <c r="P21" s="498"/>
      <c r="Q21" s="437"/>
    </row>
    <row r="22" spans="1:17" ht="14.4" customHeight="1" x14ac:dyDescent="0.3">
      <c r="A22" s="432" t="s">
        <v>741</v>
      </c>
      <c r="B22" s="433" t="s">
        <v>666</v>
      </c>
      <c r="C22" s="433" t="s">
        <v>663</v>
      </c>
      <c r="D22" s="433" t="s">
        <v>675</v>
      </c>
      <c r="E22" s="433" t="s">
        <v>676</v>
      </c>
      <c r="F22" s="436">
        <v>15</v>
      </c>
      <c r="G22" s="436">
        <v>55694</v>
      </c>
      <c r="H22" s="436">
        <v>1</v>
      </c>
      <c r="I22" s="436">
        <v>3712.9333333333334</v>
      </c>
      <c r="J22" s="436">
        <v>13</v>
      </c>
      <c r="K22" s="436">
        <v>48373</v>
      </c>
      <c r="L22" s="436">
        <v>0.86854957446044456</v>
      </c>
      <c r="M22" s="436">
        <v>3721</v>
      </c>
      <c r="N22" s="436"/>
      <c r="O22" s="436"/>
      <c r="P22" s="498"/>
      <c r="Q22" s="437"/>
    </row>
    <row r="23" spans="1:17" ht="14.4" customHeight="1" x14ac:dyDescent="0.3">
      <c r="A23" s="432" t="s">
        <v>741</v>
      </c>
      <c r="B23" s="433" t="s">
        <v>666</v>
      </c>
      <c r="C23" s="433" t="s">
        <v>663</v>
      </c>
      <c r="D23" s="433" t="s">
        <v>677</v>
      </c>
      <c r="E23" s="433" t="s">
        <v>678</v>
      </c>
      <c r="F23" s="436">
        <v>3</v>
      </c>
      <c r="G23" s="436">
        <v>1314</v>
      </c>
      <c r="H23" s="436">
        <v>1</v>
      </c>
      <c r="I23" s="436">
        <v>438</v>
      </c>
      <c r="J23" s="436"/>
      <c r="K23" s="436"/>
      <c r="L23" s="436"/>
      <c r="M23" s="436"/>
      <c r="N23" s="436"/>
      <c r="O23" s="436"/>
      <c r="P23" s="498"/>
      <c r="Q23" s="437"/>
    </row>
    <row r="24" spans="1:17" ht="14.4" customHeight="1" x14ac:dyDescent="0.3">
      <c r="A24" s="432" t="s">
        <v>741</v>
      </c>
      <c r="B24" s="433" t="s">
        <v>666</v>
      </c>
      <c r="C24" s="433" t="s">
        <v>663</v>
      </c>
      <c r="D24" s="433" t="s">
        <v>679</v>
      </c>
      <c r="E24" s="433" t="s">
        <v>680</v>
      </c>
      <c r="F24" s="436">
        <v>6</v>
      </c>
      <c r="G24" s="436">
        <v>5010</v>
      </c>
      <c r="H24" s="436">
        <v>1</v>
      </c>
      <c r="I24" s="436">
        <v>835</v>
      </c>
      <c r="J24" s="436"/>
      <c r="K24" s="436"/>
      <c r="L24" s="436"/>
      <c r="M24" s="436"/>
      <c r="N24" s="436"/>
      <c r="O24" s="436"/>
      <c r="P24" s="498"/>
      <c r="Q24" s="437"/>
    </row>
    <row r="25" spans="1:17" ht="14.4" customHeight="1" x14ac:dyDescent="0.3">
      <c r="A25" s="432" t="s">
        <v>741</v>
      </c>
      <c r="B25" s="433" t="s">
        <v>666</v>
      </c>
      <c r="C25" s="433" t="s">
        <v>663</v>
      </c>
      <c r="D25" s="433" t="s">
        <v>681</v>
      </c>
      <c r="E25" s="433" t="s">
        <v>682</v>
      </c>
      <c r="F25" s="436">
        <v>6</v>
      </c>
      <c r="G25" s="436">
        <v>9714</v>
      </c>
      <c r="H25" s="436">
        <v>1</v>
      </c>
      <c r="I25" s="436">
        <v>1619</v>
      </c>
      <c r="J25" s="436">
        <v>8</v>
      </c>
      <c r="K25" s="436">
        <v>12968</v>
      </c>
      <c r="L25" s="436">
        <v>1.3349804406011943</v>
      </c>
      <c r="M25" s="436">
        <v>1621</v>
      </c>
      <c r="N25" s="436"/>
      <c r="O25" s="436"/>
      <c r="P25" s="498"/>
      <c r="Q25" s="437"/>
    </row>
    <row r="26" spans="1:17" ht="14.4" customHeight="1" x14ac:dyDescent="0.3">
      <c r="A26" s="432" t="s">
        <v>741</v>
      </c>
      <c r="B26" s="433" t="s">
        <v>666</v>
      </c>
      <c r="C26" s="433" t="s">
        <v>663</v>
      </c>
      <c r="D26" s="433" t="s">
        <v>683</v>
      </c>
      <c r="E26" s="433" t="s">
        <v>684</v>
      </c>
      <c r="F26" s="436">
        <v>2</v>
      </c>
      <c r="G26" s="436">
        <v>3096</v>
      </c>
      <c r="H26" s="436">
        <v>1</v>
      </c>
      <c r="I26" s="436">
        <v>1548</v>
      </c>
      <c r="J26" s="436"/>
      <c r="K26" s="436"/>
      <c r="L26" s="436"/>
      <c r="M26" s="436"/>
      <c r="N26" s="436"/>
      <c r="O26" s="436"/>
      <c r="P26" s="498"/>
      <c r="Q26" s="437"/>
    </row>
    <row r="27" spans="1:17" ht="14.4" customHeight="1" x14ac:dyDescent="0.3">
      <c r="A27" s="432" t="s">
        <v>741</v>
      </c>
      <c r="B27" s="433" t="s">
        <v>666</v>
      </c>
      <c r="C27" s="433" t="s">
        <v>663</v>
      </c>
      <c r="D27" s="433" t="s">
        <v>685</v>
      </c>
      <c r="E27" s="433" t="s">
        <v>686</v>
      </c>
      <c r="F27" s="436">
        <v>5</v>
      </c>
      <c r="G27" s="436">
        <v>4110</v>
      </c>
      <c r="H27" s="436">
        <v>1</v>
      </c>
      <c r="I27" s="436">
        <v>822</v>
      </c>
      <c r="J27" s="436">
        <v>1</v>
      </c>
      <c r="K27" s="436">
        <v>823</v>
      </c>
      <c r="L27" s="436">
        <v>0.20024330900243309</v>
      </c>
      <c r="M27" s="436">
        <v>823</v>
      </c>
      <c r="N27" s="436"/>
      <c r="O27" s="436"/>
      <c r="P27" s="498"/>
      <c r="Q27" s="437"/>
    </row>
    <row r="28" spans="1:17" ht="14.4" customHeight="1" x14ac:dyDescent="0.3">
      <c r="A28" s="432" t="s">
        <v>741</v>
      </c>
      <c r="B28" s="433" t="s">
        <v>666</v>
      </c>
      <c r="C28" s="433" t="s">
        <v>663</v>
      </c>
      <c r="D28" s="433" t="s">
        <v>687</v>
      </c>
      <c r="E28" s="433" t="s">
        <v>688</v>
      </c>
      <c r="F28" s="436">
        <v>1</v>
      </c>
      <c r="G28" s="436">
        <v>1457</v>
      </c>
      <c r="H28" s="436">
        <v>1</v>
      </c>
      <c r="I28" s="436">
        <v>1457</v>
      </c>
      <c r="J28" s="436"/>
      <c r="K28" s="436"/>
      <c r="L28" s="436"/>
      <c r="M28" s="436"/>
      <c r="N28" s="436"/>
      <c r="O28" s="436"/>
      <c r="P28" s="498"/>
      <c r="Q28" s="437"/>
    </row>
    <row r="29" spans="1:17" ht="14.4" customHeight="1" x14ac:dyDescent="0.3">
      <c r="A29" s="432" t="s">
        <v>741</v>
      </c>
      <c r="B29" s="433" t="s">
        <v>666</v>
      </c>
      <c r="C29" s="433" t="s">
        <v>663</v>
      </c>
      <c r="D29" s="433" t="s">
        <v>691</v>
      </c>
      <c r="E29" s="433" t="s">
        <v>692</v>
      </c>
      <c r="F29" s="436">
        <v>16</v>
      </c>
      <c r="G29" s="436">
        <v>256</v>
      </c>
      <c r="H29" s="436">
        <v>1</v>
      </c>
      <c r="I29" s="436">
        <v>16</v>
      </c>
      <c r="J29" s="436">
        <v>5</v>
      </c>
      <c r="K29" s="436">
        <v>80</v>
      </c>
      <c r="L29" s="436">
        <v>0.3125</v>
      </c>
      <c r="M29" s="436">
        <v>16</v>
      </c>
      <c r="N29" s="436">
        <v>3</v>
      </c>
      <c r="O29" s="436">
        <v>51</v>
      </c>
      <c r="P29" s="498">
        <v>0.19921875</v>
      </c>
      <c r="Q29" s="437">
        <v>17</v>
      </c>
    </row>
    <row r="30" spans="1:17" ht="14.4" customHeight="1" x14ac:dyDescent="0.3">
      <c r="A30" s="432" t="s">
        <v>741</v>
      </c>
      <c r="B30" s="433" t="s">
        <v>666</v>
      </c>
      <c r="C30" s="433" t="s">
        <v>663</v>
      </c>
      <c r="D30" s="433" t="s">
        <v>693</v>
      </c>
      <c r="E30" s="433" t="s">
        <v>678</v>
      </c>
      <c r="F30" s="436">
        <v>21</v>
      </c>
      <c r="G30" s="436">
        <v>14538</v>
      </c>
      <c r="H30" s="436">
        <v>1</v>
      </c>
      <c r="I30" s="436">
        <v>692.28571428571433</v>
      </c>
      <c r="J30" s="436">
        <v>10</v>
      </c>
      <c r="K30" s="436">
        <v>6960</v>
      </c>
      <c r="L30" s="436">
        <v>0.47874535699546017</v>
      </c>
      <c r="M30" s="436">
        <v>696</v>
      </c>
      <c r="N30" s="436">
        <v>6</v>
      </c>
      <c r="O30" s="436">
        <v>4248</v>
      </c>
      <c r="P30" s="498">
        <v>0.2921997523730912</v>
      </c>
      <c r="Q30" s="437">
        <v>708</v>
      </c>
    </row>
    <row r="31" spans="1:17" ht="14.4" customHeight="1" x14ac:dyDescent="0.3">
      <c r="A31" s="432" t="s">
        <v>741</v>
      </c>
      <c r="B31" s="433" t="s">
        <v>666</v>
      </c>
      <c r="C31" s="433" t="s">
        <v>663</v>
      </c>
      <c r="D31" s="433" t="s">
        <v>694</v>
      </c>
      <c r="E31" s="433" t="s">
        <v>680</v>
      </c>
      <c r="F31" s="436">
        <v>27</v>
      </c>
      <c r="G31" s="436">
        <v>37309</v>
      </c>
      <c r="H31" s="436">
        <v>1</v>
      </c>
      <c r="I31" s="436">
        <v>1381.8148148148148</v>
      </c>
      <c r="J31" s="436">
        <v>36</v>
      </c>
      <c r="K31" s="436">
        <v>49932</v>
      </c>
      <c r="L31" s="436">
        <v>1.3383365943874133</v>
      </c>
      <c r="M31" s="436">
        <v>1387</v>
      </c>
      <c r="N31" s="436">
        <v>1</v>
      </c>
      <c r="O31" s="436">
        <v>1438</v>
      </c>
      <c r="P31" s="498">
        <v>3.8542978905894018E-2</v>
      </c>
      <c r="Q31" s="437">
        <v>1438</v>
      </c>
    </row>
    <row r="32" spans="1:17" ht="14.4" customHeight="1" x14ac:dyDescent="0.3">
      <c r="A32" s="432" t="s">
        <v>741</v>
      </c>
      <c r="B32" s="433" t="s">
        <v>666</v>
      </c>
      <c r="C32" s="433" t="s">
        <v>663</v>
      </c>
      <c r="D32" s="433" t="s">
        <v>695</v>
      </c>
      <c r="E32" s="433" t="s">
        <v>696</v>
      </c>
      <c r="F32" s="436">
        <v>16</v>
      </c>
      <c r="G32" s="436">
        <v>37284</v>
      </c>
      <c r="H32" s="436">
        <v>1</v>
      </c>
      <c r="I32" s="436">
        <v>2330.25</v>
      </c>
      <c r="J32" s="436">
        <v>16</v>
      </c>
      <c r="K32" s="436">
        <v>37456</v>
      </c>
      <c r="L32" s="436">
        <v>1.0046132389228624</v>
      </c>
      <c r="M32" s="436">
        <v>2341</v>
      </c>
      <c r="N32" s="436">
        <v>1</v>
      </c>
      <c r="O32" s="436">
        <v>2437</v>
      </c>
      <c r="P32" s="498">
        <v>6.5363158459392764E-2</v>
      </c>
      <c r="Q32" s="437">
        <v>2437</v>
      </c>
    </row>
    <row r="33" spans="1:17" ht="14.4" customHeight="1" x14ac:dyDescent="0.3">
      <c r="A33" s="432" t="s">
        <v>741</v>
      </c>
      <c r="B33" s="433" t="s">
        <v>666</v>
      </c>
      <c r="C33" s="433" t="s">
        <v>663</v>
      </c>
      <c r="D33" s="433" t="s">
        <v>697</v>
      </c>
      <c r="E33" s="433" t="s">
        <v>698</v>
      </c>
      <c r="F33" s="436">
        <v>24</v>
      </c>
      <c r="G33" s="436">
        <v>1575</v>
      </c>
      <c r="H33" s="436">
        <v>1</v>
      </c>
      <c r="I33" s="436">
        <v>65.625</v>
      </c>
      <c r="J33" s="436">
        <v>10</v>
      </c>
      <c r="K33" s="436">
        <v>660</v>
      </c>
      <c r="L33" s="436">
        <v>0.41904761904761906</v>
      </c>
      <c r="M33" s="436">
        <v>66</v>
      </c>
      <c r="N33" s="436">
        <v>6</v>
      </c>
      <c r="O33" s="436">
        <v>414</v>
      </c>
      <c r="P33" s="498">
        <v>0.26285714285714284</v>
      </c>
      <c r="Q33" s="437">
        <v>69</v>
      </c>
    </row>
    <row r="34" spans="1:17" ht="14.4" customHeight="1" x14ac:dyDescent="0.3">
      <c r="A34" s="432" t="s">
        <v>741</v>
      </c>
      <c r="B34" s="433" t="s">
        <v>666</v>
      </c>
      <c r="C34" s="433" t="s">
        <v>663</v>
      </c>
      <c r="D34" s="433" t="s">
        <v>699</v>
      </c>
      <c r="E34" s="433" t="s">
        <v>700</v>
      </c>
      <c r="F34" s="436">
        <v>1</v>
      </c>
      <c r="G34" s="436">
        <v>399</v>
      </c>
      <c r="H34" s="436">
        <v>1</v>
      </c>
      <c r="I34" s="436">
        <v>399</v>
      </c>
      <c r="J34" s="436"/>
      <c r="K34" s="436"/>
      <c r="L34" s="436"/>
      <c r="M34" s="436"/>
      <c r="N34" s="436"/>
      <c r="O34" s="436"/>
      <c r="P34" s="498"/>
      <c r="Q34" s="437"/>
    </row>
    <row r="35" spans="1:17" ht="14.4" customHeight="1" x14ac:dyDescent="0.3">
      <c r="A35" s="432" t="s">
        <v>741</v>
      </c>
      <c r="B35" s="433" t="s">
        <v>666</v>
      </c>
      <c r="C35" s="433" t="s">
        <v>663</v>
      </c>
      <c r="D35" s="433" t="s">
        <v>701</v>
      </c>
      <c r="E35" s="433" t="s">
        <v>702</v>
      </c>
      <c r="F35" s="436">
        <v>2</v>
      </c>
      <c r="G35" s="436">
        <v>3218</v>
      </c>
      <c r="H35" s="436">
        <v>1</v>
      </c>
      <c r="I35" s="436">
        <v>1609</v>
      </c>
      <c r="J35" s="436"/>
      <c r="K35" s="436"/>
      <c r="L35" s="436"/>
      <c r="M35" s="436"/>
      <c r="N35" s="436"/>
      <c r="O35" s="436"/>
      <c r="P35" s="498"/>
      <c r="Q35" s="437"/>
    </row>
    <row r="36" spans="1:17" ht="14.4" customHeight="1" x14ac:dyDescent="0.3">
      <c r="A36" s="432" t="s">
        <v>741</v>
      </c>
      <c r="B36" s="433" t="s">
        <v>666</v>
      </c>
      <c r="C36" s="433" t="s">
        <v>663</v>
      </c>
      <c r="D36" s="433" t="s">
        <v>703</v>
      </c>
      <c r="E36" s="433" t="s">
        <v>704</v>
      </c>
      <c r="F36" s="436">
        <v>42</v>
      </c>
      <c r="G36" s="436">
        <v>23132</v>
      </c>
      <c r="H36" s="436">
        <v>1</v>
      </c>
      <c r="I36" s="436">
        <v>550.76190476190482</v>
      </c>
      <c r="J36" s="436">
        <v>39</v>
      </c>
      <c r="K36" s="436">
        <v>21528</v>
      </c>
      <c r="L36" s="436">
        <v>0.93065882759813245</v>
      </c>
      <c r="M36" s="436">
        <v>552</v>
      </c>
      <c r="N36" s="436">
        <v>21</v>
      </c>
      <c r="O36" s="436">
        <v>11760</v>
      </c>
      <c r="P36" s="498">
        <v>0.50838665052740795</v>
      </c>
      <c r="Q36" s="437">
        <v>560</v>
      </c>
    </row>
    <row r="37" spans="1:17" ht="14.4" customHeight="1" x14ac:dyDescent="0.3">
      <c r="A37" s="432" t="s">
        <v>741</v>
      </c>
      <c r="B37" s="433" t="s">
        <v>666</v>
      </c>
      <c r="C37" s="433" t="s">
        <v>663</v>
      </c>
      <c r="D37" s="433" t="s">
        <v>709</v>
      </c>
      <c r="E37" s="433" t="s">
        <v>710</v>
      </c>
      <c r="F37" s="436">
        <v>1</v>
      </c>
      <c r="G37" s="436">
        <v>122</v>
      </c>
      <c r="H37" s="436">
        <v>1</v>
      </c>
      <c r="I37" s="436">
        <v>122</v>
      </c>
      <c r="J37" s="436"/>
      <c r="K37" s="436"/>
      <c r="L37" s="436"/>
      <c r="M37" s="436"/>
      <c r="N37" s="436"/>
      <c r="O37" s="436"/>
      <c r="P37" s="498"/>
      <c r="Q37" s="437"/>
    </row>
    <row r="38" spans="1:17" ht="14.4" customHeight="1" x14ac:dyDescent="0.3">
      <c r="A38" s="432" t="s">
        <v>741</v>
      </c>
      <c r="B38" s="433" t="s">
        <v>666</v>
      </c>
      <c r="C38" s="433" t="s">
        <v>663</v>
      </c>
      <c r="D38" s="433" t="s">
        <v>711</v>
      </c>
      <c r="E38" s="433" t="s">
        <v>712</v>
      </c>
      <c r="F38" s="436">
        <v>8</v>
      </c>
      <c r="G38" s="436">
        <v>3408</v>
      </c>
      <c r="H38" s="436">
        <v>1</v>
      </c>
      <c r="I38" s="436">
        <v>426</v>
      </c>
      <c r="J38" s="436"/>
      <c r="K38" s="436"/>
      <c r="L38" s="436"/>
      <c r="M38" s="436"/>
      <c r="N38" s="436"/>
      <c r="O38" s="436"/>
      <c r="P38" s="498"/>
      <c r="Q38" s="437"/>
    </row>
    <row r="39" spans="1:17" ht="14.4" customHeight="1" x14ac:dyDescent="0.3">
      <c r="A39" s="432" t="s">
        <v>741</v>
      </c>
      <c r="B39" s="433" t="s">
        <v>666</v>
      </c>
      <c r="C39" s="433" t="s">
        <v>663</v>
      </c>
      <c r="D39" s="433" t="s">
        <v>716</v>
      </c>
      <c r="E39" s="433" t="s">
        <v>717</v>
      </c>
      <c r="F39" s="436">
        <v>8</v>
      </c>
      <c r="G39" s="436">
        <v>12904</v>
      </c>
      <c r="H39" s="436">
        <v>1</v>
      </c>
      <c r="I39" s="436">
        <v>1613</v>
      </c>
      <c r="J39" s="436">
        <v>14</v>
      </c>
      <c r="K39" s="436">
        <v>22610</v>
      </c>
      <c r="L39" s="436">
        <v>1.7521698698078116</v>
      </c>
      <c r="M39" s="436">
        <v>1615</v>
      </c>
      <c r="N39" s="436">
        <v>2</v>
      </c>
      <c r="O39" s="436">
        <v>3298</v>
      </c>
      <c r="P39" s="498">
        <v>0.25557966522008679</v>
      </c>
      <c r="Q39" s="437">
        <v>1649</v>
      </c>
    </row>
    <row r="40" spans="1:17" ht="14.4" customHeight="1" x14ac:dyDescent="0.3">
      <c r="A40" s="432" t="s">
        <v>741</v>
      </c>
      <c r="B40" s="433" t="s">
        <v>666</v>
      </c>
      <c r="C40" s="433" t="s">
        <v>663</v>
      </c>
      <c r="D40" s="433" t="s">
        <v>718</v>
      </c>
      <c r="E40" s="433" t="s">
        <v>710</v>
      </c>
      <c r="F40" s="436"/>
      <c r="G40" s="436"/>
      <c r="H40" s="436"/>
      <c r="I40" s="436"/>
      <c r="J40" s="436"/>
      <c r="K40" s="436"/>
      <c r="L40" s="436"/>
      <c r="M40" s="436"/>
      <c r="N40" s="436">
        <v>2</v>
      </c>
      <c r="O40" s="436">
        <v>480</v>
      </c>
      <c r="P40" s="498"/>
      <c r="Q40" s="437">
        <v>240</v>
      </c>
    </row>
    <row r="41" spans="1:17" ht="14.4" customHeight="1" x14ac:dyDescent="0.3">
      <c r="A41" s="432" t="s">
        <v>742</v>
      </c>
      <c r="B41" s="433" t="s">
        <v>666</v>
      </c>
      <c r="C41" s="433" t="s">
        <v>663</v>
      </c>
      <c r="D41" s="433" t="s">
        <v>667</v>
      </c>
      <c r="E41" s="433" t="s">
        <v>668</v>
      </c>
      <c r="F41" s="436">
        <v>3</v>
      </c>
      <c r="G41" s="436">
        <v>379</v>
      </c>
      <c r="H41" s="436">
        <v>1</v>
      </c>
      <c r="I41" s="436">
        <v>126.33333333333333</v>
      </c>
      <c r="J41" s="436">
        <v>2</v>
      </c>
      <c r="K41" s="436">
        <v>256</v>
      </c>
      <c r="L41" s="436">
        <v>0.67546174142480209</v>
      </c>
      <c r="M41" s="436">
        <v>128</v>
      </c>
      <c r="N41" s="436">
        <v>2</v>
      </c>
      <c r="O41" s="436">
        <v>272</v>
      </c>
      <c r="P41" s="498">
        <v>0.71767810026385226</v>
      </c>
      <c r="Q41" s="437">
        <v>136</v>
      </c>
    </row>
    <row r="42" spans="1:17" ht="14.4" customHeight="1" x14ac:dyDescent="0.3">
      <c r="A42" s="432" t="s">
        <v>742</v>
      </c>
      <c r="B42" s="433" t="s">
        <v>666</v>
      </c>
      <c r="C42" s="433" t="s">
        <v>663</v>
      </c>
      <c r="D42" s="433" t="s">
        <v>669</v>
      </c>
      <c r="E42" s="433" t="s">
        <v>670</v>
      </c>
      <c r="F42" s="436"/>
      <c r="G42" s="436"/>
      <c r="H42" s="436"/>
      <c r="I42" s="436"/>
      <c r="J42" s="436"/>
      <c r="K42" s="436"/>
      <c r="L42" s="436"/>
      <c r="M42" s="436"/>
      <c r="N42" s="436">
        <v>1</v>
      </c>
      <c r="O42" s="436">
        <v>1262</v>
      </c>
      <c r="P42" s="498"/>
      <c r="Q42" s="437">
        <v>1262</v>
      </c>
    </row>
    <row r="43" spans="1:17" ht="14.4" customHeight="1" x14ac:dyDescent="0.3">
      <c r="A43" s="432" t="s">
        <v>742</v>
      </c>
      <c r="B43" s="433" t="s">
        <v>666</v>
      </c>
      <c r="C43" s="433" t="s">
        <v>663</v>
      </c>
      <c r="D43" s="433" t="s">
        <v>671</v>
      </c>
      <c r="E43" s="433" t="s">
        <v>672</v>
      </c>
      <c r="F43" s="436">
        <v>1</v>
      </c>
      <c r="G43" s="436">
        <v>2213</v>
      </c>
      <c r="H43" s="436">
        <v>1</v>
      </c>
      <c r="I43" s="436">
        <v>2213</v>
      </c>
      <c r="J43" s="436">
        <v>2</v>
      </c>
      <c r="K43" s="436">
        <v>4472</v>
      </c>
      <c r="L43" s="436">
        <v>2.0207862629914142</v>
      </c>
      <c r="M43" s="436">
        <v>2236</v>
      </c>
      <c r="N43" s="436">
        <v>3</v>
      </c>
      <c r="O43" s="436">
        <v>7014</v>
      </c>
      <c r="P43" s="498">
        <v>3.1694532309082692</v>
      </c>
      <c r="Q43" s="437">
        <v>2338</v>
      </c>
    </row>
    <row r="44" spans="1:17" ht="14.4" customHeight="1" x14ac:dyDescent="0.3">
      <c r="A44" s="432" t="s">
        <v>742</v>
      </c>
      <c r="B44" s="433" t="s">
        <v>666</v>
      </c>
      <c r="C44" s="433" t="s">
        <v>663</v>
      </c>
      <c r="D44" s="433" t="s">
        <v>673</v>
      </c>
      <c r="E44" s="433" t="s">
        <v>674</v>
      </c>
      <c r="F44" s="436">
        <v>1</v>
      </c>
      <c r="G44" s="436">
        <v>1035</v>
      </c>
      <c r="H44" s="436">
        <v>1</v>
      </c>
      <c r="I44" s="436">
        <v>1035</v>
      </c>
      <c r="J44" s="436">
        <v>2</v>
      </c>
      <c r="K44" s="436">
        <v>2086</v>
      </c>
      <c r="L44" s="436">
        <v>2.0154589371980678</v>
      </c>
      <c r="M44" s="436">
        <v>1043</v>
      </c>
      <c r="N44" s="436">
        <v>2</v>
      </c>
      <c r="O44" s="436">
        <v>2154</v>
      </c>
      <c r="P44" s="498">
        <v>2.0811594202898549</v>
      </c>
      <c r="Q44" s="437">
        <v>1077</v>
      </c>
    </row>
    <row r="45" spans="1:17" ht="14.4" customHeight="1" x14ac:dyDescent="0.3">
      <c r="A45" s="432" t="s">
        <v>742</v>
      </c>
      <c r="B45" s="433" t="s">
        <v>666</v>
      </c>
      <c r="C45" s="433" t="s">
        <v>663</v>
      </c>
      <c r="D45" s="433" t="s">
        <v>675</v>
      </c>
      <c r="E45" s="433" t="s">
        <v>676</v>
      </c>
      <c r="F45" s="436">
        <v>39</v>
      </c>
      <c r="G45" s="436">
        <v>144606</v>
      </c>
      <c r="H45" s="436">
        <v>1</v>
      </c>
      <c r="I45" s="436">
        <v>3707.8461538461538</v>
      </c>
      <c r="J45" s="436">
        <v>20</v>
      </c>
      <c r="K45" s="436">
        <v>74420</v>
      </c>
      <c r="L45" s="436">
        <v>0.51463977981549869</v>
      </c>
      <c r="M45" s="436">
        <v>3721</v>
      </c>
      <c r="N45" s="436">
        <v>16</v>
      </c>
      <c r="O45" s="436">
        <v>61168</v>
      </c>
      <c r="P45" s="498">
        <v>0.42299766261427602</v>
      </c>
      <c r="Q45" s="437">
        <v>3823</v>
      </c>
    </row>
    <row r="46" spans="1:17" ht="14.4" customHeight="1" x14ac:dyDescent="0.3">
      <c r="A46" s="432" t="s">
        <v>742</v>
      </c>
      <c r="B46" s="433" t="s">
        <v>666</v>
      </c>
      <c r="C46" s="433" t="s">
        <v>663</v>
      </c>
      <c r="D46" s="433" t="s">
        <v>677</v>
      </c>
      <c r="E46" s="433" t="s">
        <v>678</v>
      </c>
      <c r="F46" s="436"/>
      <c r="G46" s="436"/>
      <c r="H46" s="436"/>
      <c r="I46" s="436"/>
      <c r="J46" s="436"/>
      <c r="K46" s="436"/>
      <c r="L46" s="436"/>
      <c r="M46" s="436"/>
      <c r="N46" s="436">
        <v>3</v>
      </c>
      <c r="O46" s="436">
        <v>1335</v>
      </c>
      <c r="P46" s="498"/>
      <c r="Q46" s="437">
        <v>445</v>
      </c>
    </row>
    <row r="47" spans="1:17" ht="14.4" customHeight="1" x14ac:dyDescent="0.3">
      <c r="A47" s="432" t="s">
        <v>742</v>
      </c>
      <c r="B47" s="433" t="s">
        <v>666</v>
      </c>
      <c r="C47" s="433" t="s">
        <v>663</v>
      </c>
      <c r="D47" s="433" t="s">
        <v>679</v>
      </c>
      <c r="E47" s="433" t="s">
        <v>680</v>
      </c>
      <c r="F47" s="436"/>
      <c r="G47" s="436"/>
      <c r="H47" s="436"/>
      <c r="I47" s="436"/>
      <c r="J47" s="436">
        <v>1</v>
      </c>
      <c r="K47" s="436">
        <v>836</v>
      </c>
      <c r="L47" s="436"/>
      <c r="M47" s="436">
        <v>836</v>
      </c>
      <c r="N47" s="436"/>
      <c r="O47" s="436"/>
      <c r="P47" s="498"/>
      <c r="Q47" s="437"/>
    </row>
    <row r="48" spans="1:17" ht="14.4" customHeight="1" x14ac:dyDescent="0.3">
      <c r="A48" s="432" t="s">
        <v>742</v>
      </c>
      <c r="B48" s="433" t="s">
        <v>666</v>
      </c>
      <c r="C48" s="433" t="s">
        <v>663</v>
      </c>
      <c r="D48" s="433" t="s">
        <v>681</v>
      </c>
      <c r="E48" s="433" t="s">
        <v>682</v>
      </c>
      <c r="F48" s="436">
        <v>7</v>
      </c>
      <c r="G48" s="436">
        <v>11315</v>
      </c>
      <c r="H48" s="436">
        <v>1</v>
      </c>
      <c r="I48" s="436">
        <v>1616.4285714285713</v>
      </c>
      <c r="J48" s="436">
        <v>7</v>
      </c>
      <c r="K48" s="436">
        <v>11347</v>
      </c>
      <c r="L48" s="436">
        <v>1.0028281042863456</v>
      </c>
      <c r="M48" s="436">
        <v>1621</v>
      </c>
      <c r="N48" s="436">
        <v>5</v>
      </c>
      <c r="O48" s="436">
        <v>8275</v>
      </c>
      <c r="P48" s="498">
        <v>0.73133009279717187</v>
      </c>
      <c r="Q48" s="437">
        <v>1655</v>
      </c>
    </row>
    <row r="49" spans="1:17" ht="14.4" customHeight="1" x14ac:dyDescent="0.3">
      <c r="A49" s="432" t="s">
        <v>742</v>
      </c>
      <c r="B49" s="433" t="s">
        <v>666</v>
      </c>
      <c r="C49" s="433" t="s">
        <v>663</v>
      </c>
      <c r="D49" s="433" t="s">
        <v>683</v>
      </c>
      <c r="E49" s="433" t="s">
        <v>684</v>
      </c>
      <c r="F49" s="436">
        <v>1</v>
      </c>
      <c r="G49" s="436">
        <v>1537</v>
      </c>
      <c r="H49" s="436">
        <v>1</v>
      </c>
      <c r="I49" s="436">
        <v>1537</v>
      </c>
      <c r="J49" s="436"/>
      <c r="K49" s="436"/>
      <c r="L49" s="436"/>
      <c r="M49" s="436"/>
      <c r="N49" s="436">
        <v>2</v>
      </c>
      <c r="O49" s="436">
        <v>3240</v>
      </c>
      <c r="P49" s="498">
        <v>2.1080026024723488</v>
      </c>
      <c r="Q49" s="437">
        <v>1620</v>
      </c>
    </row>
    <row r="50" spans="1:17" ht="14.4" customHeight="1" x14ac:dyDescent="0.3">
      <c r="A50" s="432" t="s">
        <v>742</v>
      </c>
      <c r="B50" s="433" t="s">
        <v>666</v>
      </c>
      <c r="C50" s="433" t="s">
        <v>663</v>
      </c>
      <c r="D50" s="433" t="s">
        <v>685</v>
      </c>
      <c r="E50" s="433" t="s">
        <v>686</v>
      </c>
      <c r="F50" s="436"/>
      <c r="G50" s="436"/>
      <c r="H50" s="436"/>
      <c r="I50" s="436"/>
      <c r="J50" s="436"/>
      <c r="K50" s="436"/>
      <c r="L50" s="436"/>
      <c r="M50" s="436"/>
      <c r="N50" s="436">
        <v>2</v>
      </c>
      <c r="O50" s="436">
        <v>1680</v>
      </c>
      <c r="P50" s="498"/>
      <c r="Q50" s="437">
        <v>840</v>
      </c>
    </row>
    <row r="51" spans="1:17" ht="14.4" customHeight="1" x14ac:dyDescent="0.3">
      <c r="A51" s="432" t="s">
        <v>742</v>
      </c>
      <c r="B51" s="433" t="s">
        <v>666</v>
      </c>
      <c r="C51" s="433" t="s">
        <v>663</v>
      </c>
      <c r="D51" s="433" t="s">
        <v>687</v>
      </c>
      <c r="E51" s="433" t="s">
        <v>688</v>
      </c>
      <c r="F51" s="436">
        <v>4</v>
      </c>
      <c r="G51" s="436">
        <v>5828</v>
      </c>
      <c r="H51" s="436">
        <v>1</v>
      </c>
      <c r="I51" s="436">
        <v>1457</v>
      </c>
      <c r="J51" s="436">
        <v>4</v>
      </c>
      <c r="K51" s="436">
        <v>5844</v>
      </c>
      <c r="L51" s="436">
        <v>1.0027453671928621</v>
      </c>
      <c r="M51" s="436">
        <v>1461</v>
      </c>
      <c r="N51" s="436">
        <v>1</v>
      </c>
      <c r="O51" s="436">
        <v>1523</v>
      </c>
      <c r="P51" s="498">
        <v>0.26132463967055591</v>
      </c>
      <c r="Q51" s="437">
        <v>1523</v>
      </c>
    </row>
    <row r="52" spans="1:17" ht="14.4" customHeight="1" x14ac:dyDescent="0.3">
      <c r="A52" s="432" t="s">
        <v>742</v>
      </c>
      <c r="B52" s="433" t="s">
        <v>666</v>
      </c>
      <c r="C52" s="433" t="s">
        <v>663</v>
      </c>
      <c r="D52" s="433" t="s">
        <v>689</v>
      </c>
      <c r="E52" s="433" t="s">
        <v>690</v>
      </c>
      <c r="F52" s="436">
        <v>1</v>
      </c>
      <c r="G52" s="436">
        <v>3100</v>
      </c>
      <c r="H52" s="436">
        <v>1</v>
      </c>
      <c r="I52" s="436">
        <v>3100</v>
      </c>
      <c r="J52" s="436"/>
      <c r="K52" s="436"/>
      <c r="L52" s="436"/>
      <c r="M52" s="436"/>
      <c r="N52" s="436"/>
      <c r="O52" s="436"/>
      <c r="P52" s="498"/>
      <c r="Q52" s="437"/>
    </row>
    <row r="53" spans="1:17" ht="14.4" customHeight="1" x14ac:dyDescent="0.3">
      <c r="A53" s="432" t="s">
        <v>742</v>
      </c>
      <c r="B53" s="433" t="s">
        <v>666</v>
      </c>
      <c r="C53" s="433" t="s">
        <v>663</v>
      </c>
      <c r="D53" s="433" t="s">
        <v>691</v>
      </c>
      <c r="E53" s="433" t="s">
        <v>692</v>
      </c>
      <c r="F53" s="436">
        <v>25</v>
      </c>
      <c r="G53" s="436">
        <v>400</v>
      </c>
      <c r="H53" s="436">
        <v>1</v>
      </c>
      <c r="I53" s="436">
        <v>16</v>
      </c>
      <c r="J53" s="436">
        <v>18</v>
      </c>
      <c r="K53" s="436">
        <v>288</v>
      </c>
      <c r="L53" s="436">
        <v>0.72</v>
      </c>
      <c r="M53" s="436">
        <v>16</v>
      </c>
      <c r="N53" s="436">
        <v>18</v>
      </c>
      <c r="O53" s="436">
        <v>306</v>
      </c>
      <c r="P53" s="498">
        <v>0.76500000000000001</v>
      </c>
      <c r="Q53" s="437">
        <v>17</v>
      </c>
    </row>
    <row r="54" spans="1:17" ht="14.4" customHeight="1" x14ac:dyDescent="0.3">
      <c r="A54" s="432" t="s">
        <v>742</v>
      </c>
      <c r="B54" s="433" t="s">
        <v>666</v>
      </c>
      <c r="C54" s="433" t="s">
        <v>663</v>
      </c>
      <c r="D54" s="433" t="s">
        <v>693</v>
      </c>
      <c r="E54" s="433" t="s">
        <v>678</v>
      </c>
      <c r="F54" s="436">
        <v>46</v>
      </c>
      <c r="G54" s="436">
        <v>31804</v>
      </c>
      <c r="H54" s="436">
        <v>1</v>
      </c>
      <c r="I54" s="436">
        <v>691.39130434782612</v>
      </c>
      <c r="J54" s="436">
        <v>34</v>
      </c>
      <c r="K54" s="436">
        <v>23664</v>
      </c>
      <c r="L54" s="436">
        <v>0.74405735127656902</v>
      </c>
      <c r="M54" s="436">
        <v>696</v>
      </c>
      <c r="N54" s="436">
        <v>31</v>
      </c>
      <c r="O54" s="436">
        <v>21948</v>
      </c>
      <c r="P54" s="498">
        <v>0.69010187397811595</v>
      </c>
      <c r="Q54" s="437">
        <v>708</v>
      </c>
    </row>
    <row r="55" spans="1:17" ht="14.4" customHeight="1" x14ac:dyDescent="0.3">
      <c r="A55" s="432" t="s">
        <v>742</v>
      </c>
      <c r="B55" s="433" t="s">
        <v>666</v>
      </c>
      <c r="C55" s="433" t="s">
        <v>663</v>
      </c>
      <c r="D55" s="433" t="s">
        <v>694</v>
      </c>
      <c r="E55" s="433" t="s">
        <v>680</v>
      </c>
      <c r="F55" s="436">
        <v>98</v>
      </c>
      <c r="G55" s="436">
        <v>135214</v>
      </c>
      <c r="H55" s="436">
        <v>1</v>
      </c>
      <c r="I55" s="436">
        <v>1379.7346938775511</v>
      </c>
      <c r="J55" s="436">
        <v>64</v>
      </c>
      <c r="K55" s="436">
        <v>88768</v>
      </c>
      <c r="L55" s="436">
        <v>0.65650006656115489</v>
      </c>
      <c r="M55" s="436">
        <v>1387</v>
      </c>
      <c r="N55" s="436">
        <v>51</v>
      </c>
      <c r="O55" s="436">
        <v>73338</v>
      </c>
      <c r="P55" s="498">
        <v>0.54238466430990873</v>
      </c>
      <c r="Q55" s="437">
        <v>1438</v>
      </c>
    </row>
    <row r="56" spans="1:17" ht="14.4" customHeight="1" x14ac:dyDescent="0.3">
      <c r="A56" s="432" t="s">
        <v>742</v>
      </c>
      <c r="B56" s="433" t="s">
        <v>666</v>
      </c>
      <c r="C56" s="433" t="s">
        <v>663</v>
      </c>
      <c r="D56" s="433" t="s">
        <v>695</v>
      </c>
      <c r="E56" s="433" t="s">
        <v>696</v>
      </c>
      <c r="F56" s="436">
        <v>36</v>
      </c>
      <c r="G56" s="436">
        <v>83844</v>
      </c>
      <c r="H56" s="436">
        <v>1</v>
      </c>
      <c r="I56" s="436">
        <v>2329</v>
      </c>
      <c r="J56" s="436">
        <v>30</v>
      </c>
      <c r="K56" s="436">
        <v>70230</v>
      </c>
      <c r="L56" s="436">
        <v>0.83762702161156433</v>
      </c>
      <c r="M56" s="436">
        <v>2341</v>
      </c>
      <c r="N56" s="436">
        <v>28</v>
      </c>
      <c r="O56" s="436">
        <v>68236</v>
      </c>
      <c r="P56" s="498">
        <v>0.81384475931491818</v>
      </c>
      <c r="Q56" s="437">
        <v>2437</v>
      </c>
    </row>
    <row r="57" spans="1:17" ht="14.4" customHeight="1" x14ac:dyDescent="0.3">
      <c r="A57" s="432" t="s">
        <v>742</v>
      </c>
      <c r="B57" s="433" t="s">
        <v>666</v>
      </c>
      <c r="C57" s="433" t="s">
        <v>663</v>
      </c>
      <c r="D57" s="433" t="s">
        <v>697</v>
      </c>
      <c r="E57" s="433" t="s">
        <v>698</v>
      </c>
      <c r="F57" s="436">
        <v>46</v>
      </c>
      <c r="G57" s="436">
        <v>3016</v>
      </c>
      <c r="H57" s="436">
        <v>1</v>
      </c>
      <c r="I57" s="436">
        <v>65.565217391304344</v>
      </c>
      <c r="J57" s="436">
        <v>34</v>
      </c>
      <c r="K57" s="436">
        <v>2244</v>
      </c>
      <c r="L57" s="436">
        <v>0.74403183023872677</v>
      </c>
      <c r="M57" s="436">
        <v>66</v>
      </c>
      <c r="N57" s="436">
        <v>32</v>
      </c>
      <c r="O57" s="436">
        <v>2208</v>
      </c>
      <c r="P57" s="498">
        <v>0.73209549071618041</v>
      </c>
      <c r="Q57" s="437">
        <v>69</v>
      </c>
    </row>
    <row r="58" spans="1:17" ht="14.4" customHeight="1" x14ac:dyDescent="0.3">
      <c r="A58" s="432" t="s">
        <v>742</v>
      </c>
      <c r="B58" s="433" t="s">
        <v>666</v>
      </c>
      <c r="C58" s="433" t="s">
        <v>663</v>
      </c>
      <c r="D58" s="433" t="s">
        <v>699</v>
      </c>
      <c r="E58" s="433" t="s">
        <v>700</v>
      </c>
      <c r="F58" s="436">
        <v>4</v>
      </c>
      <c r="G58" s="436">
        <v>1596</v>
      </c>
      <c r="H58" s="436">
        <v>1</v>
      </c>
      <c r="I58" s="436">
        <v>399</v>
      </c>
      <c r="J58" s="436">
        <v>4</v>
      </c>
      <c r="K58" s="436">
        <v>1604</v>
      </c>
      <c r="L58" s="436">
        <v>1.0050125313283209</v>
      </c>
      <c r="M58" s="436">
        <v>401</v>
      </c>
      <c r="N58" s="436">
        <v>1</v>
      </c>
      <c r="O58" s="436">
        <v>407</v>
      </c>
      <c r="P58" s="498">
        <v>0.2550125313283208</v>
      </c>
      <c r="Q58" s="437">
        <v>407</v>
      </c>
    </row>
    <row r="59" spans="1:17" ht="14.4" customHeight="1" x14ac:dyDescent="0.3">
      <c r="A59" s="432" t="s">
        <v>742</v>
      </c>
      <c r="B59" s="433" t="s">
        <v>666</v>
      </c>
      <c r="C59" s="433" t="s">
        <v>663</v>
      </c>
      <c r="D59" s="433" t="s">
        <v>701</v>
      </c>
      <c r="E59" s="433" t="s">
        <v>702</v>
      </c>
      <c r="F59" s="436"/>
      <c r="G59" s="436"/>
      <c r="H59" s="436"/>
      <c r="I59" s="436"/>
      <c r="J59" s="436">
        <v>1</v>
      </c>
      <c r="K59" s="436">
        <v>1613</v>
      </c>
      <c r="L59" s="436"/>
      <c r="M59" s="436">
        <v>1613</v>
      </c>
      <c r="N59" s="436"/>
      <c r="O59" s="436"/>
      <c r="P59" s="498"/>
      <c r="Q59" s="437"/>
    </row>
    <row r="60" spans="1:17" ht="14.4" customHeight="1" x14ac:dyDescent="0.3">
      <c r="A60" s="432" t="s">
        <v>742</v>
      </c>
      <c r="B60" s="433" t="s">
        <v>666</v>
      </c>
      <c r="C60" s="433" t="s">
        <v>663</v>
      </c>
      <c r="D60" s="433" t="s">
        <v>703</v>
      </c>
      <c r="E60" s="433" t="s">
        <v>704</v>
      </c>
      <c r="F60" s="436">
        <v>101</v>
      </c>
      <c r="G60" s="436">
        <v>55611</v>
      </c>
      <c r="H60" s="436">
        <v>1</v>
      </c>
      <c r="I60" s="436">
        <v>550.60396039603961</v>
      </c>
      <c r="J60" s="436">
        <v>77</v>
      </c>
      <c r="K60" s="436">
        <v>42504</v>
      </c>
      <c r="L60" s="436">
        <v>0.76430921939903973</v>
      </c>
      <c r="M60" s="436">
        <v>552</v>
      </c>
      <c r="N60" s="436">
        <v>86</v>
      </c>
      <c r="O60" s="436">
        <v>48160</v>
      </c>
      <c r="P60" s="498">
        <v>0.86601571631511753</v>
      </c>
      <c r="Q60" s="437">
        <v>560</v>
      </c>
    </row>
    <row r="61" spans="1:17" ht="14.4" customHeight="1" x14ac:dyDescent="0.3">
      <c r="A61" s="432" t="s">
        <v>742</v>
      </c>
      <c r="B61" s="433" t="s">
        <v>666</v>
      </c>
      <c r="C61" s="433" t="s">
        <v>663</v>
      </c>
      <c r="D61" s="433" t="s">
        <v>705</v>
      </c>
      <c r="E61" s="433" t="s">
        <v>706</v>
      </c>
      <c r="F61" s="436">
        <v>1</v>
      </c>
      <c r="G61" s="436">
        <v>1244</v>
      </c>
      <c r="H61" s="436">
        <v>1</v>
      </c>
      <c r="I61" s="436">
        <v>1244</v>
      </c>
      <c r="J61" s="436"/>
      <c r="K61" s="436"/>
      <c r="L61" s="436"/>
      <c r="M61" s="436"/>
      <c r="N61" s="436"/>
      <c r="O61" s="436"/>
      <c r="P61" s="498"/>
      <c r="Q61" s="437"/>
    </row>
    <row r="62" spans="1:17" ht="14.4" customHeight="1" x14ac:dyDescent="0.3">
      <c r="A62" s="432" t="s">
        <v>742</v>
      </c>
      <c r="B62" s="433" t="s">
        <v>666</v>
      </c>
      <c r="C62" s="433" t="s">
        <v>663</v>
      </c>
      <c r="D62" s="433" t="s">
        <v>711</v>
      </c>
      <c r="E62" s="433" t="s">
        <v>712</v>
      </c>
      <c r="F62" s="436">
        <v>1</v>
      </c>
      <c r="G62" s="436">
        <v>426</v>
      </c>
      <c r="H62" s="436">
        <v>1</v>
      </c>
      <c r="I62" s="436">
        <v>426</v>
      </c>
      <c r="J62" s="436">
        <v>5</v>
      </c>
      <c r="K62" s="436">
        <v>2130</v>
      </c>
      <c r="L62" s="436">
        <v>5</v>
      </c>
      <c r="M62" s="436">
        <v>426</v>
      </c>
      <c r="N62" s="436">
        <v>6</v>
      </c>
      <c r="O62" s="436">
        <v>2574</v>
      </c>
      <c r="P62" s="498">
        <v>6.042253521126761</v>
      </c>
      <c r="Q62" s="437">
        <v>429</v>
      </c>
    </row>
    <row r="63" spans="1:17" ht="14.4" customHeight="1" x14ac:dyDescent="0.3">
      <c r="A63" s="432" t="s">
        <v>742</v>
      </c>
      <c r="B63" s="433" t="s">
        <v>666</v>
      </c>
      <c r="C63" s="433" t="s">
        <v>663</v>
      </c>
      <c r="D63" s="433" t="s">
        <v>715</v>
      </c>
      <c r="E63" s="433" t="s">
        <v>674</v>
      </c>
      <c r="F63" s="436">
        <v>1</v>
      </c>
      <c r="G63" s="436">
        <v>915</v>
      </c>
      <c r="H63" s="436">
        <v>1</v>
      </c>
      <c r="I63" s="436">
        <v>915</v>
      </c>
      <c r="J63" s="436"/>
      <c r="K63" s="436"/>
      <c r="L63" s="436"/>
      <c r="M63" s="436"/>
      <c r="N63" s="436"/>
      <c r="O63" s="436"/>
      <c r="P63" s="498"/>
      <c r="Q63" s="437"/>
    </row>
    <row r="64" spans="1:17" ht="14.4" customHeight="1" x14ac:dyDescent="0.3">
      <c r="A64" s="432" t="s">
        <v>742</v>
      </c>
      <c r="B64" s="433" t="s">
        <v>666</v>
      </c>
      <c r="C64" s="433" t="s">
        <v>663</v>
      </c>
      <c r="D64" s="433" t="s">
        <v>716</v>
      </c>
      <c r="E64" s="433" t="s">
        <v>717</v>
      </c>
      <c r="F64" s="436">
        <v>10</v>
      </c>
      <c r="G64" s="436">
        <v>16112</v>
      </c>
      <c r="H64" s="436">
        <v>1</v>
      </c>
      <c r="I64" s="436">
        <v>1611.2</v>
      </c>
      <c r="J64" s="436">
        <v>18</v>
      </c>
      <c r="K64" s="436">
        <v>29070</v>
      </c>
      <c r="L64" s="436">
        <v>1.804245283018868</v>
      </c>
      <c r="M64" s="436">
        <v>1615</v>
      </c>
      <c r="N64" s="436">
        <v>18</v>
      </c>
      <c r="O64" s="436">
        <v>29682</v>
      </c>
      <c r="P64" s="498">
        <v>1.8422293942403178</v>
      </c>
      <c r="Q64" s="437">
        <v>1649</v>
      </c>
    </row>
    <row r="65" spans="1:17" ht="14.4" customHeight="1" x14ac:dyDescent="0.3">
      <c r="A65" s="432" t="s">
        <v>743</v>
      </c>
      <c r="B65" s="433" t="s">
        <v>662</v>
      </c>
      <c r="C65" s="433" t="s">
        <v>663</v>
      </c>
      <c r="D65" s="433" t="s">
        <v>664</v>
      </c>
      <c r="E65" s="433" t="s">
        <v>665</v>
      </c>
      <c r="F65" s="436">
        <v>1</v>
      </c>
      <c r="G65" s="436">
        <v>10685</v>
      </c>
      <c r="H65" s="436">
        <v>1</v>
      </c>
      <c r="I65" s="436">
        <v>10685</v>
      </c>
      <c r="J65" s="436">
        <v>1</v>
      </c>
      <c r="K65" s="436">
        <v>10725</v>
      </c>
      <c r="L65" s="436">
        <v>1.0037435657463734</v>
      </c>
      <c r="M65" s="436">
        <v>10725</v>
      </c>
      <c r="N65" s="436"/>
      <c r="O65" s="436"/>
      <c r="P65" s="498"/>
      <c r="Q65" s="437"/>
    </row>
    <row r="66" spans="1:17" ht="14.4" customHeight="1" x14ac:dyDescent="0.3">
      <c r="A66" s="432" t="s">
        <v>744</v>
      </c>
      <c r="B66" s="433" t="s">
        <v>666</v>
      </c>
      <c r="C66" s="433" t="s">
        <v>663</v>
      </c>
      <c r="D66" s="433" t="s">
        <v>691</v>
      </c>
      <c r="E66" s="433" t="s">
        <v>692</v>
      </c>
      <c r="F66" s="436"/>
      <c r="G66" s="436"/>
      <c r="H66" s="436"/>
      <c r="I66" s="436"/>
      <c r="J66" s="436"/>
      <c r="K66" s="436"/>
      <c r="L66" s="436"/>
      <c r="M66" s="436"/>
      <c r="N66" s="436">
        <v>1</v>
      </c>
      <c r="O66" s="436">
        <v>17</v>
      </c>
      <c r="P66" s="498"/>
      <c r="Q66" s="437">
        <v>17</v>
      </c>
    </row>
    <row r="67" spans="1:17" ht="14.4" customHeight="1" x14ac:dyDescent="0.3">
      <c r="A67" s="432" t="s">
        <v>744</v>
      </c>
      <c r="B67" s="433" t="s">
        <v>666</v>
      </c>
      <c r="C67" s="433" t="s">
        <v>663</v>
      </c>
      <c r="D67" s="433" t="s">
        <v>693</v>
      </c>
      <c r="E67" s="433" t="s">
        <v>678</v>
      </c>
      <c r="F67" s="436"/>
      <c r="G67" s="436"/>
      <c r="H67" s="436"/>
      <c r="I67" s="436"/>
      <c r="J67" s="436"/>
      <c r="K67" s="436"/>
      <c r="L67" s="436"/>
      <c r="M67" s="436"/>
      <c r="N67" s="436">
        <v>1</v>
      </c>
      <c r="O67" s="436">
        <v>708</v>
      </c>
      <c r="P67" s="498"/>
      <c r="Q67" s="437">
        <v>708</v>
      </c>
    </row>
    <row r="68" spans="1:17" ht="14.4" customHeight="1" x14ac:dyDescent="0.3">
      <c r="A68" s="432" t="s">
        <v>744</v>
      </c>
      <c r="B68" s="433" t="s">
        <v>666</v>
      </c>
      <c r="C68" s="433" t="s">
        <v>663</v>
      </c>
      <c r="D68" s="433" t="s">
        <v>697</v>
      </c>
      <c r="E68" s="433" t="s">
        <v>698</v>
      </c>
      <c r="F68" s="436"/>
      <c r="G68" s="436"/>
      <c r="H68" s="436"/>
      <c r="I68" s="436"/>
      <c r="J68" s="436"/>
      <c r="K68" s="436"/>
      <c r="L68" s="436"/>
      <c r="M68" s="436"/>
      <c r="N68" s="436">
        <v>1</v>
      </c>
      <c r="O68" s="436">
        <v>69</v>
      </c>
      <c r="P68" s="498"/>
      <c r="Q68" s="437">
        <v>69</v>
      </c>
    </row>
    <row r="69" spans="1:17" ht="14.4" customHeight="1" x14ac:dyDescent="0.3">
      <c r="A69" s="432" t="s">
        <v>745</v>
      </c>
      <c r="B69" s="433" t="s">
        <v>662</v>
      </c>
      <c r="C69" s="433" t="s">
        <v>663</v>
      </c>
      <c r="D69" s="433" t="s">
        <v>664</v>
      </c>
      <c r="E69" s="433" t="s">
        <v>665</v>
      </c>
      <c r="F69" s="436">
        <v>1</v>
      </c>
      <c r="G69" s="436">
        <v>10685</v>
      </c>
      <c r="H69" s="436">
        <v>1</v>
      </c>
      <c r="I69" s="436">
        <v>10685</v>
      </c>
      <c r="J69" s="436">
        <v>2</v>
      </c>
      <c r="K69" s="436">
        <v>21450</v>
      </c>
      <c r="L69" s="436">
        <v>2.0074871314927467</v>
      </c>
      <c r="M69" s="436">
        <v>10725</v>
      </c>
      <c r="N69" s="436">
        <v>8</v>
      </c>
      <c r="O69" s="436">
        <v>91224</v>
      </c>
      <c r="P69" s="498">
        <v>8.5375760411792232</v>
      </c>
      <c r="Q69" s="437">
        <v>11403</v>
      </c>
    </row>
    <row r="70" spans="1:17" ht="14.4" customHeight="1" x14ac:dyDescent="0.3">
      <c r="A70" s="432" t="s">
        <v>745</v>
      </c>
      <c r="B70" s="433" t="s">
        <v>666</v>
      </c>
      <c r="C70" s="433" t="s">
        <v>663</v>
      </c>
      <c r="D70" s="433" t="s">
        <v>671</v>
      </c>
      <c r="E70" s="433" t="s">
        <v>672</v>
      </c>
      <c r="F70" s="436">
        <v>2</v>
      </c>
      <c r="G70" s="436">
        <v>4426</v>
      </c>
      <c r="H70" s="436">
        <v>1</v>
      </c>
      <c r="I70" s="436">
        <v>2213</v>
      </c>
      <c r="J70" s="436"/>
      <c r="K70" s="436"/>
      <c r="L70" s="436"/>
      <c r="M70" s="436"/>
      <c r="N70" s="436">
        <v>1</v>
      </c>
      <c r="O70" s="436">
        <v>2338</v>
      </c>
      <c r="P70" s="498">
        <v>0.52824220515137821</v>
      </c>
      <c r="Q70" s="437">
        <v>2338</v>
      </c>
    </row>
    <row r="71" spans="1:17" ht="14.4" customHeight="1" x14ac:dyDescent="0.3">
      <c r="A71" s="432" t="s">
        <v>745</v>
      </c>
      <c r="B71" s="433" t="s">
        <v>666</v>
      </c>
      <c r="C71" s="433" t="s">
        <v>663</v>
      </c>
      <c r="D71" s="433" t="s">
        <v>673</v>
      </c>
      <c r="E71" s="433" t="s">
        <v>674</v>
      </c>
      <c r="F71" s="436"/>
      <c r="G71" s="436"/>
      <c r="H71" s="436"/>
      <c r="I71" s="436"/>
      <c r="J71" s="436"/>
      <c r="K71" s="436"/>
      <c r="L71" s="436"/>
      <c r="M71" s="436"/>
      <c r="N71" s="436">
        <v>2</v>
      </c>
      <c r="O71" s="436">
        <v>2154</v>
      </c>
      <c r="P71" s="498"/>
      <c r="Q71" s="437">
        <v>1077</v>
      </c>
    </row>
    <row r="72" spans="1:17" ht="14.4" customHeight="1" x14ac:dyDescent="0.3">
      <c r="A72" s="432" t="s">
        <v>745</v>
      </c>
      <c r="B72" s="433" t="s">
        <v>666</v>
      </c>
      <c r="C72" s="433" t="s">
        <v>663</v>
      </c>
      <c r="D72" s="433" t="s">
        <v>675</v>
      </c>
      <c r="E72" s="433" t="s">
        <v>676</v>
      </c>
      <c r="F72" s="436">
        <v>2</v>
      </c>
      <c r="G72" s="436">
        <v>7396</v>
      </c>
      <c r="H72" s="436">
        <v>1</v>
      </c>
      <c r="I72" s="436">
        <v>3698</v>
      </c>
      <c r="J72" s="436"/>
      <c r="K72" s="436"/>
      <c r="L72" s="436"/>
      <c r="M72" s="436"/>
      <c r="N72" s="436"/>
      <c r="O72" s="436"/>
      <c r="P72" s="498"/>
      <c r="Q72" s="437"/>
    </row>
    <row r="73" spans="1:17" ht="14.4" customHeight="1" x14ac:dyDescent="0.3">
      <c r="A73" s="432" t="s">
        <v>745</v>
      </c>
      <c r="B73" s="433" t="s">
        <v>666</v>
      </c>
      <c r="C73" s="433" t="s">
        <v>663</v>
      </c>
      <c r="D73" s="433" t="s">
        <v>685</v>
      </c>
      <c r="E73" s="433" t="s">
        <v>686</v>
      </c>
      <c r="F73" s="436"/>
      <c r="G73" s="436"/>
      <c r="H73" s="436"/>
      <c r="I73" s="436"/>
      <c r="J73" s="436"/>
      <c r="K73" s="436"/>
      <c r="L73" s="436"/>
      <c r="M73" s="436"/>
      <c r="N73" s="436">
        <v>2</v>
      </c>
      <c r="O73" s="436">
        <v>1680</v>
      </c>
      <c r="P73" s="498"/>
      <c r="Q73" s="437">
        <v>840</v>
      </c>
    </row>
    <row r="74" spans="1:17" ht="14.4" customHeight="1" x14ac:dyDescent="0.3">
      <c r="A74" s="432" t="s">
        <v>745</v>
      </c>
      <c r="B74" s="433" t="s">
        <v>666</v>
      </c>
      <c r="C74" s="433" t="s">
        <v>663</v>
      </c>
      <c r="D74" s="433" t="s">
        <v>687</v>
      </c>
      <c r="E74" s="433" t="s">
        <v>688</v>
      </c>
      <c r="F74" s="436">
        <v>2</v>
      </c>
      <c r="G74" s="436">
        <v>2894</v>
      </c>
      <c r="H74" s="436">
        <v>1</v>
      </c>
      <c r="I74" s="436">
        <v>1447</v>
      </c>
      <c r="J74" s="436"/>
      <c r="K74" s="436"/>
      <c r="L74" s="436"/>
      <c r="M74" s="436"/>
      <c r="N74" s="436"/>
      <c r="O74" s="436"/>
      <c r="P74" s="498"/>
      <c r="Q74" s="437"/>
    </row>
    <row r="75" spans="1:17" ht="14.4" customHeight="1" x14ac:dyDescent="0.3">
      <c r="A75" s="432" t="s">
        <v>745</v>
      </c>
      <c r="B75" s="433" t="s">
        <v>666</v>
      </c>
      <c r="C75" s="433" t="s">
        <v>663</v>
      </c>
      <c r="D75" s="433" t="s">
        <v>691</v>
      </c>
      <c r="E75" s="433" t="s">
        <v>692</v>
      </c>
      <c r="F75" s="436">
        <v>5</v>
      </c>
      <c r="G75" s="436">
        <v>80</v>
      </c>
      <c r="H75" s="436">
        <v>1</v>
      </c>
      <c r="I75" s="436">
        <v>16</v>
      </c>
      <c r="J75" s="436">
        <v>1</v>
      </c>
      <c r="K75" s="436">
        <v>16</v>
      </c>
      <c r="L75" s="436">
        <v>0.2</v>
      </c>
      <c r="M75" s="436">
        <v>16</v>
      </c>
      <c r="N75" s="436">
        <v>4</v>
      </c>
      <c r="O75" s="436">
        <v>68</v>
      </c>
      <c r="P75" s="498">
        <v>0.85</v>
      </c>
      <c r="Q75" s="437">
        <v>17</v>
      </c>
    </row>
    <row r="76" spans="1:17" ht="14.4" customHeight="1" x14ac:dyDescent="0.3">
      <c r="A76" s="432" t="s">
        <v>745</v>
      </c>
      <c r="B76" s="433" t="s">
        <v>666</v>
      </c>
      <c r="C76" s="433" t="s">
        <v>663</v>
      </c>
      <c r="D76" s="433" t="s">
        <v>693</v>
      </c>
      <c r="E76" s="433" t="s">
        <v>678</v>
      </c>
      <c r="F76" s="436">
        <v>10</v>
      </c>
      <c r="G76" s="436">
        <v>6904</v>
      </c>
      <c r="H76" s="436">
        <v>1</v>
      </c>
      <c r="I76" s="436">
        <v>690.4</v>
      </c>
      <c r="J76" s="436">
        <v>3</v>
      </c>
      <c r="K76" s="436">
        <v>2088</v>
      </c>
      <c r="L76" s="436">
        <v>0.30243337195828507</v>
      </c>
      <c r="M76" s="436">
        <v>696</v>
      </c>
      <c r="N76" s="436">
        <v>7</v>
      </c>
      <c r="O76" s="436">
        <v>4956</v>
      </c>
      <c r="P76" s="498">
        <v>0.71784472769409036</v>
      </c>
      <c r="Q76" s="437">
        <v>708</v>
      </c>
    </row>
    <row r="77" spans="1:17" ht="14.4" customHeight="1" x14ac:dyDescent="0.3">
      <c r="A77" s="432" t="s">
        <v>745</v>
      </c>
      <c r="B77" s="433" t="s">
        <v>666</v>
      </c>
      <c r="C77" s="433" t="s">
        <v>663</v>
      </c>
      <c r="D77" s="433" t="s">
        <v>694</v>
      </c>
      <c r="E77" s="433" t="s">
        <v>680</v>
      </c>
      <c r="F77" s="436">
        <v>3</v>
      </c>
      <c r="G77" s="436">
        <v>4125</v>
      </c>
      <c r="H77" s="436">
        <v>1</v>
      </c>
      <c r="I77" s="436">
        <v>1375</v>
      </c>
      <c r="J77" s="436"/>
      <c r="K77" s="436"/>
      <c r="L77" s="436"/>
      <c r="M77" s="436"/>
      <c r="N77" s="436"/>
      <c r="O77" s="436"/>
      <c r="P77" s="498"/>
      <c r="Q77" s="437"/>
    </row>
    <row r="78" spans="1:17" ht="14.4" customHeight="1" x14ac:dyDescent="0.3">
      <c r="A78" s="432" t="s">
        <v>745</v>
      </c>
      <c r="B78" s="433" t="s">
        <v>666</v>
      </c>
      <c r="C78" s="433" t="s">
        <v>663</v>
      </c>
      <c r="D78" s="433" t="s">
        <v>695</v>
      </c>
      <c r="E78" s="433" t="s">
        <v>696</v>
      </c>
      <c r="F78" s="436">
        <v>2</v>
      </c>
      <c r="G78" s="436">
        <v>4638</v>
      </c>
      <c r="H78" s="436">
        <v>1</v>
      </c>
      <c r="I78" s="436">
        <v>2319</v>
      </c>
      <c r="J78" s="436"/>
      <c r="K78" s="436"/>
      <c r="L78" s="436"/>
      <c r="M78" s="436"/>
      <c r="N78" s="436"/>
      <c r="O78" s="436"/>
      <c r="P78" s="498"/>
      <c r="Q78" s="437"/>
    </row>
    <row r="79" spans="1:17" ht="14.4" customHeight="1" x14ac:dyDescent="0.3">
      <c r="A79" s="432" t="s">
        <v>745</v>
      </c>
      <c r="B79" s="433" t="s">
        <v>666</v>
      </c>
      <c r="C79" s="433" t="s">
        <v>663</v>
      </c>
      <c r="D79" s="433" t="s">
        <v>697</v>
      </c>
      <c r="E79" s="433" t="s">
        <v>698</v>
      </c>
      <c r="F79" s="436">
        <v>10</v>
      </c>
      <c r="G79" s="436">
        <v>654</v>
      </c>
      <c r="H79" s="436">
        <v>1</v>
      </c>
      <c r="I79" s="436">
        <v>65.400000000000006</v>
      </c>
      <c r="J79" s="436">
        <v>3</v>
      </c>
      <c r="K79" s="436">
        <v>198</v>
      </c>
      <c r="L79" s="436">
        <v>0.30275229357798167</v>
      </c>
      <c r="M79" s="436">
        <v>66</v>
      </c>
      <c r="N79" s="436">
        <v>7</v>
      </c>
      <c r="O79" s="436">
        <v>483</v>
      </c>
      <c r="P79" s="498">
        <v>0.73853211009174313</v>
      </c>
      <c r="Q79" s="437">
        <v>69</v>
      </c>
    </row>
    <row r="80" spans="1:17" ht="14.4" customHeight="1" x14ac:dyDescent="0.3">
      <c r="A80" s="432" t="s">
        <v>745</v>
      </c>
      <c r="B80" s="433" t="s">
        <v>666</v>
      </c>
      <c r="C80" s="433" t="s">
        <v>663</v>
      </c>
      <c r="D80" s="433" t="s">
        <v>699</v>
      </c>
      <c r="E80" s="433" t="s">
        <v>700</v>
      </c>
      <c r="F80" s="436">
        <v>2</v>
      </c>
      <c r="G80" s="436">
        <v>792</v>
      </c>
      <c r="H80" s="436">
        <v>1</v>
      </c>
      <c r="I80" s="436">
        <v>396</v>
      </c>
      <c r="J80" s="436"/>
      <c r="K80" s="436"/>
      <c r="L80" s="436"/>
      <c r="M80" s="436"/>
      <c r="N80" s="436"/>
      <c r="O80" s="436"/>
      <c r="P80" s="498"/>
      <c r="Q80" s="437"/>
    </row>
    <row r="81" spans="1:17" ht="14.4" customHeight="1" x14ac:dyDescent="0.3">
      <c r="A81" s="432" t="s">
        <v>745</v>
      </c>
      <c r="B81" s="433" t="s">
        <v>666</v>
      </c>
      <c r="C81" s="433" t="s">
        <v>663</v>
      </c>
      <c r="D81" s="433" t="s">
        <v>703</v>
      </c>
      <c r="E81" s="433" t="s">
        <v>704</v>
      </c>
      <c r="F81" s="436">
        <v>15</v>
      </c>
      <c r="G81" s="436">
        <v>8250</v>
      </c>
      <c r="H81" s="436">
        <v>1</v>
      </c>
      <c r="I81" s="436">
        <v>550</v>
      </c>
      <c r="J81" s="436">
        <v>5</v>
      </c>
      <c r="K81" s="436">
        <v>2760</v>
      </c>
      <c r="L81" s="436">
        <v>0.33454545454545453</v>
      </c>
      <c r="M81" s="436">
        <v>552</v>
      </c>
      <c r="N81" s="436"/>
      <c r="O81" s="436"/>
      <c r="P81" s="498"/>
      <c r="Q81" s="437"/>
    </row>
    <row r="82" spans="1:17" ht="14.4" customHeight="1" x14ac:dyDescent="0.3">
      <c r="A82" s="432" t="s">
        <v>745</v>
      </c>
      <c r="B82" s="433" t="s">
        <v>666</v>
      </c>
      <c r="C82" s="433" t="s">
        <v>663</v>
      </c>
      <c r="D82" s="433" t="s">
        <v>716</v>
      </c>
      <c r="E82" s="433" t="s">
        <v>717</v>
      </c>
      <c r="F82" s="436">
        <v>3</v>
      </c>
      <c r="G82" s="436">
        <v>4839</v>
      </c>
      <c r="H82" s="436">
        <v>1</v>
      </c>
      <c r="I82" s="436">
        <v>1613</v>
      </c>
      <c r="J82" s="436"/>
      <c r="K82" s="436"/>
      <c r="L82" s="436"/>
      <c r="M82" s="436"/>
      <c r="N82" s="436"/>
      <c r="O82" s="436"/>
      <c r="P82" s="498"/>
      <c r="Q82" s="437"/>
    </row>
    <row r="83" spans="1:17" ht="14.4" customHeight="1" x14ac:dyDescent="0.3">
      <c r="A83" s="432" t="s">
        <v>746</v>
      </c>
      <c r="B83" s="433" t="s">
        <v>662</v>
      </c>
      <c r="C83" s="433" t="s">
        <v>663</v>
      </c>
      <c r="D83" s="433" t="s">
        <v>664</v>
      </c>
      <c r="E83" s="433" t="s">
        <v>665</v>
      </c>
      <c r="F83" s="436">
        <v>5</v>
      </c>
      <c r="G83" s="436">
        <v>53425</v>
      </c>
      <c r="H83" s="436">
        <v>1</v>
      </c>
      <c r="I83" s="436">
        <v>10685</v>
      </c>
      <c r="J83" s="436">
        <v>6</v>
      </c>
      <c r="K83" s="436">
        <v>64350</v>
      </c>
      <c r="L83" s="436">
        <v>1.204492278895648</v>
      </c>
      <c r="M83" s="436">
        <v>10725</v>
      </c>
      <c r="N83" s="436">
        <v>3</v>
      </c>
      <c r="O83" s="436">
        <v>34209</v>
      </c>
      <c r="P83" s="498">
        <v>0.64031820308844178</v>
      </c>
      <c r="Q83" s="437">
        <v>11403</v>
      </c>
    </row>
    <row r="84" spans="1:17" ht="14.4" customHeight="1" x14ac:dyDescent="0.3">
      <c r="A84" s="432" t="s">
        <v>746</v>
      </c>
      <c r="B84" s="433" t="s">
        <v>666</v>
      </c>
      <c r="C84" s="433" t="s">
        <v>663</v>
      </c>
      <c r="D84" s="433" t="s">
        <v>667</v>
      </c>
      <c r="E84" s="433" t="s">
        <v>668</v>
      </c>
      <c r="F84" s="436">
        <v>5</v>
      </c>
      <c r="G84" s="436">
        <v>631</v>
      </c>
      <c r="H84" s="436">
        <v>1</v>
      </c>
      <c r="I84" s="436">
        <v>126.2</v>
      </c>
      <c r="J84" s="436"/>
      <c r="K84" s="436"/>
      <c r="L84" s="436"/>
      <c r="M84" s="436"/>
      <c r="N84" s="436">
        <v>1</v>
      </c>
      <c r="O84" s="436">
        <v>136</v>
      </c>
      <c r="P84" s="498">
        <v>0.21553090332805072</v>
      </c>
      <c r="Q84" s="437">
        <v>136</v>
      </c>
    </row>
    <row r="85" spans="1:17" ht="14.4" customHeight="1" x14ac:dyDescent="0.3">
      <c r="A85" s="432" t="s">
        <v>746</v>
      </c>
      <c r="B85" s="433" t="s">
        <v>666</v>
      </c>
      <c r="C85" s="433" t="s">
        <v>663</v>
      </c>
      <c r="D85" s="433" t="s">
        <v>669</v>
      </c>
      <c r="E85" s="433" t="s">
        <v>670</v>
      </c>
      <c r="F85" s="436">
        <v>10</v>
      </c>
      <c r="G85" s="436">
        <v>12200</v>
      </c>
      <c r="H85" s="436">
        <v>1</v>
      </c>
      <c r="I85" s="436">
        <v>1220</v>
      </c>
      <c r="J85" s="436"/>
      <c r="K85" s="436"/>
      <c r="L85" s="436"/>
      <c r="M85" s="436"/>
      <c r="N85" s="436"/>
      <c r="O85" s="436"/>
      <c r="P85" s="498"/>
      <c r="Q85" s="437"/>
    </row>
    <row r="86" spans="1:17" ht="14.4" customHeight="1" x14ac:dyDescent="0.3">
      <c r="A86" s="432" t="s">
        <v>746</v>
      </c>
      <c r="B86" s="433" t="s">
        <v>666</v>
      </c>
      <c r="C86" s="433" t="s">
        <v>663</v>
      </c>
      <c r="D86" s="433" t="s">
        <v>671</v>
      </c>
      <c r="E86" s="433" t="s">
        <v>672</v>
      </c>
      <c r="F86" s="436">
        <v>29</v>
      </c>
      <c r="G86" s="436">
        <v>64465</v>
      </c>
      <c r="H86" s="436">
        <v>1</v>
      </c>
      <c r="I86" s="436">
        <v>2222.9310344827586</v>
      </c>
      <c r="J86" s="436">
        <v>2</v>
      </c>
      <c r="K86" s="436">
        <v>4472</v>
      </c>
      <c r="L86" s="436">
        <v>6.9370976498875359E-2</v>
      </c>
      <c r="M86" s="436">
        <v>2236</v>
      </c>
      <c r="N86" s="436">
        <v>3</v>
      </c>
      <c r="O86" s="436">
        <v>7014</v>
      </c>
      <c r="P86" s="498">
        <v>0.10880322655704645</v>
      </c>
      <c r="Q86" s="437">
        <v>2338</v>
      </c>
    </row>
    <row r="87" spans="1:17" ht="14.4" customHeight="1" x14ac:dyDescent="0.3">
      <c r="A87" s="432" t="s">
        <v>746</v>
      </c>
      <c r="B87" s="433" t="s">
        <v>666</v>
      </c>
      <c r="C87" s="433" t="s">
        <v>663</v>
      </c>
      <c r="D87" s="433" t="s">
        <v>673</v>
      </c>
      <c r="E87" s="433" t="s">
        <v>674</v>
      </c>
      <c r="F87" s="436">
        <v>4</v>
      </c>
      <c r="G87" s="436">
        <v>4164</v>
      </c>
      <c r="H87" s="436">
        <v>1</v>
      </c>
      <c r="I87" s="436">
        <v>1041</v>
      </c>
      <c r="J87" s="436"/>
      <c r="K87" s="436"/>
      <c r="L87" s="436"/>
      <c r="M87" s="436"/>
      <c r="N87" s="436"/>
      <c r="O87" s="436"/>
      <c r="P87" s="498"/>
      <c r="Q87" s="437"/>
    </row>
    <row r="88" spans="1:17" ht="14.4" customHeight="1" x14ac:dyDescent="0.3">
      <c r="A88" s="432" t="s">
        <v>746</v>
      </c>
      <c r="B88" s="433" t="s">
        <v>666</v>
      </c>
      <c r="C88" s="433" t="s">
        <v>663</v>
      </c>
      <c r="D88" s="433" t="s">
        <v>675</v>
      </c>
      <c r="E88" s="433" t="s">
        <v>676</v>
      </c>
      <c r="F88" s="436">
        <v>19</v>
      </c>
      <c r="G88" s="436">
        <v>70390</v>
      </c>
      <c r="H88" s="436">
        <v>1</v>
      </c>
      <c r="I88" s="436">
        <v>3704.7368421052633</v>
      </c>
      <c r="J88" s="436">
        <v>10</v>
      </c>
      <c r="K88" s="436">
        <v>37210</v>
      </c>
      <c r="L88" s="436">
        <v>0.52862622531609604</v>
      </c>
      <c r="M88" s="436">
        <v>3721</v>
      </c>
      <c r="N88" s="436">
        <v>2</v>
      </c>
      <c r="O88" s="436">
        <v>7646</v>
      </c>
      <c r="P88" s="498">
        <v>0.10862338400340958</v>
      </c>
      <c r="Q88" s="437">
        <v>3823</v>
      </c>
    </row>
    <row r="89" spans="1:17" ht="14.4" customHeight="1" x14ac:dyDescent="0.3">
      <c r="A89" s="432" t="s">
        <v>746</v>
      </c>
      <c r="B89" s="433" t="s">
        <v>666</v>
      </c>
      <c r="C89" s="433" t="s">
        <v>663</v>
      </c>
      <c r="D89" s="433" t="s">
        <v>677</v>
      </c>
      <c r="E89" s="433" t="s">
        <v>678</v>
      </c>
      <c r="F89" s="436">
        <v>1</v>
      </c>
      <c r="G89" s="436">
        <v>438</v>
      </c>
      <c r="H89" s="436">
        <v>1</v>
      </c>
      <c r="I89" s="436">
        <v>438</v>
      </c>
      <c r="J89" s="436"/>
      <c r="K89" s="436"/>
      <c r="L89" s="436"/>
      <c r="M89" s="436"/>
      <c r="N89" s="436"/>
      <c r="O89" s="436"/>
      <c r="P89" s="498"/>
      <c r="Q89" s="437"/>
    </row>
    <row r="90" spans="1:17" ht="14.4" customHeight="1" x14ac:dyDescent="0.3">
      <c r="A90" s="432" t="s">
        <v>746</v>
      </c>
      <c r="B90" s="433" t="s">
        <v>666</v>
      </c>
      <c r="C90" s="433" t="s">
        <v>663</v>
      </c>
      <c r="D90" s="433" t="s">
        <v>681</v>
      </c>
      <c r="E90" s="433" t="s">
        <v>682</v>
      </c>
      <c r="F90" s="436">
        <v>9</v>
      </c>
      <c r="G90" s="436">
        <v>14559</v>
      </c>
      <c r="H90" s="436">
        <v>1</v>
      </c>
      <c r="I90" s="436">
        <v>1617.6666666666667</v>
      </c>
      <c r="J90" s="436">
        <v>4</v>
      </c>
      <c r="K90" s="436">
        <v>6484</v>
      </c>
      <c r="L90" s="436">
        <v>0.44536025825949582</v>
      </c>
      <c r="M90" s="436">
        <v>1621</v>
      </c>
      <c r="N90" s="436">
        <v>1</v>
      </c>
      <c r="O90" s="436">
        <v>1655</v>
      </c>
      <c r="P90" s="498">
        <v>0.11367538979325503</v>
      </c>
      <c r="Q90" s="437">
        <v>1655</v>
      </c>
    </row>
    <row r="91" spans="1:17" ht="14.4" customHeight="1" x14ac:dyDescent="0.3">
      <c r="A91" s="432" t="s">
        <v>746</v>
      </c>
      <c r="B91" s="433" t="s">
        <v>666</v>
      </c>
      <c r="C91" s="433" t="s">
        <v>663</v>
      </c>
      <c r="D91" s="433" t="s">
        <v>685</v>
      </c>
      <c r="E91" s="433" t="s">
        <v>686</v>
      </c>
      <c r="F91" s="436">
        <v>20</v>
      </c>
      <c r="G91" s="436">
        <v>16431</v>
      </c>
      <c r="H91" s="436">
        <v>1</v>
      </c>
      <c r="I91" s="436">
        <v>821.55</v>
      </c>
      <c r="J91" s="436"/>
      <c r="K91" s="436"/>
      <c r="L91" s="436"/>
      <c r="M91" s="436"/>
      <c r="N91" s="436">
        <v>2</v>
      </c>
      <c r="O91" s="436">
        <v>1680</v>
      </c>
      <c r="P91" s="498">
        <v>0.10224575497535147</v>
      </c>
      <c r="Q91" s="437">
        <v>840</v>
      </c>
    </row>
    <row r="92" spans="1:17" ht="14.4" customHeight="1" x14ac:dyDescent="0.3">
      <c r="A92" s="432" t="s">
        <v>746</v>
      </c>
      <c r="B92" s="433" t="s">
        <v>666</v>
      </c>
      <c r="C92" s="433" t="s">
        <v>663</v>
      </c>
      <c r="D92" s="433" t="s">
        <v>687</v>
      </c>
      <c r="E92" s="433" t="s">
        <v>688</v>
      </c>
      <c r="F92" s="436">
        <v>1</v>
      </c>
      <c r="G92" s="436">
        <v>1447</v>
      </c>
      <c r="H92" s="436">
        <v>1</v>
      </c>
      <c r="I92" s="436">
        <v>1447</v>
      </c>
      <c r="J92" s="436"/>
      <c r="K92" s="436"/>
      <c r="L92" s="436"/>
      <c r="M92" s="436"/>
      <c r="N92" s="436"/>
      <c r="O92" s="436"/>
      <c r="P92" s="498"/>
      <c r="Q92" s="437"/>
    </row>
    <row r="93" spans="1:17" ht="14.4" customHeight="1" x14ac:dyDescent="0.3">
      <c r="A93" s="432" t="s">
        <v>746</v>
      </c>
      <c r="B93" s="433" t="s">
        <v>666</v>
      </c>
      <c r="C93" s="433" t="s">
        <v>663</v>
      </c>
      <c r="D93" s="433" t="s">
        <v>691</v>
      </c>
      <c r="E93" s="433" t="s">
        <v>692</v>
      </c>
      <c r="F93" s="436">
        <v>36</v>
      </c>
      <c r="G93" s="436">
        <v>576</v>
      </c>
      <c r="H93" s="436">
        <v>1</v>
      </c>
      <c r="I93" s="436">
        <v>16</v>
      </c>
      <c r="J93" s="436">
        <v>7</v>
      </c>
      <c r="K93" s="436">
        <v>112</v>
      </c>
      <c r="L93" s="436">
        <v>0.19444444444444445</v>
      </c>
      <c r="M93" s="436">
        <v>16</v>
      </c>
      <c r="N93" s="436">
        <v>4</v>
      </c>
      <c r="O93" s="436">
        <v>68</v>
      </c>
      <c r="P93" s="498">
        <v>0.11805555555555555</v>
      </c>
      <c r="Q93" s="437">
        <v>17</v>
      </c>
    </row>
    <row r="94" spans="1:17" ht="14.4" customHeight="1" x14ac:dyDescent="0.3">
      <c r="A94" s="432" t="s">
        <v>746</v>
      </c>
      <c r="B94" s="433" t="s">
        <v>666</v>
      </c>
      <c r="C94" s="433" t="s">
        <v>663</v>
      </c>
      <c r="D94" s="433" t="s">
        <v>693</v>
      </c>
      <c r="E94" s="433" t="s">
        <v>678</v>
      </c>
      <c r="F94" s="436">
        <v>43</v>
      </c>
      <c r="G94" s="436">
        <v>29680</v>
      </c>
      <c r="H94" s="436">
        <v>1</v>
      </c>
      <c r="I94" s="436">
        <v>690.23255813953483</v>
      </c>
      <c r="J94" s="436">
        <v>14</v>
      </c>
      <c r="K94" s="436">
        <v>9744</v>
      </c>
      <c r="L94" s="436">
        <v>0.32830188679245281</v>
      </c>
      <c r="M94" s="436">
        <v>696</v>
      </c>
      <c r="N94" s="436">
        <v>5</v>
      </c>
      <c r="O94" s="436">
        <v>3540</v>
      </c>
      <c r="P94" s="498">
        <v>0.1192722371967655</v>
      </c>
      <c r="Q94" s="437">
        <v>708</v>
      </c>
    </row>
    <row r="95" spans="1:17" ht="14.4" customHeight="1" x14ac:dyDescent="0.3">
      <c r="A95" s="432" t="s">
        <v>746</v>
      </c>
      <c r="B95" s="433" t="s">
        <v>666</v>
      </c>
      <c r="C95" s="433" t="s">
        <v>663</v>
      </c>
      <c r="D95" s="433" t="s">
        <v>694</v>
      </c>
      <c r="E95" s="433" t="s">
        <v>680</v>
      </c>
      <c r="F95" s="436">
        <v>32</v>
      </c>
      <c r="G95" s="436">
        <v>44088</v>
      </c>
      <c r="H95" s="436">
        <v>1</v>
      </c>
      <c r="I95" s="436">
        <v>1377.75</v>
      </c>
      <c r="J95" s="436">
        <v>21</v>
      </c>
      <c r="K95" s="436">
        <v>29127</v>
      </c>
      <c r="L95" s="436">
        <v>0.66065596080566136</v>
      </c>
      <c r="M95" s="436">
        <v>1387</v>
      </c>
      <c r="N95" s="436">
        <v>6</v>
      </c>
      <c r="O95" s="436">
        <v>8628</v>
      </c>
      <c r="P95" s="498">
        <v>0.19569951007076755</v>
      </c>
      <c r="Q95" s="437">
        <v>1438</v>
      </c>
    </row>
    <row r="96" spans="1:17" ht="14.4" customHeight="1" x14ac:dyDescent="0.3">
      <c r="A96" s="432" t="s">
        <v>746</v>
      </c>
      <c r="B96" s="433" t="s">
        <v>666</v>
      </c>
      <c r="C96" s="433" t="s">
        <v>663</v>
      </c>
      <c r="D96" s="433" t="s">
        <v>695</v>
      </c>
      <c r="E96" s="433" t="s">
        <v>696</v>
      </c>
      <c r="F96" s="436">
        <v>16</v>
      </c>
      <c r="G96" s="436">
        <v>37179</v>
      </c>
      <c r="H96" s="436">
        <v>1</v>
      </c>
      <c r="I96" s="436">
        <v>2323.6875</v>
      </c>
      <c r="J96" s="436">
        <v>10</v>
      </c>
      <c r="K96" s="436">
        <v>23410</v>
      </c>
      <c r="L96" s="436">
        <v>0.629656526533796</v>
      </c>
      <c r="M96" s="436">
        <v>2341</v>
      </c>
      <c r="N96" s="436">
        <v>4</v>
      </c>
      <c r="O96" s="436">
        <v>9748</v>
      </c>
      <c r="P96" s="498">
        <v>0.26219102181338927</v>
      </c>
      <c r="Q96" s="437">
        <v>2437</v>
      </c>
    </row>
    <row r="97" spans="1:17" ht="14.4" customHeight="1" x14ac:dyDescent="0.3">
      <c r="A97" s="432" t="s">
        <v>746</v>
      </c>
      <c r="B97" s="433" t="s">
        <v>666</v>
      </c>
      <c r="C97" s="433" t="s">
        <v>663</v>
      </c>
      <c r="D97" s="433" t="s">
        <v>697</v>
      </c>
      <c r="E97" s="433" t="s">
        <v>698</v>
      </c>
      <c r="F97" s="436">
        <v>48</v>
      </c>
      <c r="G97" s="436">
        <v>3140</v>
      </c>
      <c r="H97" s="436">
        <v>1</v>
      </c>
      <c r="I97" s="436">
        <v>65.416666666666671</v>
      </c>
      <c r="J97" s="436">
        <v>14</v>
      </c>
      <c r="K97" s="436">
        <v>924</v>
      </c>
      <c r="L97" s="436">
        <v>0.29426751592356687</v>
      </c>
      <c r="M97" s="436">
        <v>66</v>
      </c>
      <c r="N97" s="436">
        <v>5</v>
      </c>
      <c r="O97" s="436">
        <v>345</v>
      </c>
      <c r="P97" s="498">
        <v>0.10987261146496816</v>
      </c>
      <c r="Q97" s="437">
        <v>69</v>
      </c>
    </row>
    <row r="98" spans="1:17" ht="14.4" customHeight="1" x14ac:dyDescent="0.3">
      <c r="A98" s="432" t="s">
        <v>746</v>
      </c>
      <c r="B98" s="433" t="s">
        <v>666</v>
      </c>
      <c r="C98" s="433" t="s">
        <v>663</v>
      </c>
      <c r="D98" s="433" t="s">
        <v>699</v>
      </c>
      <c r="E98" s="433" t="s">
        <v>700</v>
      </c>
      <c r="F98" s="436">
        <v>1</v>
      </c>
      <c r="G98" s="436">
        <v>396</v>
      </c>
      <c r="H98" s="436">
        <v>1</v>
      </c>
      <c r="I98" s="436">
        <v>396</v>
      </c>
      <c r="J98" s="436"/>
      <c r="K98" s="436"/>
      <c r="L98" s="436"/>
      <c r="M98" s="436"/>
      <c r="N98" s="436"/>
      <c r="O98" s="436"/>
      <c r="P98" s="498"/>
      <c r="Q98" s="437"/>
    </row>
    <row r="99" spans="1:17" ht="14.4" customHeight="1" x14ac:dyDescent="0.3">
      <c r="A99" s="432" t="s">
        <v>746</v>
      </c>
      <c r="B99" s="433" t="s">
        <v>666</v>
      </c>
      <c r="C99" s="433" t="s">
        <v>663</v>
      </c>
      <c r="D99" s="433" t="s">
        <v>703</v>
      </c>
      <c r="E99" s="433" t="s">
        <v>704</v>
      </c>
      <c r="F99" s="436">
        <v>42</v>
      </c>
      <c r="G99" s="436">
        <v>23109</v>
      </c>
      <c r="H99" s="436">
        <v>1</v>
      </c>
      <c r="I99" s="436">
        <v>550.21428571428567</v>
      </c>
      <c r="J99" s="436">
        <v>25</v>
      </c>
      <c r="K99" s="436">
        <v>13800</v>
      </c>
      <c r="L99" s="436">
        <v>0.5971699337920291</v>
      </c>
      <c r="M99" s="436">
        <v>552</v>
      </c>
      <c r="N99" s="436">
        <v>17</v>
      </c>
      <c r="O99" s="436">
        <v>9520</v>
      </c>
      <c r="P99" s="498">
        <v>0.41196070794928386</v>
      </c>
      <c r="Q99" s="437">
        <v>560</v>
      </c>
    </row>
    <row r="100" spans="1:17" ht="14.4" customHeight="1" x14ac:dyDescent="0.3">
      <c r="A100" s="432" t="s">
        <v>746</v>
      </c>
      <c r="B100" s="433" t="s">
        <v>666</v>
      </c>
      <c r="C100" s="433" t="s">
        <v>663</v>
      </c>
      <c r="D100" s="433" t="s">
        <v>716</v>
      </c>
      <c r="E100" s="433" t="s">
        <v>717</v>
      </c>
      <c r="F100" s="436">
        <v>6</v>
      </c>
      <c r="G100" s="436">
        <v>9666</v>
      </c>
      <c r="H100" s="436">
        <v>1</v>
      </c>
      <c r="I100" s="436">
        <v>1611</v>
      </c>
      <c r="J100" s="436">
        <v>10</v>
      </c>
      <c r="K100" s="436">
        <v>16150</v>
      </c>
      <c r="L100" s="436">
        <v>1.6708048830953859</v>
      </c>
      <c r="M100" s="436">
        <v>1615</v>
      </c>
      <c r="N100" s="436">
        <v>7</v>
      </c>
      <c r="O100" s="436">
        <v>11543</v>
      </c>
      <c r="P100" s="498">
        <v>1.1941858059176496</v>
      </c>
      <c r="Q100" s="437">
        <v>1649</v>
      </c>
    </row>
    <row r="101" spans="1:17" ht="14.4" customHeight="1" x14ac:dyDescent="0.3">
      <c r="A101" s="432" t="s">
        <v>746</v>
      </c>
      <c r="B101" s="433" t="s">
        <v>666</v>
      </c>
      <c r="C101" s="433" t="s">
        <v>663</v>
      </c>
      <c r="D101" s="433" t="s">
        <v>718</v>
      </c>
      <c r="E101" s="433" t="s">
        <v>710</v>
      </c>
      <c r="F101" s="436">
        <v>3</v>
      </c>
      <c r="G101" s="436">
        <v>684</v>
      </c>
      <c r="H101" s="436">
        <v>1</v>
      </c>
      <c r="I101" s="436">
        <v>228</v>
      </c>
      <c r="J101" s="436"/>
      <c r="K101" s="436"/>
      <c r="L101" s="436"/>
      <c r="M101" s="436"/>
      <c r="N101" s="436"/>
      <c r="O101" s="436"/>
      <c r="P101" s="498"/>
      <c r="Q101" s="437"/>
    </row>
    <row r="102" spans="1:17" ht="14.4" customHeight="1" x14ac:dyDescent="0.3">
      <c r="A102" s="432" t="s">
        <v>747</v>
      </c>
      <c r="B102" s="433" t="s">
        <v>666</v>
      </c>
      <c r="C102" s="433" t="s">
        <v>663</v>
      </c>
      <c r="D102" s="433" t="s">
        <v>667</v>
      </c>
      <c r="E102" s="433" t="s">
        <v>668</v>
      </c>
      <c r="F102" s="436">
        <v>2</v>
      </c>
      <c r="G102" s="436">
        <v>252</v>
      </c>
      <c r="H102" s="436">
        <v>1</v>
      </c>
      <c r="I102" s="436">
        <v>126</v>
      </c>
      <c r="J102" s="436">
        <v>2</v>
      </c>
      <c r="K102" s="436">
        <v>256</v>
      </c>
      <c r="L102" s="436">
        <v>1.0158730158730158</v>
      </c>
      <c r="M102" s="436">
        <v>128</v>
      </c>
      <c r="N102" s="436"/>
      <c r="O102" s="436"/>
      <c r="P102" s="498"/>
      <c r="Q102" s="437"/>
    </row>
    <row r="103" spans="1:17" ht="14.4" customHeight="1" x14ac:dyDescent="0.3">
      <c r="A103" s="432" t="s">
        <v>747</v>
      </c>
      <c r="B103" s="433" t="s">
        <v>666</v>
      </c>
      <c r="C103" s="433" t="s">
        <v>663</v>
      </c>
      <c r="D103" s="433" t="s">
        <v>687</v>
      </c>
      <c r="E103" s="433" t="s">
        <v>688</v>
      </c>
      <c r="F103" s="436">
        <v>4</v>
      </c>
      <c r="G103" s="436">
        <v>5788</v>
      </c>
      <c r="H103" s="436">
        <v>1</v>
      </c>
      <c r="I103" s="436">
        <v>1447</v>
      </c>
      <c r="J103" s="436">
        <v>4</v>
      </c>
      <c r="K103" s="436">
        <v>5844</v>
      </c>
      <c r="L103" s="436">
        <v>1.009675190048376</v>
      </c>
      <c r="M103" s="436">
        <v>1461</v>
      </c>
      <c r="N103" s="436">
        <v>1</v>
      </c>
      <c r="O103" s="436">
        <v>1523</v>
      </c>
      <c r="P103" s="498">
        <v>0.26313061506565305</v>
      </c>
      <c r="Q103" s="437">
        <v>1523</v>
      </c>
    </row>
    <row r="104" spans="1:17" ht="14.4" customHeight="1" x14ac:dyDescent="0.3">
      <c r="A104" s="432" t="s">
        <v>747</v>
      </c>
      <c r="B104" s="433" t="s">
        <v>666</v>
      </c>
      <c r="C104" s="433" t="s">
        <v>663</v>
      </c>
      <c r="D104" s="433" t="s">
        <v>693</v>
      </c>
      <c r="E104" s="433" t="s">
        <v>678</v>
      </c>
      <c r="F104" s="436"/>
      <c r="G104" s="436"/>
      <c r="H104" s="436"/>
      <c r="I104" s="436"/>
      <c r="J104" s="436">
        <v>1</v>
      </c>
      <c r="K104" s="436">
        <v>696</v>
      </c>
      <c r="L104" s="436"/>
      <c r="M104" s="436">
        <v>696</v>
      </c>
      <c r="N104" s="436"/>
      <c r="O104" s="436"/>
      <c r="P104" s="498"/>
      <c r="Q104" s="437"/>
    </row>
    <row r="105" spans="1:17" ht="14.4" customHeight="1" x14ac:dyDescent="0.3">
      <c r="A105" s="432" t="s">
        <v>747</v>
      </c>
      <c r="B105" s="433" t="s">
        <v>666</v>
      </c>
      <c r="C105" s="433" t="s">
        <v>663</v>
      </c>
      <c r="D105" s="433" t="s">
        <v>694</v>
      </c>
      <c r="E105" s="433" t="s">
        <v>680</v>
      </c>
      <c r="F105" s="436">
        <v>1</v>
      </c>
      <c r="G105" s="436">
        <v>1375</v>
      </c>
      <c r="H105" s="436">
        <v>1</v>
      </c>
      <c r="I105" s="436">
        <v>1375</v>
      </c>
      <c r="J105" s="436"/>
      <c r="K105" s="436"/>
      <c r="L105" s="436"/>
      <c r="M105" s="436"/>
      <c r="N105" s="436"/>
      <c r="O105" s="436"/>
      <c r="P105" s="498"/>
      <c r="Q105" s="437"/>
    </row>
    <row r="106" spans="1:17" ht="14.4" customHeight="1" x14ac:dyDescent="0.3">
      <c r="A106" s="432" t="s">
        <v>747</v>
      </c>
      <c r="B106" s="433" t="s">
        <v>666</v>
      </c>
      <c r="C106" s="433" t="s">
        <v>663</v>
      </c>
      <c r="D106" s="433" t="s">
        <v>695</v>
      </c>
      <c r="E106" s="433" t="s">
        <v>696</v>
      </c>
      <c r="F106" s="436">
        <v>2</v>
      </c>
      <c r="G106" s="436">
        <v>4638</v>
      </c>
      <c r="H106" s="436">
        <v>1</v>
      </c>
      <c r="I106" s="436">
        <v>2319</v>
      </c>
      <c r="J106" s="436"/>
      <c r="K106" s="436"/>
      <c r="L106" s="436"/>
      <c r="M106" s="436"/>
      <c r="N106" s="436"/>
      <c r="O106" s="436"/>
      <c r="P106" s="498"/>
      <c r="Q106" s="437"/>
    </row>
    <row r="107" spans="1:17" ht="14.4" customHeight="1" x14ac:dyDescent="0.3">
      <c r="A107" s="432" t="s">
        <v>747</v>
      </c>
      <c r="B107" s="433" t="s">
        <v>666</v>
      </c>
      <c r="C107" s="433" t="s">
        <v>663</v>
      </c>
      <c r="D107" s="433" t="s">
        <v>697</v>
      </c>
      <c r="E107" s="433" t="s">
        <v>698</v>
      </c>
      <c r="F107" s="436"/>
      <c r="G107" s="436"/>
      <c r="H107" s="436"/>
      <c r="I107" s="436"/>
      <c r="J107" s="436">
        <v>1</v>
      </c>
      <c r="K107" s="436">
        <v>66</v>
      </c>
      <c r="L107" s="436"/>
      <c r="M107" s="436">
        <v>66</v>
      </c>
      <c r="N107" s="436"/>
      <c r="O107" s="436"/>
      <c r="P107" s="498"/>
      <c r="Q107" s="437"/>
    </row>
    <row r="108" spans="1:17" ht="14.4" customHeight="1" x14ac:dyDescent="0.3">
      <c r="A108" s="432" t="s">
        <v>747</v>
      </c>
      <c r="B108" s="433" t="s">
        <v>666</v>
      </c>
      <c r="C108" s="433" t="s">
        <v>663</v>
      </c>
      <c r="D108" s="433" t="s">
        <v>699</v>
      </c>
      <c r="E108" s="433" t="s">
        <v>700</v>
      </c>
      <c r="F108" s="436">
        <v>4</v>
      </c>
      <c r="G108" s="436">
        <v>1584</v>
      </c>
      <c r="H108" s="436">
        <v>1</v>
      </c>
      <c r="I108" s="436">
        <v>396</v>
      </c>
      <c r="J108" s="436">
        <v>4</v>
      </c>
      <c r="K108" s="436">
        <v>1604</v>
      </c>
      <c r="L108" s="436">
        <v>1.0126262626262625</v>
      </c>
      <c r="M108" s="436">
        <v>401</v>
      </c>
      <c r="N108" s="436">
        <v>1</v>
      </c>
      <c r="O108" s="436">
        <v>407</v>
      </c>
      <c r="P108" s="498">
        <v>0.25694444444444442</v>
      </c>
      <c r="Q108" s="437">
        <v>407</v>
      </c>
    </row>
    <row r="109" spans="1:17" ht="14.4" customHeight="1" x14ac:dyDescent="0.3">
      <c r="A109" s="432" t="s">
        <v>747</v>
      </c>
      <c r="B109" s="433" t="s">
        <v>666</v>
      </c>
      <c r="C109" s="433" t="s">
        <v>663</v>
      </c>
      <c r="D109" s="433" t="s">
        <v>703</v>
      </c>
      <c r="E109" s="433" t="s">
        <v>704</v>
      </c>
      <c r="F109" s="436">
        <v>15</v>
      </c>
      <c r="G109" s="436">
        <v>8250</v>
      </c>
      <c r="H109" s="436">
        <v>1</v>
      </c>
      <c r="I109" s="436">
        <v>550</v>
      </c>
      <c r="J109" s="436">
        <v>17</v>
      </c>
      <c r="K109" s="436">
        <v>9384</v>
      </c>
      <c r="L109" s="436">
        <v>1.1374545454545455</v>
      </c>
      <c r="M109" s="436">
        <v>552</v>
      </c>
      <c r="N109" s="436">
        <v>6</v>
      </c>
      <c r="O109" s="436">
        <v>3360</v>
      </c>
      <c r="P109" s="498">
        <v>0.40727272727272729</v>
      </c>
      <c r="Q109" s="437">
        <v>560</v>
      </c>
    </row>
    <row r="110" spans="1:17" ht="14.4" customHeight="1" x14ac:dyDescent="0.3">
      <c r="A110" s="432" t="s">
        <v>747</v>
      </c>
      <c r="B110" s="433" t="s">
        <v>666</v>
      </c>
      <c r="C110" s="433" t="s">
        <v>663</v>
      </c>
      <c r="D110" s="433" t="s">
        <v>711</v>
      </c>
      <c r="E110" s="433" t="s">
        <v>712</v>
      </c>
      <c r="F110" s="436">
        <v>1</v>
      </c>
      <c r="G110" s="436">
        <v>425</v>
      </c>
      <c r="H110" s="436">
        <v>1</v>
      </c>
      <c r="I110" s="436">
        <v>425</v>
      </c>
      <c r="J110" s="436">
        <v>2</v>
      </c>
      <c r="K110" s="436">
        <v>852</v>
      </c>
      <c r="L110" s="436">
        <v>2.0047058823529413</v>
      </c>
      <c r="M110" s="436">
        <v>426</v>
      </c>
      <c r="N110" s="436">
        <v>7</v>
      </c>
      <c r="O110" s="436">
        <v>3003</v>
      </c>
      <c r="P110" s="498">
        <v>7.0658823529411761</v>
      </c>
      <c r="Q110" s="437">
        <v>429</v>
      </c>
    </row>
    <row r="111" spans="1:17" ht="14.4" customHeight="1" x14ac:dyDescent="0.3">
      <c r="A111" s="432" t="s">
        <v>747</v>
      </c>
      <c r="B111" s="433" t="s">
        <v>666</v>
      </c>
      <c r="C111" s="433" t="s">
        <v>663</v>
      </c>
      <c r="D111" s="433" t="s">
        <v>716</v>
      </c>
      <c r="E111" s="433" t="s">
        <v>717</v>
      </c>
      <c r="F111" s="436"/>
      <c r="G111" s="436"/>
      <c r="H111" s="436"/>
      <c r="I111" s="436"/>
      <c r="J111" s="436">
        <v>1</v>
      </c>
      <c r="K111" s="436">
        <v>1615</v>
      </c>
      <c r="L111" s="436"/>
      <c r="M111" s="436">
        <v>1615</v>
      </c>
      <c r="N111" s="436"/>
      <c r="O111" s="436"/>
      <c r="P111" s="498"/>
      <c r="Q111" s="437"/>
    </row>
    <row r="112" spans="1:17" ht="14.4" customHeight="1" x14ac:dyDescent="0.3">
      <c r="A112" s="432" t="s">
        <v>748</v>
      </c>
      <c r="B112" s="433" t="s">
        <v>666</v>
      </c>
      <c r="C112" s="433" t="s">
        <v>663</v>
      </c>
      <c r="D112" s="433" t="s">
        <v>667</v>
      </c>
      <c r="E112" s="433" t="s">
        <v>668</v>
      </c>
      <c r="F112" s="436">
        <v>2</v>
      </c>
      <c r="G112" s="436">
        <v>254</v>
      </c>
      <c r="H112" s="436">
        <v>1</v>
      </c>
      <c r="I112" s="436">
        <v>127</v>
      </c>
      <c r="J112" s="436">
        <v>4</v>
      </c>
      <c r="K112" s="436">
        <v>512</v>
      </c>
      <c r="L112" s="436">
        <v>2.015748031496063</v>
      </c>
      <c r="M112" s="436">
        <v>128</v>
      </c>
      <c r="N112" s="436"/>
      <c r="O112" s="436"/>
      <c r="P112" s="498"/>
      <c r="Q112" s="437"/>
    </row>
    <row r="113" spans="1:17" ht="14.4" customHeight="1" x14ac:dyDescent="0.3">
      <c r="A113" s="432" t="s">
        <v>748</v>
      </c>
      <c r="B113" s="433" t="s">
        <v>666</v>
      </c>
      <c r="C113" s="433" t="s">
        <v>663</v>
      </c>
      <c r="D113" s="433" t="s">
        <v>687</v>
      </c>
      <c r="E113" s="433" t="s">
        <v>688</v>
      </c>
      <c r="F113" s="436">
        <v>4</v>
      </c>
      <c r="G113" s="436">
        <v>5818</v>
      </c>
      <c r="H113" s="436">
        <v>1</v>
      </c>
      <c r="I113" s="436">
        <v>1454.5</v>
      </c>
      <c r="J113" s="436">
        <v>4</v>
      </c>
      <c r="K113" s="436">
        <v>5844</v>
      </c>
      <c r="L113" s="436">
        <v>1.0044688896528016</v>
      </c>
      <c r="M113" s="436">
        <v>1461</v>
      </c>
      <c r="N113" s="436"/>
      <c r="O113" s="436"/>
      <c r="P113" s="498"/>
      <c r="Q113" s="437"/>
    </row>
    <row r="114" spans="1:17" ht="14.4" customHeight="1" x14ac:dyDescent="0.3">
      <c r="A114" s="432" t="s">
        <v>748</v>
      </c>
      <c r="B114" s="433" t="s">
        <v>666</v>
      </c>
      <c r="C114" s="433" t="s">
        <v>663</v>
      </c>
      <c r="D114" s="433" t="s">
        <v>699</v>
      </c>
      <c r="E114" s="433" t="s">
        <v>700</v>
      </c>
      <c r="F114" s="436">
        <v>4</v>
      </c>
      <c r="G114" s="436">
        <v>1593</v>
      </c>
      <c r="H114" s="436">
        <v>1</v>
      </c>
      <c r="I114" s="436">
        <v>398.25</v>
      </c>
      <c r="J114" s="436">
        <v>4</v>
      </c>
      <c r="K114" s="436">
        <v>1604</v>
      </c>
      <c r="L114" s="436">
        <v>1.0069052102950409</v>
      </c>
      <c r="M114" s="436">
        <v>401</v>
      </c>
      <c r="N114" s="436"/>
      <c r="O114" s="436"/>
      <c r="P114" s="498"/>
      <c r="Q114" s="437"/>
    </row>
    <row r="115" spans="1:17" ht="14.4" customHeight="1" x14ac:dyDescent="0.3">
      <c r="A115" s="432" t="s">
        <v>748</v>
      </c>
      <c r="B115" s="433" t="s">
        <v>666</v>
      </c>
      <c r="C115" s="433" t="s">
        <v>663</v>
      </c>
      <c r="D115" s="433" t="s">
        <v>703</v>
      </c>
      <c r="E115" s="433" t="s">
        <v>704</v>
      </c>
      <c r="F115" s="436">
        <v>11</v>
      </c>
      <c r="G115" s="436">
        <v>6061</v>
      </c>
      <c r="H115" s="436">
        <v>1</v>
      </c>
      <c r="I115" s="436">
        <v>551</v>
      </c>
      <c r="J115" s="436">
        <v>15</v>
      </c>
      <c r="K115" s="436">
        <v>8280</v>
      </c>
      <c r="L115" s="436">
        <v>1.3661112027718199</v>
      </c>
      <c r="M115" s="436">
        <v>552</v>
      </c>
      <c r="N115" s="436">
        <v>6</v>
      </c>
      <c r="O115" s="436">
        <v>3360</v>
      </c>
      <c r="P115" s="498">
        <v>0.55436396634218776</v>
      </c>
      <c r="Q115" s="437">
        <v>560</v>
      </c>
    </row>
    <row r="116" spans="1:17" ht="14.4" customHeight="1" x14ac:dyDescent="0.3">
      <c r="A116" s="432" t="s">
        <v>748</v>
      </c>
      <c r="B116" s="433" t="s">
        <v>666</v>
      </c>
      <c r="C116" s="433" t="s">
        <v>663</v>
      </c>
      <c r="D116" s="433" t="s">
        <v>711</v>
      </c>
      <c r="E116" s="433" t="s">
        <v>712</v>
      </c>
      <c r="F116" s="436">
        <v>9</v>
      </c>
      <c r="G116" s="436">
        <v>3831</v>
      </c>
      <c r="H116" s="436">
        <v>1</v>
      </c>
      <c r="I116" s="436">
        <v>425.66666666666669</v>
      </c>
      <c r="J116" s="436">
        <v>18</v>
      </c>
      <c r="K116" s="436">
        <v>7668</v>
      </c>
      <c r="L116" s="436">
        <v>2.0015661707126076</v>
      </c>
      <c r="M116" s="436">
        <v>426</v>
      </c>
      <c r="N116" s="436">
        <v>4</v>
      </c>
      <c r="O116" s="436">
        <v>1716</v>
      </c>
      <c r="P116" s="498">
        <v>0.44792482380579485</v>
      </c>
      <c r="Q116" s="437">
        <v>429</v>
      </c>
    </row>
    <row r="117" spans="1:17" ht="14.4" customHeight="1" x14ac:dyDescent="0.3">
      <c r="A117" s="432" t="s">
        <v>748</v>
      </c>
      <c r="B117" s="433" t="s">
        <v>666</v>
      </c>
      <c r="C117" s="433" t="s">
        <v>663</v>
      </c>
      <c r="D117" s="433" t="s">
        <v>716</v>
      </c>
      <c r="E117" s="433" t="s">
        <v>717</v>
      </c>
      <c r="F117" s="436"/>
      <c r="G117" s="436"/>
      <c r="H117" s="436"/>
      <c r="I117" s="436"/>
      <c r="J117" s="436">
        <v>1</v>
      </c>
      <c r="K117" s="436">
        <v>1615</v>
      </c>
      <c r="L117" s="436"/>
      <c r="M117" s="436">
        <v>1615</v>
      </c>
      <c r="N117" s="436">
        <v>2</v>
      </c>
      <c r="O117" s="436">
        <v>3298</v>
      </c>
      <c r="P117" s="498"/>
      <c r="Q117" s="437">
        <v>1649</v>
      </c>
    </row>
    <row r="118" spans="1:17" ht="14.4" customHeight="1" x14ac:dyDescent="0.3">
      <c r="A118" s="432" t="s">
        <v>749</v>
      </c>
      <c r="B118" s="433" t="s">
        <v>666</v>
      </c>
      <c r="C118" s="433" t="s">
        <v>663</v>
      </c>
      <c r="D118" s="433" t="s">
        <v>667</v>
      </c>
      <c r="E118" s="433" t="s">
        <v>668</v>
      </c>
      <c r="F118" s="436">
        <v>12</v>
      </c>
      <c r="G118" s="436">
        <v>1520</v>
      </c>
      <c r="H118" s="436">
        <v>1</v>
      </c>
      <c r="I118" s="436">
        <v>126.66666666666667</v>
      </c>
      <c r="J118" s="436">
        <v>7</v>
      </c>
      <c r="K118" s="436">
        <v>896</v>
      </c>
      <c r="L118" s="436">
        <v>0.58947368421052626</v>
      </c>
      <c r="M118" s="436">
        <v>128</v>
      </c>
      <c r="N118" s="436">
        <v>4</v>
      </c>
      <c r="O118" s="436">
        <v>544</v>
      </c>
      <c r="P118" s="498">
        <v>0.35789473684210527</v>
      </c>
      <c r="Q118" s="437">
        <v>136</v>
      </c>
    </row>
    <row r="119" spans="1:17" ht="14.4" customHeight="1" x14ac:dyDescent="0.3">
      <c r="A119" s="432" t="s">
        <v>749</v>
      </c>
      <c r="B119" s="433" t="s">
        <v>666</v>
      </c>
      <c r="C119" s="433" t="s">
        <v>663</v>
      </c>
      <c r="D119" s="433" t="s">
        <v>671</v>
      </c>
      <c r="E119" s="433" t="s">
        <v>672</v>
      </c>
      <c r="F119" s="436"/>
      <c r="G119" s="436"/>
      <c r="H119" s="436"/>
      <c r="I119" s="436"/>
      <c r="J119" s="436">
        <v>2</v>
      </c>
      <c r="K119" s="436">
        <v>4472</v>
      </c>
      <c r="L119" s="436"/>
      <c r="M119" s="436">
        <v>2236</v>
      </c>
      <c r="N119" s="436"/>
      <c r="O119" s="436"/>
      <c r="P119" s="498"/>
      <c r="Q119" s="437"/>
    </row>
    <row r="120" spans="1:17" ht="14.4" customHeight="1" x14ac:dyDescent="0.3">
      <c r="A120" s="432" t="s">
        <v>749</v>
      </c>
      <c r="B120" s="433" t="s">
        <v>666</v>
      </c>
      <c r="C120" s="433" t="s">
        <v>663</v>
      </c>
      <c r="D120" s="433" t="s">
        <v>675</v>
      </c>
      <c r="E120" s="433" t="s">
        <v>676</v>
      </c>
      <c r="F120" s="436">
        <v>21</v>
      </c>
      <c r="G120" s="436">
        <v>77882</v>
      </c>
      <c r="H120" s="436">
        <v>1</v>
      </c>
      <c r="I120" s="436">
        <v>3708.6666666666665</v>
      </c>
      <c r="J120" s="436">
        <v>2</v>
      </c>
      <c r="K120" s="436">
        <v>7442</v>
      </c>
      <c r="L120" s="436">
        <v>9.5554813692509177E-2</v>
      </c>
      <c r="M120" s="436">
        <v>3721</v>
      </c>
      <c r="N120" s="436">
        <v>8</v>
      </c>
      <c r="O120" s="436">
        <v>30584</v>
      </c>
      <c r="P120" s="498">
        <v>0.39269664364037904</v>
      </c>
      <c r="Q120" s="437">
        <v>3823</v>
      </c>
    </row>
    <row r="121" spans="1:17" ht="14.4" customHeight="1" x14ac:dyDescent="0.3">
      <c r="A121" s="432" t="s">
        <v>749</v>
      </c>
      <c r="B121" s="433" t="s">
        <v>666</v>
      </c>
      <c r="C121" s="433" t="s">
        <v>663</v>
      </c>
      <c r="D121" s="433" t="s">
        <v>677</v>
      </c>
      <c r="E121" s="433" t="s">
        <v>678</v>
      </c>
      <c r="F121" s="436">
        <v>5</v>
      </c>
      <c r="G121" s="436">
        <v>2194</v>
      </c>
      <c r="H121" s="436">
        <v>1</v>
      </c>
      <c r="I121" s="436">
        <v>438.8</v>
      </c>
      <c r="J121" s="436">
        <v>11</v>
      </c>
      <c r="K121" s="436">
        <v>4829</v>
      </c>
      <c r="L121" s="436">
        <v>2.2010027347310848</v>
      </c>
      <c r="M121" s="436">
        <v>439</v>
      </c>
      <c r="N121" s="436">
        <v>15</v>
      </c>
      <c r="O121" s="436">
        <v>6675</v>
      </c>
      <c r="P121" s="498">
        <v>3.0423883318140383</v>
      </c>
      <c r="Q121" s="437">
        <v>445</v>
      </c>
    </row>
    <row r="122" spans="1:17" ht="14.4" customHeight="1" x14ac:dyDescent="0.3">
      <c r="A122" s="432" t="s">
        <v>749</v>
      </c>
      <c r="B122" s="433" t="s">
        <v>666</v>
      </c>
      <c r="C122" s="433" t="s">
        <v>663</v>
      </c>
      <c r="D122" s="433" t="s">
        <v>679</v>
      </c>
      <c r="E122" s="433" t="s">
        <v>680</v>
      </c>
      <c r="F122" s="436"/>
      <c r="G122" s="436"/>
      <c r="H122" s="436"/>
      <c r="I122" s="436"/>
      <c r="J122" s="436">
        <v>5</v>
      </c>
      <c r="K122" s="436">
        <v>4180</v>
      </c>
      <c r="L122" s="436"/>
      <c r="M122" s="436">
        <v>836</v>
      </c>
      <c r="N122" s="436">
        <v>7</v>
      </c>
      <c r="O122" s="436">
        <v>5971</v>
      </c>
      <c r="P122" s="498"/>
      <c r="Q122" s="437">
        <v>853</v>
      </c>
    </row>
    <row r="123" spans="1:17" ht="14.4" customHeight="1" x14ac:dyDescent="0.3">
      <c r="A123" s="432" t="s">
        <v>749</v>
      </c>
      <c r="B123" s="433" t="s">
        <v>666</v>
      </c>
      <c r="C123" s="433" t="s">
        <v>663</v>
      </c>
      <c r="D123" s="433" t="s">
        <v>681</v>
      </c>
      <c r="E123" s="433" t="s">
        <v>682</v>
      </c>
      <c r="F123" s="436">
        <v>6</v>
      </c>
      <c r="G123" s="436">
        <v>9696</v>
      </c>
      <c r="H123" s="436">
        <v>1</v>
      </c>
      <c r="I123" s="436">
        <v>1616</v>
      </c>
      <c r="J123" s="436">
        <v>2</v>
      </c>
      <c r="K123" s="436">
        <v>3242</v>
      </c>
      <c r="L123" s="436">
        <v>0.33436468646864687</v>
      </c>
      <c r="M123" s="436">
        <v>1621</v>
      </c>
      <c r="N123" s="436">
        <v>2</v>
      </c>
      <c r="O123" s="436">
        <v>3310</v>
      </c>
      <c r="P123" s="498">
        <v>0.34137788778877887</v>
      </c>
      <c r="Q123" s="437">
        <v>1655</v>
      </c>
    </row>
    <row r="124" spans="1:17" ht="14.4" customHeight="1" x14ac:dyDescent="0.3">
      <c r="A124" s="432" t="s">
        <v>749</v>
      </c>
      <c r="B124" s="433" t="s">
        <v>666</v>
      </c>
      <c r="C124" s="433" t="s">
        <v>663</v>
      </c>
      <c r="D124" s="433" t="s">
        <v>687</v>
      </c>
      <c r="E124" s="433" t="s">
        <v>688</v>
      </c>
      <c r="F124" s="436">
        <v>3</v>
      </c>
      <c r="G124" s="436">
        <v>4351</v>
      </c>
      <c r="H124" s="436">
        <v>1</v>
      </c>
      <c r="I124" s="436">
        <v>1450.3333333333333</v>
      </c>
      <c r="J124" s="436">
        <v>9</v>
      </c>
      <c r="K124" s="436">
        <v>13149</v>
      </c>
      <c r="L124" s="436">
        <v>3.0220638933578488</v>
      </c>
      <c r="M124" s="436">
        <v>1461</v>
      </c>
      <c r="N124" s="436">
        <v>1</v>
      </c>
      <c r="O124" s="436">
        <v>1523</v>
      </c>
      <c r="P124" s="498">
        <v>0.35003447483337163</v>
      </c>
      <c r="Q124" s="437">
        <v>1523</v>
      </c>
    </row>
    <row r="125" spans="1:17" ht="14.4" customHeight="1" x14ac:dyDescent="0.3">
      <c r="A125" s="432" t="s">
        <v>749</v>
      </c>
      <c r="B125" s="433" t="s">
        <v>666</v>
      </c>
      <c r="C125" s="433" t="s">
        <v>663</v>
      </c>
      <c r="D125" s="433" t="s">
        <v>691</v>
      </c>
      <c r="E125" s="433" t="s">
        <v>692</v>
      </c>
      <c r="F125" s="436">
        <v>11</v>
      </c>
      <c r="G125" s="436">
        <v>176</v>
      </c>
      <c r="H125" s="436">
        <v>1</v>
      </c>
      <c r="I125" s="436">
        <v>16</v>
      </c>
      <c r="J125" s="436">
        <v>19</v>
      </c>
      <c r="K125" s="436">
        <v>304</v>
      </c>
      <c r="L125" s="436">
        <v>1.7272727272727273</v>
      </c>
      <c r="M125" s="436">
        <v>16</v>
      </c>
      <c r="N125" s="436">
        <v>12</v>
      </c>
      <c r="O125" s="436">
        <v>204</v>
      </c>
      <c r="P125" s="498">
        <v>1.1590909090909092</v>
      </c>
      <c r="Q125" s="437">
        <v>17</v>
      </c>
    </row>
    <row r="126" spans="1:17" ht="14.4" customHeight="1" x14ac:dyDescent="0.3">
      <c r="A126" s="432" t="s">
        <v>749</v>
      </c>
      <c r="B126" s="433" t="s">
        <v>666</v>
      </c>
      <c r="C126" s="433" t="s">
        <v>663</v>
      </c>
      <c r="D126" s="433" t="s">
        <v>693</v>
      </c>
      <c r="E126" s="433" t="s">
        <v>678</v>
      </c>
      <c r="F126" s="436">
        <v>17</v>
      </c>
      <c r="G126" s="436">
        <v>11756</v>
      </c>
      <c r="H126" s="436">
        <v>1</v>
      </c>
      <c r="I126" s="436">
        <v>691.52941176470586</v>
      </c>
      <c r="J126" s="436">
        <v>28</v>
      </c>
      <c r="K126" s="436">
        <v>19488</v>
      </c>
      <c r="L126" s="436">
        <v>1.6577067029601906</v>
      </c>
      <c r="M126" s="436">
        <v>696</v>
      </c>
      <c r="N126" s="436">
        <v>15</v>
      </c>
      <c r="O126" s="436">
        <v>10620</v>
      </c>
      <c r="P126" s="498">
        <v>0.90336849268458663</v>
      </c>
      <c r="Q126" s="437">
        <v>708</v>
      </c>
    </row>
    <row r="127" spans="1:17" ht="14.4" customHeight="1" x14ac:dyDescent="0.3">
      <c r="A127" s="432" t="s">
        <v>749</v>
      </c>
      <c r="B127" s="433" t="s">
        <v>666</v>
      </c>
      <c r="C127" s="433" t="s">
        <v>663</v>
      </c>
      <c r="D127" s="433" t="s">
        <v>694</v>
      </c>
      <c r="E127" s="433" t="s">
        <v>680</v>
      </c>
      <c r="F127" s="436">
        <v>34</v>
      </c>
      <c r="G127" s="436">
        <v>46902</v>
      </c>
      <c r="H127" s="436">
        <v>1</v>
      </c>
      <c r="I127" s="436">
        <v>1379.4705882352941</v>
      </c>
      <c r="J127" s="436">
        <v>6</v>
      </c>
      <c r="K127" s="436">
        <v>8322</v>
      </c>
      <c r="L127" s="436">
        <v>0.17743379813227581</v>
      </c>
      <c r="M127" s="436">
        <v>1387</v>
      </c>
      <c r="N127" s="436">
        <v>21</v>
      </c>
      <c r="O127" s="436">
        <v>30198</v>
      </c>
      <c r="P127" s="498">
        <v>0.64385314059101961</v>
      </c>
      <c r="Q127" s="437">
        <v>1438</v>
      </c>
    </row>
    <row r="128" spans="1:17" ht="14.4" customHeight="1" x14ac:dyDescent="0.3">
      <c r="A128" s="432" t="s">
        <v>749</v>
      </c>
      <c r="B128" s="433" t="s">
        <v>666</v>
      </c>
      <c r="C128" s="433" t="s">
        <v>663</v>
      </c>
      <c r="D128" s="433" t="s">
        <v>695</v>
      </c>
      <c r="E128" s="433" t="s">
        <v>696</v>
      </c>
      <c r="F128" s="436">
        <v>26</v>
      </c>
      <c r="G128" s="436">
        <v>60549</v>
      </c>
      <c r="H128" s="436">
        <v>1</v>
      </c>
      <c r="I128" s="436">
        <v>2328.8076923076924</v>
      </c>
      <c r="J128" s="436">
        <v>8</v>
      </c>
      <c r="K128" s="436">
        <v>18728</v>
      </c>
      <c r="L128" s="436">
        <v>0.30930320897124641</v>
      </c>
      <c r="M128" s="436">
        <v>2341</v>
      </c>
      <c r="N128" s="436">
        <v>21</v>
      </c>
      <c r="O128" s="436">
        <v>51177</v>
      </c>
      <c r="P128" s="498">
        <v>0.84521627111925879</v>
      </c>
      <c r="Q128" s="437">
        <v>2437</v>
      </c>
    </row>
    <row r="129" spans="1:17" ht="14.4" customHeight="1" x14ac:dyDescent="0.3">
      <c r="A129" s="432" t="s">
        <v>749</v>
      </c>
      <c r="B129" s="433" t="s">
        <v>666</v>
      </c>
      <c r="C129" s="433" t="s">
        <v>663</v>
      </c>
      <c r="D129" s="433" t="s">
        <v>697</v>
      </c>
      <c r="E129" s="433" t="s">
        <v>698</v>
      </c>
      <c r="F129" s="436">
        <v>22</v>
      </c>
      <c r="G129" s="436">
        <v>1444</v>
      </c>
      <c r="H129" s="436">
        <v>1</v>
      </c>
      <c r="I129" s="436">
        <v>65.63636363636364</v>
      </c>
      <c r="J129" s="436">
        <v>33</v>
      </c>
      <c r="K129" s="436">
        <v>2178</v>
      </c>
      <c r="L129" s="436">
        <v>1.5083102493074791</v>
      </c>
      <c r="M129" s="436">
        <v>66</v>
      </c>
      <c r="N129" s="436">
        <v>25</v>
      </c>
      <c r="O129" s="436">
        <v>1725</v>
      </c>
      <c r="P129" s="498">
        <v>1.1945983379501386</v>
      </c>
      <c r="Q129" s="437">
        <v>69</v>
      </c>
    </row>
    <row r="130" spans="1:17" ht="14.4" customHeight="1" x14ac:dyDescent="0.3">
      <c r="A130" s="432" t="s">
        <v>749</v>
      </c>
      <c r="B130" s="433" t="s">
        <v>666</v>
      </c>
      <c r="C130" s="433" t="s">
        <v>663</v>
      </c>
      <c r="D130" s="433" t="s">
        <v>699</v>
      </c>
      <c r="E130" s="433" t="s">
        <v>700</v>
      </c>
      <c r="F130" s="436">
        <v>3</v>
      </c>
      <c r="G130" s="436">
        <v>1191</v>
      </c>
      <c r="H130" s="436">
        <v>1</v>
      </c>
      <c r="I130" s="436">
        <v>397</v>
      </c>
      <c r="J130" s="436">
        <v>9</v>
      </c>
      <c r="K130" s="436">
        <v>3609</v>
      </c>
      <c r="L130" s="436">
        <v>3.0302267002518892</v>
      </c>
      <c r="M130" s="436">
        <v>401</v>
      </c>
      <c r="N130" s="436">
        <v>1</v>
      </c>
      <c r="O130" s="436">
        <v>407</v>
      </c>
      <c r="P130" s="498">
        <v>0.34172963895885811</v>
      </c>
      <c r="Q130" s="437">
        <v>407</v>
      </c>
    </row>
    <row r="131" spans="1:17" ht="14.4" customHeight="1" x14ac:dyDescent="0.3">
      <c r="A131" s="432" t="s">
        <v>749</v>
      </c>
      <c r="B131" s="433" t="s">
        <v>666</v>
      </c>
      <c r="C131" s="433" t="s">
        <v>663</v>
      </c>
      <c r="D131" s="433" t="s">
        <v>701</v>
      </c>
      <c r="E131" s="433" t="s">
        <v>702</v>
      </c>
      <c r="F131" s="436">
        <v>2</v>
      </c>
      <c r="G131" s="436">
        <v>3210</v>
      </c>
      <c r="H131" s="436">
        <v>1</v>
      </c>
      <c r="I131" s="436">
        <v>1605</v>
      </c>
      <c r="J131" s="436">
        <v>2</v>
      </c>
      <c r="K131" s="436">
        <v>3226</v>
      </c>
      <c r="L131" s="436">
        <v>1.0049844236760124</v>
      </c>
      <c r="M131" s="436">
        <v>1613</v>
      </c>
      <c r="N131" s="436">
        <v>6</v>
      </c>
      <c r="O131" s="436">
        <v>9984</v>
      </c>
      <c r="P131" s="498">
        <v>3.1102803738317757</v>
      </c>
      <c r="Q131" s="437">
        <v>1664</v>
      </c>
    </row>
    <row r="132" spans="1:17" ht="14.4" customHeight="1" x14ac:dyDescent="0.3">
      <c r="A132" s="432" t="s">
        <v>749</v>
      </c>
      <c r="B132" s="433" t="s">
        <v>666</v>
      </c>
      <c r="C132" s="433" t="s">
        <v>663</v>
      </c>
      <c r="D132" s="433" t="s">
        <v>703</v>
      </c>
      <c r="E132" s="433" t="s">
        <v>704</v>
      </c>
      <c r="F132" s="436">
        <v>91</v>
      </c>
      <c r="G132" s="436">
        <v>50100</v>
      </c>
      <c r="H132" s="436">
        <v>1</v>
      </c>
      <c r="I132" s="436">
        <v>550.54945054945051</v>
      </c>
      <c r="J132" s="436">
        <v>90</v>
      </c>
      <c r="K132" s="436">
        <v>49680</v>
      </c>
      <c r="L132" s="436">
        <v>0.99161676646706587</v>
      </c>
      <c r="M132" s="436">
        <v>552</v>
      </c>
      <c r="N132" s="436">
        <v>104</v>
      </c>
      <c r="O132" s="436">
        <v>58240</v>
      </c>
      <c r="P132" s="498">
        <v>1.1624750499001997</v>
      </c>
      <c r="Q132" s="437">
        <v>560</v>
      </c>
    </row>
    <row r="133" spans="1:17" ht="14.4" customHeight="1" x14ac:dyDescent="0.3">
      <c r="A133" s="432" t="s">
        <v>749</v>
      </c>
      <c r="B133" s="433" t="s">
        <v>666</v>
      </c>
      <c r="C133" s="433" t="s">
        <v>663</v>
      </c>
      <c r="D133" s="433" t="s">
        <v>711</v>
      </c>
      <c r="E133" s="433" t="s">
        <v>712</v>
      </c>
      <c r="F133" s="436">
        <v>35</v>
      </c>
      <c r="G133" s="436">
        <v>14895</v>
      </c>
      <c r="H133" s="436">
        <v>1</v>
      </c>
      <c r="I133" s="436">
        <v>425.57142857142856</v>
      </c>
      <c r="J133" s="436">
        <v>39</v>
      </c>
      <c r="K133" s="436">
        <v>16614</v>
      </c>
      <c r="L133" s="436">
        <v>1.1154078549848943</v>
      </c>
      <c r="M133" s="436">
        <v>426</v>
      </c>
      <c r="N133" s="436">
        <v>84</v>
      </c>
      <c r="O133" s="436">
        <v>36036</v>
      </c>
      <c r="P133" s="498">
        <v>2.4193353474320243</v>
      </c>
      <c r="Q133" s="437">
        <v>429</v>
      </c>
    </row>
    <row r="134" spans="1:17" ht="14.4" customHeight="1" x14ac:dyDescent="0.3">
      <c r="A134" s="432" t="s">
        <v>749</v>
      </c>
      <c r="B134" s="433" t="s">
        <v>666</v>
      </c>
      <c r="C134" s="433" t="s">
        <v>663</v>
      </c>
      <c r="D134" s="433" t="s">
        <v>716</v>
      </c>
      <c r="E134" s="433" t="s">
        <v>717</v>
      </c>
      <c r="F134" s="436">
        <v>10</v>
      </c>
      <c r="G134" s="436">
        <v>16112</v>
      </c>
      <c r="H134" s="436">
        <v>1</v>
      </c>
      <c r="I134" s="436">
        <v>1611.2</v>
      </c>
      <c r="J134" s="436">
        <v>8</v>
      </c>
      <c r="K134" s="436">
        <v>12920</v>
      </c>
      <c r="L134" s="436">
        <v>0.80188679245283023</v>
      </c>
      <c r="M134" s="436">
        <v>1615</v>
      </c>
      <c r="N134" s="436">
        <v>25</v>
      </c>
      <c r="O134" s="436">
        <v>41225</v>
      </c>
      <c r="P134" s="498">
        <v>2.5586519364448859</v>
      </c>
      <c r="Q134" s="437">
        <v>1649</v>
      </c>
    </row>
    <row r="135" spans="1:17" ht="14.4" customHeight="1" x14ac:dyDescent="0.3">
      <c r="A135" s="432" t="s">
        <v>750</v>
      </c>
      <c r="B135" s="433" t="s">
        <v>666</v>
      </c>
      <c r="C135" s="433" t="s">
        <v>663</v>
      </c>
      <c r="D135" s="433" t="s">
        <v>671</v>
      </c>
      <c r="E135" s="433" t="s">
        <v>672</v>
      </c>
      <c r="F135" s="436">
        <v>2</v>
      </c>
      <c r="G135" s="436">
        <v>4458</v>
      </c>
      <c r="H135" s="436">
        <v>1</v>
      </c>
      <c r="I135" s="436">
        <v>2229</v>
      </c>
      <c r="J135" s="436"/>
      <c r="K135" s="436"/>
      <c r="L135" s="436"/>
      <c r="M135" s="436"/>
      <c r="N135" s="436"/>
      <c r="O135" s="436"/>
      <c r="P135" s="498"/>
      <c r="Q135" s="437"/>
    </row>
    <row r="136" spans="1:17" ht="14.4" customHeight="1" x14ac:dyDescent="0.3">
      <c r="A136" s="432" t="s">
        <v>750</v>
      </c>
      <c r="B136" s="433" t="s">
        <v>666</v>
      </c>
      <c r="C136" s="433" t="s">
        <v>663</v>
      </c>
      <c r="D136" s="433" t="s">
        <v>675</v>
      </c>
      <c r="E136" s="433" t="s">
        <v>676</v>
      </c>
      <c r="F136" s="436"/>
      <c r="G136" s="436"/>
      <c r="H136" s="436"/>
      <c r="I136" s="436"/>
      <c r="J136" s="436">
        <v>1</v>
      </c>
      <c r="K136" s="436">
        <v>3721</v>
      </c>
      <c r="L136" s="436"/>
      <c r="M136" s="436">
        <v>3721</v>
      </c>
      <c r="N136" s="436"/>
      <c r="O136" s="436"/>
      <c r="P136" s="498"/>
      <c r="Q136" s="437"/>
    </row>
    <row r="137" spans="1:17" ht="14.4" customHeight="1" x14ac:dyDescent="0.3">
      <c r="A137" s="432" t="s">
        <v>750</v>
      </c>
      <c r="B137" s="433" t="s">
        <v>666</v>
      </c>
      <c r="C137" s="433" t="s">
        <v>663</v>
      </c>
      <c r="D137" s="433" t="s">
        <v>691</v>
      </c>
      <c r="E137" s="433" t="s">
        <v>692</v>
      </c>
      <c r="F137" s="436">
        <v>1</v>
      </c>
      <c r="G137" s="436">
        <v>16</v>
      </c>
      <c r="H137" s="436">
        <v>1</v>
      </c>
      <c r="I137" s="436">
        <v>16</v>
      </c>
      <c r="J137" s="436"/>
      <c r="K137" s="436"/>
      <c r="L137" s="436"/>
      <c r="M137" s="436"/>
      <c r="N137" s="436"/>
      <c r="O137" s="436"/>
      <c r="P137" s="498"/>
      <c r="Q137" s="437"/>
    </row>
    <row r="138" spans="1:17" ht="14.4" customHeight="1" x14ac:dyDescent="0.3">
      <c r="A138" s="432" t="s">
        <v>750</v>
      </c>
      <c r="B138" s="433" t="s">
        <v>666</v>
      </c>
      <c r="C138" s="433" t="s">
        <v>663</v>
      </c>
      <c r="D138" s="433" t="s">
        <v>693</v>
      </c>
      <c r="E138" s="433" t="s">
        <v>678</v>
      </c>
      <c r="F138" s="436">
        <v>2</v>
      </c>
      <c r="G138" s="436">
        <v>1388</v>
      </c>
      <c r="H138" s="436">
        <v>1</v>
      </c>
      <c r="I138" s="436">
        <v>694</v>
      </c>
      <c r="J138" s="436"/>
      <c r="K138" s="436"/>
      <c r="L138" s="436"/>
      <c r="M138" s="436"/>
      <c r="N138" s="436"/>
      <c r="O138" s="436"/>
      <c r="P138" s="498"/>
      <c r="Q138" s="437"/>
    </row>
    <row r="139" spans="1:17" ht="14.4" customHeight="1" x14ac:dyDescent="0.3">
      <c r="A139" s="432" t="s">
        <v>750</v>
      </c>
      <c r="B139" s="433" t="s">
        <v>666</v>
      </c>
      <c r="C139" s="433" t="s">
        <v>663</v>
      </c>
      <c r="D139" s="433" t="s">
        <v>694</v>
      </c>
      <c r="E139" s="433" t="s">
        <v>680</v>
      </c>
      <c r="F139" s="436"/>
      <c r="G139" s="436"/>
      <c r="H139" s="436"/>
      <c r="I139" s="436"/>
      <c r="J139" s="436">
        <v>2</v>
      </c>
      <c r="K139" s="436">
        <v>2774</v>
      </c>
      <c r="L139" s="436"/>
      <c r="M139" s="436">
        <v>1387</v>
      </c>
      <c r="N139" s="436"/>
      <c r="O139" s="436"/>
      <c r="P139" s="498"/>
      <c r="Q139" s="437"/>
    </row>
    <row r="140" spans="1:17" ht="14.4" customHeight="1" x14ac:dyDescent="0.3">
      <c r="A140" s="432" t="s">
        <v>750</v>
      </c>
      <c r="B140" s="433" t="s">
        <v>666</v>
      </c>
      <c r="C140" s="433" t="s">
        <v>663</v>
      </c>
      <c r="D140" s="433" t="s">
        <v>695</v>
      </c>
      <c r="E140" s="433" t="s">
        <v>696</v>
      </c>
      <c r="F140" s="436"/>
      <c r="G140" s="436"/>
      <c r="H140" s="436"/>
      <c r="I140" s="436"/>
      <c r="J140" s="436">
        <v>1</v>
      </c>
      <c r="K140" s="436">
        <v>2341</v>
      </c>
      <c r="L140" s="436"/>
      <c r="M140" s="436">
        <v>2341</v>
      </c>
      <c r="N140" s="436"/>
      <c r="O140" s="436"/>
      <c r="P140" s="498"/>
      <c r="Q140" s="437"/>
    </row>
    <row r="141" spans="1:17" ht="14.4" customHeight="1" x14ac:dyDescent="0.3">
      <c r="A141" s="432" t="s">
        <v>750</v>
      </c>
      <c r="B141" s="433" t="s">
        <v>666</v>
      </c>
      <c r="C141" s="433" t="s">
        <v>663</v>
      </c>
      <c r="D141" s="433" t="s">
        <v>697</v>
      </c>
      <c r="E141" s="433" t="s">
        <v>698</v>
      </c>
      <c r="F141" s="436">
        <v>2</v>
      </c>
      <c r="G141" s="436">
        <v>132</v>
      </c>
      <c r="H141" s="436">
        <v>1</v>
      </c>
      <c r="I141" s="436">
        <v>66</v>
      </c>
      <c r="J141" s="436"/>
      <c r="K141" s="436"/>
      <c r="L141" s="436"/>
      <c r="M141" s="436"/>
      <c r="N141" s="436"/>
      <c r="O141" s="436"/>
      <c r="P141" s="498"/>
      <c r="Q141" s="437"/>
    </row>
    <row r="142" spans="1:17" ht="14.4" customHeight="1" x14ac:dyDescent="0.3">
      <c r="A142" s="432" t="s">
        <v>750</v>
      </c>
      <c r="B142" s="433" t="s">
        <v>666</v>
      </c>
      <c r="C142" s="433" t="s">
        <v>663</v>
      </c>
      <c r="D142" s="433" t="s">
        <v>703</v>
      </c>
      <c r="E142" s="433" t="s">
        <v>704</v>
      </c>
      <c r="F142" s="436"/>
      <c r="G142" s="436"/>
      <c r="H142" s="436"/>
      <c r="I142" s="436"/>
      <c r="J142" s="436">
        <v>2</v>
      </c>
      <c r="K142" s="436">
        <v>1104</v>
      </c>
      <c r="L142" s="436"/>
      <c r="M142" s="436">
        <v>552</v>
      </c>
      <c r="N142" s="436"/>
      <c r="O142" s="436"/>
      <c r="P142" s="498"/>
      <c r="Q142" s="437"/>
    </row>
    <row r="143" spans="1:17" ht="14.4" customHeight="1" x14ac:dyDescent="0.3">
      <c r="A143" s="432" t="s">
        <v>750</v>
      </c>
      <c r="B143" s="433" t="s">
        <v>666</v>
      </c>
      <c r="C143" s="433" t="s">
        <v>663</v>
      </c>
      <c r="D143" s="433" t="s">
        <v>716</v>
      </c>
      <c r="E143" s="433" t="s">
        <v>717</v>
      </c>
      <c r="F143" s="436"/>
      <c r="G143" s="436"/>
      <c r="H143" s="436"/>
      <c r="I143" s="436"/>
      <c r="J143" s="436">
        <v>1</v>
      </c>
      <c r="K143" s="436">
        <v>1615</v>
      </c>
      <c r="L143" s="436"/>
      <c r="M143" s="436">
        <v>1615</v>
      </c>
      <c r="N143" s="436"/>
      <c r="O143" s="436"/>
      <c r="P143" s="498"/>
      <c r="Q143" s="437"/>
    </row>
    <row r="144" spans="1:17" ht="14.4" customHeight="1" x14ac:dyDescent="0.3">
      <c r="A144" s="432" t="s">
        <v>751</v>
      </c>
      <c r="B144" s="433" t="s">
        <v>666</v>
      </c>
      <c r="C144" s="433" t="s">
        <v>663</v>
      </c>
      <c r="D144" s="433" t="s">
        <v>667</v>
      </c>
      <c r="E144" s="433" t="s">
        <v>668</v>
      </c>
      <c r="F144" s="436">
        <v>3</v>
      </c>
      <c r="G144" s="436">
        <v>380</v>
      </c>
      <c r="H144" s="436">
        <v>1</v>
      </c>
      <c r="I144" s="436">
        <v>126.66666666666667</v>
      </c>
      <c r="J144" s="436"/>
      <c r="K144" s="436"/>
      <c r="L144" s="436"/>
      <c r="M144" s="436"/>
      <c r="N144" s="436"/>
      <c r="O144" s="436"/>
      <c r="P144" s="498"/>
      <c r="Q144" s="437"/>
    </row>
    <row r="145" spans="1:17" ht="14.4" customHeight="1" x14ac:dyDescent="0.3">
      <c r="A145" s="432" t="s">
        <v>751</v>
      </c>
      <c r="B145" s="433" t="s">
        <v>666</v>
      </c>
      <c r="C145" s="433" t="s">
        <v>663</v>
      </c>
      <c r="D145" s="433" t="s">
        <v>671</v>
      </c>
      <c r="E145" s="433" t="s">
        <v>672</v>
      </c>
      <c r="F145" s="436">
        <v>7</v>
      </c>
      <c r="G145" s="436">
        <v>15539</v>
      </c>
      <c r="H145" s="436">
        <v>1</v>
      </c>
      <c r="I145" s="436">
        <v>2219.8571428571427</v>
      </c>
      <c r="J145" s="436">
        <v>4</v>
      </c>
      <c r="K145" s="436">
        <v>8944</v>
      </c>
      <c r="L145" s="436">
        <v>0.57558401441534202</v>
      </c>
      <c r="M145" s="436">
        <v>2236</v>
      </c>
      <c r="N145" s="436">
        <v>2</v>
      </c>
      <c r="O145" s="436">
        <v>4676</v>
      </c>
      <c r="P145" s="498">
        <v>0.30092026513932685</v>
      </c>
      <c r="Q145" s="437">
        <v>2338</v>
      </c>
    </row>
    <row r="146" spans="1:17" ht="14.4" customHeight="1" x14ac:dyDescent="0.3">
      <c r="A146" s="432" t="s">
        <v>751</v>
      </c>
      <c r="B146" s="433" t="s">
        <v>666</v>
      </c>
      <c r="C146" s="433" t="s">
        <v>663</v>
      </c>
      <c r="D146" s="433" t="s">
        <v>675</v>
      </c>
      <c r="E146" s="433" t="s">
        <v>676</v>
      </c>
      <c r="F146" s="436">
        <v>6</v>
      </c>
      <c r="G146" s="436">
        <v>22220</v>
      </c>
      <c r="H146" s="436">
        <v>1</v>
      </c>
      <c r="I146" s="436">
        <v>3703.3333333333335</v>
      </c>
      <c r="J146" s="436">
        <v>5</v>
      </c>
      <c r="K146" s="436">
        <v>18605</v>
      </c>
      <c r="L146" s="436">
        <v>0.83730873087308733</v>
      </c>
      <c r="M146" s="436">
        <v>3721</v>
      </c>
      <c r="N146" s="436">
        <v>2</v>
      </c>
      <c r="O146" s="436">
        <v>7646</v>
      </c>
      <c r="P146" s="498">
        <v>0.34410441044104412</v>
      </c>
      <c r="Q146" s="437">
        <v>3823</v>
      </c>
    </row>
    <row r="147" spans="1:17" ht="14.4" customHeight="1" x14ac:dyDescent="0.3">
      <c r="A147" s="432" t="s">
        <v>751</v>
      </c>
      <c r="B147" s="433" t="s">
        <v>666</v>
      </c>
      <c r="C147" s="433" t="s">
        <v>663</v>
      </c>
      <c r="D147" s="433" t="s">
        <v>677</v>
      </c>
      <c r="E147" s="433" t="s">
        <v>678</v>
      </c>
      <c r="F147" s="436"/>
      <c r="G147" s="436"/>
      <c r="H147" s="436"/>
      <c r="I147" s="436"/>
      <c r="J147" s="436"/>
      <c r="K147" s="436"/>
      <c r="L147" s="436"/>
      <c r="M147" s="436"/>
      <c r="N147" s="436">
        <v>1</v>
      </c>
      <c r="O147" s="436">
        <v>445</v>
      </c>
      <c r="P147" s="498"/>
      <c r="Q147" s="437">
        <v>445</v>
      </c>
    </row>
    <row r="148" spans="1:17" ht="14.4" customHeight="1" x14ac:dyDescent="0.3">
      <c r="A148" s="432" t="s">
        <v>751</v>
      </c>
      <c r="B148" s="433" t="s">
        <v>666</v>
      </c>
      <c r="C148" s="433" t="s">
        <v>663</v>
      </c>
      <c r="D148" s="433" t="s">
        <v>681</v>
      </c>
      <c r="E148" s="433" t="s">
        <v>682</v>
      </c>
      <c r="F148" s="436">
        <v>2</v>
      </c>
      <c r="G148" s="436">
        <v>3226</v>
      </c>
      <c r="H148" s="436">
        <v>1</v>
      </c>
      <c r="I148" s="436">
        <v>1613</v>
      </c>
      <c r="J148" s="436"/>
      <c r="K148" s="436"/>
      <c r="L148" s="436"/>
      <c r="M148" s="436"/>
      <c r="N148" s="436"/>
      <c r="O148" s="436"/>
      <c r="P148" s="498"/>
      <c r="Q148" s="437"/>
    </row>
    <row r="149" spans="1:17" ht="14.4" customHeight="1" x14ac:dyDescent="0.3">
      <c r="A149" s="432" t="s">
        <v>751</v>
      </c>
      <c r="B149" s="433" t="s">
        <v>666</v>
      </c>
      <c r="C149" s="433" t="s">
        <v>663</v>
      </c>
      <c r="D149" s="433" t="s">
        <v>685</v>
      </c>
      <c r="E149" s="433" t="s">
        <v>686</v>
      </c>
      <c r="F149" s="436">
        <v>3</v>
      </c>
      <c r="G149" s="436">
        <v>2463</v>
      </c>
      <c r="H149" s="436">
        <v>1</v>
      </c>
      <c r="I149" s="436">
        <v>821</v>
      </c>
      <c r="J149" s="436"/>
      <c r="K149" s="436"/>
      <c r="L149" s="436"/>
      <c r="M149" s="436"/>
      <c r="N149" s="436"/>
      <c r="O149" s="436"/>
      <c r="P149" s="498"/>
      <c r="Q149" s="437"/>
    </row>
    <row r="150" spans="1:17" ht="14.4" customHeight="1" x14ac:dyDescent="0.3">
      <c r="A150" s="432" t="s">
        <v>751</v>
      </c>
      <c r="B150" s="433" t="s">
        <v>666</v>
      </c>
      <c r="C150" s="433" t="s">
        <v>663</v>
      </c>
      <c r="D150" s="433" t="s">
        <v>687</v>
      </c>
      <c r="E150" s="433" t="s">
        <v>688</v>
      </c>
      <c r="F150" s="436">
        <v>2</v>
      </c>
      <c r="G150" s="436">
        <v>2894</v>
      </c>
      <c r="H150" s="436">
        <v>1</v>
      </c>
      <c r="I150" s="436">
        <v>1447</v>
      </c>
      <c r="J150" s="436">
        <v>1</v>
      </c>
      <c r="K150" s="436">
        <v>1461</v>
      </c>
      <c r="L150" s="436">
        <v>0.50483759502418801</v>
      </c>
      <c r="M150" s="436">
        <v>1461</v>
      </c>
      <c r="N150" s="436"/>
      <c r="O150" s="436"/>
      <c r="P150" s="498"/>
      <c r="Q150" s="437"/>
    </row>
    <row r="151" spans="1:17" ht="14.4" customHeight="1" x14ac:dyDescent="0.3">
      <c r="A151" s="432" t="s">
        <v>751</v>
      </c>
      <c r="B151" s="433" t="s">
        <v>666</v>
      </c>
      <c r="C151" s="433" t="s">
        <v>663</v>
      </c>
      <c r="D151" s="433" t="s">
        <v>691</v>
      </c>
      <c r="E151" s="433" t="s">
        <v>692</v>
      </c>
      <c r="F151" s="436">
        <v>9</v>
      </c>
      <c r="G151" s="436">
        <v>144</v>
      </c>
      <c r="H151" s="436">
        <v>1</v>
      </c>
      <c r="I151" s="436">
        <v>16</v>
      </c>
      <c r="J151" s="436">
        <v>8</v>
      </c>
      <c r="K151" s="436">
        <v>128</v>
      </c>
      <c r="L151" s="436">
        <v>0.88888888888888884</v>
      </c>
      <c r="M151" s="436">
        <v>16</v>
      </c>
      <c r="N151" s="436">
        <v>6</v>
      </c>
      <c r="O151" s="436">
        <v>102</v>
      </c>
      <c r="P151" s="498">
        <v>0.70833333333333337</v>
      </c>
      <c r="Q151" s="437">
        <v>17</v>
      </c>
    </row>
    <row r="152" spans="1:17" ht="14.4" customHeight="1" x14ac:dyDescent="0.3">
      <c r="A152" s="432" t="s">
        <v>751</v>
      </c>
      <c r="B152" s="433" t="s">
        <v>666</v>
      </c>
      <c r="C152" s="433" t="s">
        <v>663</v>
      </c>
      <c r="D152" s="433" t="s">
        <v>693</v>
      </c>
      <c r="E152" s="433" t="s">
        <v>678</v>
      </c>
      <c r="F152" s="436">
        <v>15</v>
      </c>
      <c r="G152" s="436">
        <v>10362</v>
      </c>
      <c r="H152" s="436">
        <v>1</v>
      </c>
      <c r="I152" s="436">
        <v>690.8</v>
      </c>
      <c r="J152" s="436">
        <v>14</v>
      </c>
      <c r="K152" s="436">
        <v>9744</v>
      </c>
      <c r="L152" s="436">
        <v>0.94035900405327155</v>
      </c>
      <c r="M152" s="436">
        <v>696</v>
      </c>
      <c r="N152" s="436">
        <v>12</v>
      </c>
      <c r="O152" s="436">
        <v>8496</v>
      </c>
      <c r="P152" s="498">
        <v>0.81991893456861609</v>
      </c>
      <c r="Q152" s="437">
        <v>708</v>
      </c>
    </row>
    <row r="153" spans="1:17" ht="14.4" customHeight="1" x14ac:dyDescent="0.3">
      <c r="A153" s="432" t="s">
        <v>751</v>
      </c>
      <c r="B153" s="433" t="s">
        <v>666</v>
      </c>
      <c r="C153" s="433" t="s">
        <v>663</v>
      </c>
      <c r="D153" s="433" t="s">
        <v>694</v>
      </c>
      <c r="E153" s="433" t="s">
        <v>680</v>
      </c>
      <c r="F153" s="436">
        <v>11</v>
      </c>
      <c r="G153" s="436">
        <v>15157</v>
      </c>
      <c r="H153" s="436">
        <v>1</v>
      </c>
      <c r="I153" s="436">
        <v>1377.909090909091</v>
      </c>
      <c r="J153" s="436">
        <v>11</v>
      </c>
      <c r="K153" s="436">
        <v>15257</v>
      </c>
      <c r="L153" s="436">
        <v>1.0065976116645774</v>
      </c>
      <c r="M153" s="436">
        <v>1387</v>
      </c>
      <c r="N153" s="436">
        <v>7</v>
      </c>
      <c r="O153" s="436">
        <v>10066</v>
      </c>
      <c r="P153" s="498">
        <v>0.66411559015636334</v>
      </c>
      <c r="Q153" s="437">
        <v>1438</v>
      </c>
    </row>
    <row r="154" spans="1:17" ht="14.4" customHeight="1" x14ac:dyDescent="0.3">
      <c r="A154" s="432" t="s">
        <v>751</v>
      </c>
      <c r="B154" s="433" t="s">
        <v>666</v>
      </c>
      <c r="C154" s="433" t="s">
        <v>663</v>
      </c>
      <c r="D154" s="433" t="s">
        <v>695</v>
      </c>
      <c r="E154" s="433" t="s">
        <v>696</v>
      </c>
      <c r="F154" s="436">
        <v>8</v>
      </c>
      <c r="G154" s="436">
        <v>18582</v>
      </c>
      <c r="H154" s="436">
        <v>1</v>
      </c>
      <c r="I154" s="436">
        <v>2322.75</v>
      </c>
      <c r="J154" s="436">
        <v>6</v>
      </c>
      <c r="K154" s="436">
        <v>14046</v>
      </c>
      <c r="L154" s="436">
        <v>0.75589279948337096</v>
      </c>
      <c r="M154" s="436">
        <v>2341</v>
      </c>
      <c r="N154" s="436">
        <v>3</v>
      </c>
      <c r="O154" s="436">
        <v>7311</v>
      </c>
      <c r="P154" s="498">
        <v>0.39344526961575721</v>
      </c>
      <c r="Q154" s="437">
        <v>2437</v>
      </c>
    </row>
    <row r="155" spans="1:17" ht="14.4" customHeight="1" x14ac:dyDescent="0.3">
      <c r="A155" s="432" t="s">
        <v>751</v>
      </c>
      <c r="B155" s="433" t="s">
        <v>666</v>
      </c>
      <c r="C155" s="433" t="s">
        <v>663</v>
      </c>
      <c r="D155" s="433" t="s">
        <v>697</v>
      </c>
      <c r="E155" s="433" t="s">
        <v>698</v>
      </c>
      <c r="F155" s="436">
        <v>15</v>
      </c>
      <c r="G155" s="436">
        <v>982</v>
      </c>
      <c r="H155" s="436">
        <v>1</v>
      </c>
      <c r="I155" s="436">
        <v>65.466666666666669</v>
      </c>
      <c r="J155" s="436">
        <v>14</v>
      </c>
      <c r="K155" s="436">
        <v>924</v>
      </c>
      <c r="L155" s="436">
        <v>0.94093686354378814</v>
      </c>
      <c r="M155" s="436">
        <v>66</v>
      </c>
      <c r="N155" s="436">
        <v>12</v>
      </c>
      <c r="O155" s="436">
        <v>828</v>
      </c>
      <c r="P155" s="498">
        <v>0.84317718940936859</v>
      </c>
      <c r="Q155" s="437">
        <v>69</v>
      </c>
    </row>
    <row r="156" spans="1:17" ht="14.4" customHeight="1" x14ac:dyDescent="0.3">
      <c r="A156" s="432" t="s">
        <v>751</v>
      </c>
      <c r="B156" s="433" t="s">
        <v>666</v>
      </c>
      <c r="C156" s="433" t="s">
        <v>663</v>
      </c>
      <c r="D156" s="433" t="s">
        <v>699</v>
      </c>
      <c r="E156" s="433" t="s">
        <v>700</v>
      </c>
      <c r="F156" s="436">
        <v>2</v>
      </c>
      <c r="G156" s="436">
        <v>792</v>
      </c>
      <c r="H156" s="436">
        <v>1</v>
      </c>
      <c r="I156" s="436">
        <v>396</v>
      </c>
      <c r="J156" s="436">
        <v>1</v>
      </c>
      <c r="K156" s="436">
        <v>401</v>
      </c>
      <c r="L156" s="436">
        <v>0.50631313131313127</v>
      </c>
      <c r="M156" s="436">
        <v>401</v>
      </c>
      <c r="N156" s="436"/>
      <c r="O156" s="436"/>
      <c r="P156" s="498"/>
      <c r="Q156" s="437"/>
    </row>
    <row r="157" spans="1:17" ht="14.4" customHeight="1" x14ac:dyDescent="0.3">
      <c r="A157" s="432" t="s">
        <v>751</v>
      </c>
      <c r="B157" s="433" t="s">
        <v>666</v>
      </c>
      <c r="C157" s="433" t="s">
        <v>663</v>
      </c>
      <c r="D157" s="433" t="s">
        <v>703</v>
      </c>
      <c r="E157" s="433" t="s">
        <v>704</v>
      </c>
      <c r="F157" s="436">
        <v>33</v>
      </c>
      <c r="G157" s="436">
        <v>18159</v>
      </c>
      <c r="H157" s="436">
        <v>1</v>
      </c>
      <c r="I157" s="436">
        <v>550.27272727272725</v>
      </c>
      <c r="J157" s="436">
        <v>33</v>
      </c>
      <c r="K157" s="436">
        <v>18216</v>
      </c>
      <c r="L157" s="436">
        <v>1.0031389393689081</v>
      </c>
      <c r="M157" s="436">
        <v>552</v>
      </c>
      <c r="N157" s="436">
        <v>20</v>
      </c>
      <c r="O157" s="436">
        <v>11200</v>
      </c>
      <c r="P157" s="498">
        <v>0.61677405143455033</v>
      </c>
      <c r="Q157" s="437">
        <v>560</v>
      </c>
    </row>
    <row r="158" spans="1:17" ht="14.4" customHeight="1" x14ac:dyDescent="0.3">
      <c r="A158" s="432" t="s">
        <v>751</v>
      </c>
      <c r="B158" s="433" t="s">
        <v>666</v>
      </c>
      <c r="C158" s="433" t="s">
        <v>663</v>
      </c>
      <c r="D158" s="433" t="s">
        <v>711</v>
      </c>
      <c r="E158" s="433" t="s">
        <v>712</v>
      </c>
      <c r="F158" s="436"/>
      <c r="G158" s="436"/>
      <c r="H158" s="436"/>
      <c r="I158" s="436"/>
      <c r="J158" s="436"/>
      <c r="K158" s="436"/>
      <c r="L158" s="436"/>
      <c r="M158" s="436"/>
      <c r="N158" s="436">
        <v>6</v>
      </c>
      <c r="O158" s="436">
        <v>2574</v>
      </c>
      <c r="P158" s="498"/>
      <c r="Q158" s="437">
        <v>429</v>
      </c>
    </row>
    <row r="159" spans="1:17" ht="14.4" customHeight="1" x14ac:dyDescent="0.3">
      <c r="A159" s="432" t="s">
        <v>751</v>
      </c>
      <c r="B159" s="433" t="s">
        <v>666</v>
      </c>
      <c r="C159" s="433" t="s">
        <v>663</v>
      </c>
      <c r="D159" s="433" t="s">
        <v>716</v>
      </c>
      <c r="E159" s="433" t="s">
        <v>717</v>
      </c>
      <c r="F159" s="436">
        <v>1</v>
      </c>
      <c r="G159" s="436">
        <v>1607</v>
      </c>
      <c r="H159" s="436">
        <v>1</v>
      </c>
      <c r="I159" s="436">
        <v>1607</v>
      </c>
      <c r="J159" s="436">
        <v>3</v>
      </c>
      <c r="K159" s="436">
        <v>4845</v>
      </c>
      <c r="L159" s="436">
        <v>3.0149346608587431</v>
      </c>
      <c r="M159" s="436">
        <v>1615</v>
      </c>
      <c r="N159" s="436">
        <v>4</v>
      </c>
      <c r="O159" s="436">
        <v>6596</v>
      </c>
      <c r="P159" s="498">
        <v>4.1045426260112006</v>
      </c>
      <c r="Q159" s="437">
        <v>1649</v>
      </c>
    </row>
    <row r="160" spans="1:17" ht="14.4" customHeight="1" x14ac:dyDescent="0.3">
      <c r="A160" s="432" t="s">
        <v>752</v>
      </c>
      <c r="B160" s="433" t="s">
        <v>666</v>
      </c>
      <c r="C160" s="433" t="s">
        <v>663</v>
      </c>
      <c r="D160" s="433" t="s">
        <v>667</v>
      </c>
      <c r="E160" s="433" t="s">
        <v>668</v>
      </c>
      <c r="F160" s="436">
        <v>6</v>
      </c>
      <c r="G160" s="436">
        <v>759</v>
      </c>
      <c r="H160" s="436">
        <v>1</v>
      </c>
      <c r="I160" s="436">
        <v>126.5</v>
      </c>
      <c r="J160" s="436">
        <v>4</v>
      </c>
      <c r="K160" s="436">
        <v>512</v>
      </c>
      <c r="L160" s="436">
        <v>0.67457180500658764</v>
      </c>
      <c r="M160" s="436">
        <v>128</v>
      </c>
      <c r="N160" s="436">
        <v>3</v>
      </c>
      <c r="O160" s="436">
        <v>408</v>
      </c>
      <c r="P160" s="498">
        <v>0.53754940711462451</v>
      </c>
      <c r="Q160" s="437">
        <v>136</v>
      </c>
    </row>
    <row r="161" spans="1:17" ht="14.4" customHeight="1" x14ac:dyDescent="0.3">
      <c r="A161" s="432" t="s">
        <v>752</v>
      </c>
      <c r="B161" s="433" t="s">
        <v>666</v>
      </c>
      <c r="C161" s="433" t="s">
        <v>663</v>
      </c>
      <c r="D161" s="433" t="s">
        <v>669</v>
      </c>
      <c r="E161" s="433" t="s">
        <v>670</v>
      </c>
      <c r="F161" s="436"/>
      <c r="G161" s="436"/>
      <c r="H161" s="436"/>
      <c r="I161" s="436"/>
      <c r="J161" s="436"/>
      <c r="K161" s="436"/>
      <c r="L161" s="436"/>
      <c r="M161" s="436"/>
      <c r="N161" s="436">
        <v>1</v>
      </c>
      <c r="O161" s="436">
        <v>1262</v>
      </c>
      <c r="P161" s="498"/>
      <c r="Q161" s="437">
        <v>1262</v>
      </c>
    </row>
    <row r="162" spans="1:17" ht="14.4" customHeight="1" x14ac:dyDescent="0.3">
      <c r="A162" s="432" t="s">
        <v>752</v>
      </c>
      <c r="B162" s="433" t="s">
        <v>666</v>
      </c>
      <c r="C162" s="433" t="s">
        <v>663</v>
      </c>
      <c r="D162" s="433" t="s">
        <v>673</v>
      </c>
      <c r="E162" s="433" t="s">
        <v>674</v>
      </c>
      <c r="F162" s="436"/>
      <c r="G162" s="436"/>
      <c r="H162" s="436"/>
      <c r="I162" s="436"/>
      <c r="J162" s="436"/>
      <c r="K162" s="436"/>
      <c r="L162" s="436"/>
      <c r="M162" s="436"/>
      <c r="N162" s="436">
        <v>2</v>
      </c>
      <c r="O162" s="436">
        <v>2154</v>
      </c>
      <c r="P162" s="498"/>
      <c r="Q162" s="437">
        <v>1077</v>
      </c>
    </row>
    <row r="163" spans="1:17" ht="14.4" customHeight="1" x14ac:dyDescent="0.3">
      <c r="A163" s="432" t="s">
        <v>752</v>
      </c>
      <c r="B163" s="433" t="s">
        <v>666</v>
      </c>
      <c r="C163" s="433" t="s">
        <v>663</v>
      </c>
      <c r="D163" s="433" t="s">
        <v>675</v>
      </c>
      <c r="E163" s="433" t="s">
        <v>676</v>
      </c>
      <c r="F163" s="436">
        <v>12</v>
      </c>
      <c r="G163" s="436">
        <v>44440</v>
      </c>
      <c r="H163" s="436">
        <v>1</v>
      </c>
      <c r="I163" s="436">
        <v>3703.3333333333335</v>
      </c>
      <c r="J163" s="436">
        <v>3</v>
      </c>
      <c r="K163" s="436">
        <v>11163</v>
      </c>
      <c r="L163" s="436">
        <v>0.25119261926192621</v>
      </c>
      <c r="M163" s="436">
        <v>3721</v>
      </c>
      <c r="N163" s="436">
        <v>3</v>
      </c>
      <c r="O163" s="436">
        <v>11469</v>
      </c>
      <c r="P163" s="498">
        <v>0.25807830783078306</v>
      </c>
      <c r="Q163" s="437">
        <v>3823</v>
      </c>
    </row>
    <row r="164" spans="1:17" ht="14.4" customHeight="1" x14ac:dyDescent="0.3">
      <c r="A164" s="432" t="s">
        <v>752</v>
      </c>
      <c r="B164" s="433" t="s">
        <v>666</v>
      </c>
      <c r="C164" s="433" t="s">
        <v>663</v>
      </c>
      <c r="D164" s="433" t="s">
        <v>677</v>
      </c>
      <c r="E164" s="433" t="s">
        <v>678</v>
      </c>
      <c r="F164" s="436">
        <v>13</v>
      </c>
      <c r="G164" s="436">
        <v>5697</v>
      </c>
      <c r="H164" s="436">
        <v>1</v>
      </c>
      <c r="I164" s="436">
        <v>438.23076923076923</v>
      </c>
      <c r="J164" s="436">
        <v>4</v>
      </c>
      <c r="K164" s="436">
        <v>1756</v>
      </c>
      <c r="L164" s="436">
        <v>0.30823240301913285</v>
      </c>
      <c r="M164" s="436">
        <v>439</v>
      </c>
      <c r="N164" s="436">
        <v>4</v>
      </c>
      <c r="O164" s="436">
        <v>1780</v>
      </c>
      <c r="P164" s="498">
        <v>0.3124451465683693</v>
      </c>
      <c r="Q164" s="437">
        <v>445</v>
      </c>
    </row>
    <row r="165" spans="1:17" ht="14.4" customHeight="1" x14ac:dyDescent="0.3">
      <c r="A165" s="432" t="s">
        <v>752</v>
      </c>
      <c r="B165" s="433" t="s">
        <v>666</v>
      </c>
      <c r="C165" s="433" t="s">
        <v>663</v>
      </c>
      <c r="D165" s="433" t="s">
        <v>679</v>
      </c>
      <c r="E165" s="433" t="s">
        <v>680</v>
      </c>
      <c r="F165" s="436">
        <v>4</v>
      </c>
      <c r="G165" s="436">
        <v>3328</v>
      </c>
      <c r="H165" s="436">
        <v>1</v>
      </c>
      <c r="I165" s="436">
        <v>832</v>
      </c>
      <c r="J165" s="436">
        <v>5</v>
      </c>
      <c r="K165" s="436">
        <v>4180</v>
      </c>
      <c r="L165" s="436">
        <v>1.2560096153846154</v>
      </c>
      <c r="M165" s="436">
        <v>836</v>
      </c>
      <c r="N165" s="436">
        <v>4</v>
      </c>
      <c r="O165" s="436">
        <v>3412</v>
      </c>
      <c r="P165" s="498">
        <v>1.0252403846153846</v>
      </c>
      <c r="Q165" s="437">
        <v>853</v>
      </c>
    </row>
    <row r="166" spans="1:17" ht="14.4" customHeight="1" x14ac:dyDescent="0.3">
      <c r="A166" s="432" t="s">
        <v>752</v>
      </c>
      <c r="B166" s="433" t="s">
        <v>666</v>
      </c>
      <c r="C166" s="433" t="s">
        <v>663</v>
      </c>
      <c r="D166" s="433" t="s">
        <v>681</v>
      </c>
      <c r="E166" s="433" t="s">
        <v>682</v>
      </c>
      <c r="F166" s="436">
        <v>1</v>
      </c>
      <c r="G166" s="436">
        <v>1619</v>
      </c>
      <c r="H166" s="436">
        <v>1</v>
      </c>
      <c r="I166" s="436">
        <v>1619</v>
      </c>
      <c r="J166" s="436"/>
      <c r="K166" s="436"/>
      <c r="L166" s="436"/>
      <c r="M166" s="436"/>
      <c r="N166" s="436"/>
      <c r="O166" s="436"/>
      <c r="P166" s="498"/>
      <c r="Q166" s="437"/>
    </row>
    <row r="167" spans="1:17" ht="14.4" customHeight="1" x14ac:dyDescent="0.3">
      <c r="A167" s="432" t="s">
        <v>752</v>
      </c>
      <c r="B167" s="433" t="s">
        <v>666</v>
      </c>
      <c r="C167" s="433" t="s">
        <v>663</v>
      </c>
      <c r="D167" s="433" t="s">
        <v>687</v>
      </c>
      <c r="E167" s="433" t="s">
        <v>688</v>
      </c>
      <c r="F167" s="436">
        <v>23</v>
      </c>
      <c r="G167" s="436">
        <v>33361</v>
      </c>
      <c r="H167" s="436">
        <v>1</v>
      </c>
      <c r="I167" s="436">
        <v>1450.4782608695652</v>
      </c>
      <c r="J167" s="436">
        <v>11</v>
      </c>
      <c r="K167" s="436">
        <v>16071</v>
      </c>
      <c r="L167" s="436">
        <v>0.48173016396390994</v>
      </c>
      <c r="M167" s="436">
        <v>1461</v>
      </c>
      <c r="N167" s="436">
        <v>3</v>
      </c>
      <c r="O167" s="436">
        <v>4569</v>
      </c>
      <c r="P167" s="498">
        <v>0.13695632624921314</v>
      </c>
      <c r="Q167" s="437">
        <v>1523</v>
      </c>
    </row>
    <row r="168" spans="1:17" ht="14.4" customHeight="1" x14ac:dyDescent="0.3">
      <c r="A168" s="432" t="s">
        <v>752</v>
      </c>
      <c r="B168" s="433" t="s">
        <v>666</v>
      </c>
      <c r="C168" s="433" t="s">
        <v>663</v>
      </c>
      <c r="D168" s="433" t="s">
        <v>691</v>
      </c>
      <c r="E168" s="433" t="s">
        <v>692</v>
      </c>
      <c r="F168" s="436">
        <v>8</v>
      </c>
      <c r="G168" s="436">
        <v>128</v>
      </c>
      <c r="H168" s="436">
        <v>1</v>
      </c>
      <c r="I168" s="436">
        <v>16</v>
      </c>
      <c r="J168" s="436">
        <v>4</v>
      </c>
      <c r="K168" s="436">
        <v>64</v>
      </c>
      <c r="L168" s="436">
        <v>0.5</v>
      </c>
      <c r="M168" s="436">
        <v>16</v>
      </c>
      <c r="N168" s="436">
        <v>5</v>
      </c>
      <c r="O168" s="436">
        <v>85</v>
      </c>
      <c r="P168" s="498">
        <v>0.6640625</v>
      </c>
      <c r="Q168" s="437">
        <v>17</v>
      </c>
    </row>
    <row r="169" spans="1:17" ht="14.4" customHeight="1" x14ac:dyDescent="0.3">
      <c r="A169" s="432" t="s">
        <v>752</v>
      </c>
      <c r="B169" s="433" t="s">
        <v>666</v>
      </c>
      <c r="C169" s="433" t="s">
        <v>663</v>
      </c>
      <c r="D169" s="433" t="s">
        <v>693</v>
      </c>
      <c r="E169" s="433" t="s">
        <v>678</v>
      </c>
      <c r="F169" s="436">
        <v>16</v>
      </c>
      <c r="G169" s="436">
        <v>11062</v>
      </c>
      <c r="H169" s="436">
        <v>1</v>
      </c>
      <c r="I169" s="436">
        <v>691.375</v>
      </c>
      <c r="J169" s="436">
        <v>10</v>
      </c>
      <c r="K169" s="436">
        <v>6960</v>
      </c>
      <c r="L169" s="436">
        <v>0.62918097993129629</v>
      </c>
      <c r="M169" s="436">
        <v>696</v>
      </c>
      <c r="N169" s="436">
        <v>9</v>
      </c>
      <c r="O169" s="436">
        <v>6372</v>
      </c>
      <c r="P169" s="498">
        <v>0.57602603507503169</v>
      </c>
      <c r="Q169" s="437">
        <v>708</v>
      </c>
    </row>
    <row r="170" spans="1:17" ht="14.4" customHeight="1" x14ac:dyDescent="0.3">
      <c r="A170" s="432" t="s">
        <v>752</v>
      </c>
      <c r="B170" s="433" t="s">
        <v>666</v>
      </c>
      <c r="C170" s="433" t="s">
        <v>663</v>
      </c>
      <c r="D170" s="433" t="s">
        <v>694</v>
      </c>
      <c r="E170" s="433" t="s">
        <v>680</v>
      </c>
      <c r="F170" s="436">
        <v>18</v>
      </c>
      <c r="G170" s="436">
        <v>24830</v>
      </c>
      <c r="H170" s="436">
        <v>1</v>
      </c>
      <c r="I170" s="436">
        <v>1379.4444444444443</v>
      </c>
      <c r="J170" s="436">
        <v>11</v>
      </c>
      <c r="K170" s="436">
        <v>15257</v>
      </c>
      <c r="L170" s="436">
        <v>0.61445831655255734</v>
      </c>
      <c r="M170" s="436">
        <v>1387</v>
      </c>
      <c r="N170" s="436">
        <v>6</v>
      </c>
      <c r="O170" s="436">
        <v>8628</v>
      </c>
      <c r="P170" s="498">
        <v>0.34748288360853807</v>
      </c>
      <c r="Q170" s="437">
        <v>1438</v>
      </c>
    </row>
    <row r="171" spans="1:17" ht="14.4" customHeight="1" x14ac:dyDescent="0.3">
      <c r="A171" s="432" t="s">
        <v>752</v>
      </c>
      <c r="B171" s="433" t="s">
        <v>666</v>
      </c>
      <c r="C171" s="433" t="s">
        <v>663</v>
      </c>
      <c r="D171" s="433" t="s">
        <v>695</v>
      </c>
      <c r="E171" s="433" t="s">
        <v>696</v>
      </c>
      <c r="F171" s="436">
        <v>13</v>
      </c>
      <c r="G171" s="436">
        <v>30267</v>
      </c>
      <c r="H171" s="436">
        <v>1</v>
      </c>
      <c r="I171" s="436">
        <v>2328.2307692307691</v>
      </c>
      <c r="J171" s="436">
        <v>3</v>
      </c>
      <c r="K171" s="436">
        <v>7023</v>
      </c>
      <c r="L171" s="436">
        <v>0.23203488948359599</v>
      </c>
      <c r="M171" s="436">
        <v>2341</v>
      </c>
      <c r="N171" s="436">
        <v>6</v>
      </c>
      <c r="O171" s="436">
        <v>14622</v>
      </c>
      <c r="P171" s="498">
        <v>0.48310040638318963</v>
      </c>
      <c r="Q171" s="437">
        <v>2437</v>
      </c>
    </row>
    <row r="172" spans="1:17" ht="14.4" customHeight="1" x14ac:dyDescent="0.3">
      <c r="A172" s="432" t="s">
        <v>752</v>
      </c>
      <c r="B172" s="433" t="s">
        <v>666</v>
      </c>
      <c r="C172" s="433" t="s">
        <v>663</v>
      </c>
      <c r="D172" s="433" t="s">
        <v>697</v>
      </c>
      <c r="E172" s="433" t="s">
        <v>698</v>
      </c>
      <c r="F172" s="436">
        <v>18</v>
      </c>
      <c r="G172" s="436">
        <v>1181</v>
      </c>
      <c r="H172" s="436">
        <v>1</v>
      </c>
      <c r="I172" s="436">
        <v>65.611111111111114</v>
      </c>
      <c r="J172" s="436">
        <v>12</v>
      </c>
      <c r="K172" s="436">
        <v>792</v>
      </c>
      <c r="L172" s="436">
        <v>0.67061812023708722</v>
      </c>
      <c r="M172" s="436">
        <v>66</v>
      </c>
      <c r="N172" s="436">
        <v>9</v>
      </c>
      <c r="O172" s="436">
        <v>621</v>
      </c>
      <c r="P172" s="498">
        <v>0.52582557154953424</v>
      </c>
      <c r="Q172" s="437">
        <v>69</v>
      </c>
    </row>
    <row r="173" spans="1:17" ht="14.4" customHeight="1" x14ac:dyDescent="0.3">
      <c r="A173" s="432" t="s">
        <v>752</v>
      </c>
      <c r="B173" s="433" t="s">
        <v>666</v>
      </c>
      <c r="C173" s="433" t="s">
        <v>663</v>
      </c>
      <c r="D173" s="433" t="s">
        <v>699</v>
      </c>
      <c r="E173" s="433" t="s">
        <v>700</v>
      </c>
      <c r="F173" s="436">
        <v>24</v>
      </c>
      <c r="G173" s="436">
        <v>9531</v>
      </c>
      <c r="H173" s="436">
        <v>1</v>
      </c>
      <c r="I173" s="436">
        <v>397.125</v>
      </c>
      <c r="J173" s="436">
        <v>11</v>
      </c>
      <c r="K173" s="436">
        <v>4411</v>
      </c>
      <c r="L173" s="436">
        <v>0.46280558178575176</v>
      </c>
      <c r="M173" s="436">
        <v>401</v>
      </c>
      <c r="N173" s="436">
        <v>3</v>
      </c>
      <c r="O173" s="436">
        <v>1221</v>
      </c>
      <c r="P173" s="498">
        <v>0.1281082782499213</v>
      </c>
      <c r="Q173" s="437">
        <v>407</v>
      </c>
    </row>
    <row r="174" spans="1:17" ht="14.4" customHeight="1" x14ac:dyDescent="0.3">
      <c r="A174" s="432" t="s">
        <v>752</v>
      </c>
      <c r="B174" s="433" t="s">
        <v>666</v>
      </c>
      <c r="C174" s="433" t="s">
        <v>663</v>
      </c>
      <c r="D174" s="433" t="s">
        <v>701</v>
      </c>
      <c r="E174" s="433" t="s">
        <v>702</v>
      </c>
      <c r="F174" s="436">
        <v>3</v>
      </c>
      <c r="G174" s="436">
        <v>4803</v>
      </c>
      <c r="H174" s="436">
        <v>1</v>
      </c>
      <c r="I174" s="436">
        <v>1601</v>
      </c>
      <c r="J174" s="436">
        <v>4</v>
      </c>
      <c r="K174" s="436">
        <v>6452</v>
      </c>
      <c r="L174" s="436">
        <v>1.3433270872371434</v>
      </c>
      <c r="M174" s="436">
        <v>1613</v>
      </c>
      <c r="N174" s="436">
        <v>1</v>
      </c>
      <c r="O174" s="436">
        <v>1664</v>
      </c>
      <c r="P174" s="498">
        <v>0.34645013533208413</v>
      </c>
      <c r="Q174" s="437">
        <v>1664</v>
      </c>
    </row>
    <row r="175" spans="1:17" ht="14.4" customHeight="1" x14ac:dyDescent="0.3">
      <c r="A175" s="432" t="s">
        <v>752</v>
      </c>
      <c r="B175" s="433" t="s">
        <v>666</v>
      </c>
      <c r="C175" s="433" t="s">
        <v>663</v>
      </c>
      <c r="D175" s="433" t="s">
        <v>703</v>
      </c>
      <c r="E175" s="433" t="s">
        <v>704</v>
      </c>
      <c r="F175" s="436">
        <v>78</v>
      </c>
      <c r="G175" s="436">
        <v>42939</v>
      </c>
      <c r="H175" s="436">
        <v>1</v>
      </c>
      <c r="I175" s="436">
        <v>550.5</v>
      </c>
      <c r="J175" s="436">
        <v>51</v>
      </c>
      <c r="K175" s="436">
        <v>28152</v>
      </c>
      <c r="L175" s="436">
        <v>0.65562775099559845</v>
      </c>
      <c r="M175" s="436">
        <v>552</v>
      </c>
      <c r="N175" s="436">
        <v>57</v>
      </c>
      <c r="O175" s="436">
        <v>31920</v>
      </c>
      <c r="P175" s="498">
        <v>0.7433801439251031</v>
      </c>
      <c r="Q175" s="437">
        <v>560</v>
      </c>
    </row>
    <row r="176" spans="1:17" ht="14.4" customHeight="1" x14ac:dyDescent="0.3">
      <c r="A176" s="432" t="s">
        <v>752</v>
      </c>
      <c r="B176" s="433" t="s">
        <v>666</v>
      </c>
      <c r="C176" s="433" t="s">
        <v>663</v>
      </c>
      <c r="D176" s="433" t="s">
        <v>709</v>
      </c>
      <c r="E176" s="433" t="s">
        <v>710</v>
      </c>
      <c r="F176" s="436">
        <v>1</v>
      </c>
      <c r="G176" s="436">
        <v>122</v>
      </c>
      <c r="H176" s="436">
        <v>1</v>
      </c>
      <c r="I176" s="436">
        <v>122</v>
      </c>
      <c r="J176" s="436"/>
      <c r="K176" s="436"/>
      <c r="L176" s="436"/>
      <c r="M176" s="436"/>
      <c r="N176" s="436"/>
      <c r="O176" s="436"/>
      <c r="P176" s="498"/>
      <c r="Q176" s="437"/>
    </row>
    <row r="177" spans="1:17" ht="14.4" customHeight="1" x14ac:dyDescent="0.3">
      <c r="A177" s="432" t="s">
        <v>752</v>
      </c>
      <c r="B177" s="433" t="s">
        <v>666</v>
      </c>
      <c r="C177" s="433" t="s">
        <v>663</v>
      </c>
      <c r="D177" s="433" t="s">
        <v>711</v>
      </c>
      <c r="E177" s="433" t="s">
        <v>712</v>
      </c>
      <c r="F177" s="436">
        <v>55</v>
      </c>
      <c r="G177" s="436">
        <v>23392</v>
      </c>
      <c r="H177" s="436">
        <v>1</v>
      </c>
      <c r="I177" s="436">
        <v>425.30909090909091</v>
      </c>
      <c r="J177" s="436">
        <v>45</v>
      </c>
      <c r="K177" s="436">
        <v>19170</v>
      </c>
      <c r="L177" s="436">
        <v>0.81951094391244872</v>
      </c>
      <c r="M177" s="436">
        <v>426</v>
      </c>
      <c r="N177" s="436">
        <v>52</v>
      </c>
      <c r="O177" s="436">
        <v>22308</v>
      </c>
      <c r="P177" s="498">
        <v>0.95365937072503415</v>
      </c>
      <c r="Q177" s="437">
        <v>429</v>
      </c>
    </row>
    <row r="178" spans="1:17" ht="14.4" customHeight="1" x14ac:dyDescent="0.3">
      <c r="A178" s="432" t="s">
        <v>752</v>
      </c>
      <c r="B178" s="433" t="s">
        <v>666</v>
      </c>
      <c r="C178" s="433" t="s">
        <v>663</v>
      </c>
      <c r="D178" s="433" t="s">
        <v>715</v>
      </c>
      <c r="E178" s="433" t="s">
        <v>674</v>
      </c>
      <c r="F178" s="436">
        <v>1</v>
      </c>
      <c r="G178" s="436">
        <v>915</v>
      </c>
      <c r="H178" s="436">
        <v>1</v>
      </c>
      <c r="I178" s="436">
        <v>915</v>
      </c>
      <c r="J178" s="436"/>
      <c r="K178" s="436"/>
      <c r="L178" s="436"/>
      <c r="M178" s="436"/>
      <c r="N178" s="436"/>
      <c r="O178" s="436"/>
      <c r="P178" s="498"/>
      <c r="Q178" s="437"/>
    </row>
    <row r="179" spans="1:17" ht="14.4" customHeight="1" x14ac:dyDescent="0.3">
      <c r="A179" s="432" t="s">
        <v>752</v>
      </c>
      <c r="B179" s="433" t="s">
        <v>666</v>
      </c>
      <c r="C179" s="433" t="s">
        <v>663</v>
      </c>
      <c r="D179" s="433" t="s">
        <v>716</v>
      </c>
      <c r="E179" s="433" t="s">
        <v>717</v>
      </c>
      <c r="F179" s="436">
        <v>1</v>
      </c>
      <c r="G179" s="436">
        <v>1613</v>
      </c>
      <c r="H179" s="436">
        <v>1</v>
      </c>
      <c r="I179" s="436">
        <v>1613</v>
      </c>
      <c r="J179" s="436">
        <v>9</v>
      </c>
      <c r="K179" s="436">
        <v>14535</v>
      </c>
      <c r="L179" s="436">
        <v>9.011159330440174</v>
      </c>
      <c r="M179" s="436">
        <v>1615</v>
      </c>
      <c r="N179" s="436">
        <v>24</v>
      </c>
      <c r="O179" s="436">
        <v>39576</v>
      </c>
      <c r="P179" s="498">
        <v>24.535647861128332</v>
      </c>
      <c r="Q179" s="437">
        <v>1649</v>
      </c>
    </row>
    <row r="180" spans="1:17" ht="14.4" customHeight="1" x14ac:dyDescent="0.3">
      <c r="A180" s="432" t="s">
        <v>753</v>
      </c>
      <c r="B180" s="433" t="s">
        <v>666</v>
      </c>
      <c r="C180" s="433" t="s">
        <v>663</v>
      </c>
      <c r="D180" s="433" t="s">
        <v>703</v>
      </c>
      <c r="E180" s="433" t="s">
        <v>704</v>
      </c>
      <c r="F180" s="436"/>
      <c r="G180" s="436"/>
      <c r="H180" s="436"/>
      <c r="I180" s="436"/>
      <c r="J180" s="436"/>
      <c r="K180" s="436"/>
      <c r="L180" s="436"/>
      <c r="M180" s="436"/>
      <c r="N180" s="436">
        <v>6</v>
      </c>
      <c r="O180" s="436">
        <v>3360</v>
      </c>
      <c r="P180" s="498"/>
      <c r="Q180" s="437">
        <v>560</v>
      </c>
    </row>
    <row r="181" spans="1:17" ht="14.4" customHeight="1" x14ac:dyDescent="0.3">
      <c r="A181" s="432" t="s">
        <v>753</v>
      </c>
      <c r="B181" s="433" t="s">
        <v>666</v>
      </c>
      <c r="C181" s="433" t="s">
        <v>663</v>
      </c>
      <c r="D181" s="433" t="s">
        <v>716</v>
      </c>
      <c r="E181" s="433" t="s">
        <v>717</v>
      </c>
      <c r="F181" s="436"/>
      <c r="G181" s="436"/>
      <c r="H181" s="436"/>
      <c r="I181" s="436"/>
      <c r="J181" s="436"/>
      <c r="K181" s="436"/>
      <c r="L181" s="436"/>
      <c r="M181" s="436"/>
      <c r="N181" s="436">
        <v>1</v>
      </c>
      <c r="O181" s="436">
        <v>1649</v>
      </c>
      <c r="P181" s="498"/>
      <c r="Q181" s="437">
        <v>1649</v>
      </c>
    </row>
    <row r="182" spans="1:17" ht="14.4" customHeight="1" x14ac:dyDescent="0.3">
      <c r="A182" s="432" t="s">
        <v>754</v>
      </c>
      <c r="B182" s="433" t="s">
        <v>662</v>
      </c>
      <c r="C182" s="433" t="s">
        <v>663</v>
      </c>
      <c r="D182" s="433" t="s">
        <v>664</v>
      </c>
      <c r="E182" s="433" t="s">
        <v>665</v>
      </c>
      <c r="F182" s="436"/>
      <c r="G182" s="436"/>
      <c r="H182" s="436"/>
      <c r="I182" s="436"/>
      <c r="J182" s="436">
        <v>1</v>
      </c>
      <c r="K182" s="436">
        <v>10725</v>
      </c>
      <c r="L182" s="436"/>
      <c r="M182" s="436">
        <v>10725</v>
      </c>
      <c r="N182" s="436"/>
      <c r="O182" s="436"/>
      <c r="P182" s="498"/>
      <c r="Q182" s="437"/>
    </row>
    <row r="183" spans="1:17" ht="14.4" customHeight="1" x14ac:dyDescent="0.3">
      <c r="A183" s="432" t="s">
        <v>755</v>
      </c>
      <c r="B183" s="433" t="s">
        <v>666</v>
      </c>
      <c r="C183" s="433" t="s">
        <v>663</v>
      </c>
      <c r="D183" s="433" t="s">
        <v>691</v>
      </c>
      <c r="E183" s="433" t="s">
        <v>692</v>
      </c>
      <c r="F183" s="436"/>
      <c r="G183" s="436"/>
      <c r="H183" s="436"/>
      <c r="I183" s="436"/>
      <c r="J183" s="436">
        <v>1</v>
      </c>
      <c r="K183" s="436">
        <v>16</v>
      </c>
      <c r="L183" s="436"/>
      <c r="M183" s="436">
        <v>16</v>
      </c>
      <c r="N183" s="436"/>
      <c r="O183" s="436"/>
      <c r="P183" s="498"/>
      <c r="Q183" s="437"/>
    </row>
    <row r="184" spans="1:17" ht="14.4" customHeight="1" x14ac:dyDescent="0.3">
      <c r="A184" s="432" t="s">
        <v>755</v>
      </c>
      <c r="B184" s="433" t="s">
        <v>666</v>
      </c>
      <c r="C184" s="433" t="s">
        <v>663</v>
      </c>
      <c r="D184" s="433" t="s">
        <v>693</v>
      </c>
      <c r="E184" s="433" t="s">
        <v>678</v>
      </c>
      <c r="F184" s="436"/>
      <c r="G184" s="436"/>
      <c r="H184" s="436"/>
      <c r="I184" s="436"/>
      <c r="J184" s="436">
        <v>2</v>
      </c>
      <c r="K184" s="436">
        <v>1392</v>
      </c>
      <c r="L184" s="436"/>
      <c r="M184" s="436">
        <v>696</v>
      </c>
      <c r="N184" s="436"/>
      <c r="O184" s="436"/>
      <c r="P184" s="498"/>
      <c r="Q184" s="437"/>
    </row>
    <row r="185" spans="1:17" ht="14.4" customHeight="1" x14ac:dyDescent="0.3">
      <c r="A185" s="432" t="s">
        <v>755</v>
      </c>
      <c r="B185" s="433" t="s">
        <v>666</v>
      </c>
      <c r="C185" s="433" t="s">
        <v>663</v>
      </c>
      <c r="D185" s="433" t="s">
        <v>697</v>
      </c>
      <c r="E185" s="433" t="s">
        <v>698</v>
      </c>
      <c r="F185" s="436"/>
      <c r="G185" s="436"/>
      <c r="H185" s="436"/>
      <c r="I185" s="436"/>
      <c r="J185" s="436">
        <v>2</v>
      </c>
      <c r="K185" s="436">
        <v>132</v>
      </c>
      <c r="L185" s="436"/>
      <c r="M185" s="436">
        <v>66</v>
      </c>
      <c r="N185" s="436"/>
      <c r="O185" s="436"/>
      <c r="P185" s="498"/>
      <c r="Q185" s="437"/>
    </row>
    <row r="186" spans="1:17" ht="14.4" customHeight="1" x14ac:dyDescent="0.3">
      <c r="A186" s="432" t="s">
        <v>756</v>
      </c>
      <c r="B186" s="433" t="s">
        <v>662</v>
      </c>
      <c r="C186" s="433" t="s">
        <v>663</v>
      </c>
      <c r="D186" s="433" t="s">
        <v>664</v>
      </c>
      <c r="E186" s="433" t="s">
        <v>665</v>
      </c>
      <c r="F186" s="436"/>
      <c r="G186" s="436"/>
      <c r="H186" s="436"/>
      <c r="I186" s="436"/>
      <c r="J186" s="436">
        <v>1</v>
      </c>
      <c r="K186" s="436">
        <v>10725</v>
      </c>
      <c r="L186" s="436"/>
      <c r="M186" s="436">
        <v>10725</v>
      </c>
      <c r="N186" s="436"/>
      <c r="O186" s="436"/>
      <c r="P186" s="498"/>
      <c r="Q186" s="437"/>
    </row>
    <row r="187" spans="1:17" ht="14.4" customHeight="1" x14ac:dyDescent="0.3">
      <c r="A187" s="432" t="s">
        <v>756</v>
      </c>
      <c r="B187" s="433" t="s">
        <v>666</v>
      </c>
      <c r="C187" s="433" t="s">
        <v>663</v>
      </c>
      <c r="D187" s="433" t="s">
        <v>675</v>
      </c>
      <c r="E187" s="433" t="s">
        <v>676</v>
      </c>
      <c r="F187" s="436">
        <v>1</v>
      </c>
      <c r="G187" s="436">
        <v>3714</v>
      </c>
      <c r="H187" s="436">
        <v>1</v>
      </c>
      <c r="I187" s="436">
        <v>3714</v>
      </c>
      <c r="J187" s="436"/>
      <c r="K187" s="436"/>
      <c r="L187" s="436"/>
      <c r="M187" s="436"/>
      <c r="N187" s="436"/>
      <c r="O187" s="436"/>
      <c r="P187" s="498"/>
      <c r="Q187" s="437"/>
    </row>
    <row r="188" spans="1:17" ht="14.4" customHeight="1" x14ac:dyDescent="0.3">
      <c r="A188" s="432" t="s">
        <v>756</v>
      </c>
      <c r="B188" s="433" t="s">
        <v>666</v>
      </c>
      <c r="C188" s="433" t="s">
        <v>663</v>
      </c>
      <c r="D188" s="433" t="s">
        <v>691</v>
      </c>
      <c r="E188" s="433" t="s">
        <v>692</v>
      </c>
      <c r="F188" s="436">
        <v>1</v>
      </c>
      <c r="G188" s="436">
        <v>16</v>
      </c>
      <c r="H188" s="436">
        <v>1</v>
      </c>
      <c r="I188" s="436">
        <v>16</v>
      </c>
      <c r="J188" s="436"/>
      <c r="K188" s="436"/>
      <c r="L188" s="436"/>
      <c r="M188" s="436"/>
      <c r="N188" s="436"/>
      <c r="O188" s="436"/>
      <c r="P188" s="498"/>
      <c r="Q188" s="437"/>
    </row>
    <row r="189" spans="1:17" ht="14.4" customHeight="1" x14ac:dyDescent="0.3">
      <c r="A189" s="432" t="s">
        <v>756</v>
      </c>
      <c r="B189" s="433" t="s">
        <v>666</v>
      </c>
      <c r="C189" s="433" t="s">
        <v>663</v>
      </c>
      <c r="D189" s="433" t="s">
        <v>693</v>
      </c>
      <c r="E189" s="433" t="s">
        <v>678</v>
      </c>
      <c r="F189" s="436">
        <v>1</v>
      </c>
      <c r="G189" s="436">
        <v>694</v>
      </c>
      <c r="H189" s="436">
        <v>1</v>
      </c>
      <c r="I189" s="436">
        <v>694</v>
      </c>
      <c r="J189" s="436"/>
      <c r="K189" s="436"/>
      <c r="L189" s="436"/>
      <c r="M189" s="436"/>
      <c r="N189" s="436"/>
      <c r="O189" s="436"/>
      <c r="P189" s="498"/>
      <c r="Q189" s="437"/>
    </row>
    <row r="190" spans="1:17" ht="14.4" customHeight="1" x14ac:dyDescent="0.3">
      <c r="A190" s="432" t="s">
        <v>756</v>
      </c>
      <c r="B190" s="433" t="s">
        <v>666</v>
      </c>
      <c r="C190" s="433" t="s">
        <v>663</v>
      </c>
      <c r="D190" s="433" t="s">
        <v>694</v>
      </c>
      <c r="E190" s="433" t="s">
        <v>680</v>
      </c>
      <c r="F190" s="436">
        <v>3</v>
      </c>
      <c r="G190" s="436">
        <v>4149</v>
      </c>
      <c r="H190" s="436">
        <v>1</v>
      </c>
      <c r="I190" s="436">
        <v>1383</v>
      </c>
      <c r="J190" s="436"/>
      <c r="K190" s="436"/>
      <c r="L190" s="436"/>
      <c r="M190" s="436"/>
      <c r="N190" s="436"/>
      <c r="O190" s="436"/>
      <c r="P190" s="498"/>
      <c r="Q190" s="437"/>
    </row>
    <row r="191" spans="1:17" ht="14.4" customHeight="1" x14ac:dyDescent="0.3">
      <c r="A191" s="432" t="s">
        <v>756</v>
      </c>
      <c r="B191" s="433" t="s">
        <v>666</v>
      </c>
      <c r="C191" s="433" t="s">
        <v>663</v>
      </c>
      <c r="D191" s="433" t="s">
        <v>695</v>
      </c>
      <c r="E191" s="433" t="s">
        <v>696</v>
      </c>
      <c r="F191" s="436">
        <v>2</v>
      </c>
      <c r="G191" s="436">
        <v>4668</v>
      </c>
      <c r="H191" s="436">
        <v>1</v>
      </c>
      <c r="I191" s="436">
        <v>2334</v>
      </c>
      <c r="J191" s="436"/>
      <c r="K191" s="436"/>
      <c r="L191" s="436"/>
      <c r="M191" s="436"/>
      <c r="N191" s="436"/>
      <c r="O191" s="436"/>
      <c r="P191" s="498"/>
      <c r="Q191" s="437"/>
    </row>
    <row r="192" spans="1:17" ht="14.4" customHeight="1" x14ac:dyDescent="0.3">
      <c r="A192" s="432" t="s">
        <v>756</v>
      </c>
      <c r="B192" s="433" t="s">
        <v>666</v>
      </c>
      <c r="C192" s="433" t="s">
        <v>663</v>
      </c>
      <c r="D192" s="433" t="s">
        <v>697</v>
      </c>
      <c r="E192" s="433" t="s">
        <v>698</v>
      </c>
      <c r="F192" s="436">
        <v>1</v>
      </c>
      <c r="G192" s="436">
        <v>66</v>
      </c>
      <c r="H192" s="436">
        <v>1</v>
      </c>
      <c r="I192" s="436">
        <v>66</v>
      </c>
      <c r="J192" s="436"/>
      <c r="K192" s="436"/>
      <c r="L192" s="436"/>
      <c r="M192" s="436"/>
      <c r="N192" s="436"/>
      <c r="O192" s="436"/>
      <c r="P192" s="498"/>
      <c r="Q192" s="437"/>
    </row>
    <row r="193" spans="1:17" ht="14.4" customHeight="1" x14ac:dyDescent="0.3">
      <c r="A193" s="432" t="s">
        <v>756</v>
      </c>
      <c r="B193" s="433" t="s">
        <v>666</v>
      </c>
      <c r="C193" s="433" t="s">
        <v>663</v>
      </c>
      <c r="D193" s="433" t="s">
        <v>703</v>
      </c>
      <c r="E193" s="433" t="s">
        <v>704</v>
      </c>
      <c r="F193" s="436">
        <v>7</v>
      </c>
      <c r="G193" s="436">
        <v>3857</v>
      </c>
      <c r="H193" s="436">
        <v>1</v>
      </c>
      <c r="I193" s="436">
        <v>551</v>
      </c>
      <c r="J193" s="436"/>
      <c r="K193" s="436"/>
      <c r="L193" s="436"/>
      <c r="M193" s="436"/>
      <c r="N193" s="436"/>
      <c r="O193" s="436"/>
      <c r="P193" s="498"/>
      <c r="Q193" s="437"/>
    </row>
    <row r="194" spans="1:17" ht="14.4" customHeight="1" x14ac:dyDescent="0.3">
      <c r="A194" s="432" t="s">
        <v>757</v>
      </c>
      <c r="B194" s="433" t="s">
        <v>666</v>
      </c>
      <c r="C194" s="433" t="s">
        <v>663</v>
      </c>
      <c r="D194" s="433" t="s">
        <v>671</v>
      </c>
      <c r="E194" s="433" t="s">
        <v>672</v>
      </c>
      <c r="F194" s="436">
        <v>1</v>
      </c>
      <c r="G194" s="436">
        <v>2213</v>
      </c>
      <c r="H194" s="436">
        <v>1</v>
      </c>
      <c r="I194" s="436">
        <v>2213</v>
      </c>
      <c r="J194" s="436"/>
      <c r="K194" s="436"/>
      <c r="L194" s="436"/>
      <c r="M194" s="436"/>
      <c r="N194" s="436"/>
      <c r="O194" s="436"/>
      <c r="P194" s="498"/>
      <c r="Q194" s="437"/>
    </row>
    <row r="195" spans="1:17" ht="14.4" customHeight="1" x14ac:dyDescent="0.3">
      <c r="A195" s="432" t="s">
        <v>757</v>
      </c>
      <c r="B195" s="433" t="s">
        <v>666</v>
      </c>
      <c r="C195" s="433" t="s">
        <v>663</v>
      </c>
      <c r="D195" s="433" t="s">
        <v>687</v>
      </c>
      <c r="E195" s="433" t="s">
        <v>688</v>
      </c>
      <c r="F195" s="436">
        <v>1</v>
      </c>
      <c r="G195" s="436">
        <v>1447</v>
      </c>
      <c r="H195" s="436">
        <v>1</v>
      </c>
      <c r="I195" s="436">
        <v>1447</v>
      </c>
      <c r="J195" s="436"/>
      <c r="K195" s="436"/>
      <c r="L195" s="436"/>
      <c r="M195" s="436"/>
      <c r="N195" s="436"/>
      <c r="O195" s="436"/>
      <c r="P195" s="498"/>
      <c r="Q195" s="437"/>
    </row>
    <row r="196" spans="1:17" ht="14.4" customHeight="1" x14ac:dyDescent="0.3">
      <c r="A196" s="432" t="s">
        <v>757</v>
      </c>
      <c r="B196" s="433" t="s">
        <v>666</v>
      </c>
      <c r="C196" s="433" t="s">
        <v>663</v>
      </c>
      <c r="D196" s="433" t="s">
        <v>691</v>
      </c>
      <c r="E196" s="433" t="s">
        <v>692</v>
      </c>
      <c r="F196" s="436">
        <v>1</v>
      </c>
      <c r="G196" s="436">
        <v>16</v>
      </c>
      <c r="H196" s="436">
        <v>1</v>
      </c>
      <c r="I196" s="436">
        <v>16</v>
      </c>
      <c r="J196" s="436"/>
      <c r="K196" s="436"/>
      <c r="L196" s="436"/>
      <c r="M196" s="436"/>
      <c r="N196" s="436"/>
      <c r="O196" s="436"/>
      <c r="P196" s="498"/>
      <c r="Q196" s="437"/>
    </row>
    <row r="197" spans="1:17" ht="14.4" customHeight="1" x14ac:dyDescent="0.3">
      <c r="A197" s="432" t="s">
        <v>757</v>
      </c>
      <c r="B197" s="433" t="s">
        <v>666</v>
      </c>
      <c r="C197" s="433" t="s">
        <v>663</v>
      </c>
      <c r="D197" s="433" t="s">
        <v>699</v>
      </c>
      <c r="E197" s="433" t="s">
        <v>700</v>
      </c>
      <c r="F197" s="436">
        <v>1</v>
      </c>
      <c r="G197" s="436">
        <v>396</v>
      </c>
      <c r="H197" s="436">
        <v>1</v>
      </c>
      <c r="I197" s="436">
        <v>396</v>
      </c>
      <c r="J197" s="436"/>
      <c r="K197" s="436"/>
      <c r="L197" s="436"/>
      <c r="M197" s="436"/>
      <c r="N197" s="436"/>
      <c r="O197" s="436"/>
      <c r="P197" s="498"/>
      <c r="Q197" s="437"/>
    </row>
    <row r="198" spans="1:17" ht="14.4" customHeight="1" x14ac:dyDescent="0.3">
      <c r="A198" s="432" t="s">
        <v>757</v>
      </c>
      <c r="B198" s="433" t="s">
        <v>666</v>
      </c>
      <c r="C198" s="433" t="s">
        <v>663</v>
      </c>
      <c r="D198" s="433" t="s">
        <v>711</v>
      </c>
      <c r="E198" s="433" t="s">
        <v>712</v>
      </c>
      <c r="F198" s="436">
        <v>3</v>
      </c>
      <c r="G198" s="436">
        <v>1275</v>
      </c>
      <c r="H198" s="436">
        <v>1</v>
      </c>
      <c r="I198" s="436">
        <v>425</v>
      </c>
      <c r="J198" s="436"/>
      <c r="K198" s="436"/>
      <c r="L198" s="436"/>
      <c r="M198" s="436"/>
      <c r="N198" s="436"/>
      <c r="O198" s="436"/>
      <c r="P198" s="498"/>
      <c r="Q198" s="437"/>
    </row>
    <row r="199" spans="1:17" ht="14.4" customHeight="1" x14ac:dyDescent="0.3">
      <c r="A199" s="432" t="s">
        <v>758</v>
      </c>
      <c r="B199" s="433" t="s">
        <v>666</v>
      </c>
      <c r="C199" s="433" t="s">
        <v>663</v>
      </c>
      <c r="D199" s="433" t="s">
        <v>675</v>
      </c>
      <c r="E199" s="433" t="s">
        <v>676</v>
      </c>
      <c r="F199" s="436"/>
      <c r="G199" s="436"/>
      <c r="H199" s="436"/>
      <c r="I199" s="436"/>
      <c r="J199" s="436">
        <v>1</v>
      </c>
      <c r="K199" s="436">
        <v>3721</v>
      </c>
      <c r="L199" s="436"/>
      <c r="M199" s="436">
        <v>3721</v>
      </c>
      <c r="N199" s="436"/>
      <c r="O199" s="436"/>
      <c r="P199" s="498"/>
      <c r="Q199" s="437"/>
    </row>
    <row r="200" spans="1:17" ht="14.4" customHeight="1" x14ac:dyDescent="0.3">
      <c r="A200" s="432" t="s">
        <v>758</v>
      </c>
      <c r="B200" s="433" t="s">
        <v>666</v>
      </c>
      <c r="C200" s="433" t="s">
        <v>663</v>
      </c>
      <c r="D200" s="433" t="s">
        <v>695</v>
      </c>
      <c r="E200" s="433" t="s">
        <v>696</v>
      </c>
      <c r="F200" s="436"/>
      <c r="G200" s="436"/>
      <c r="H200" s="436"/>
      <c r="I200" s="436"/>
      <c r="J200" s="436">
        <v>1</v>
      </c>
      <c r="K200" s="436">
        <v>2341</v>
      </c>
      <c r="L200" s="436"/>
      <c r="M200" s="436">
        <v>2341</v>
      </c>
      <c r="N200" s="436"/>
      <c r="O200" s="436"/>
      <c r="P200" s="498"/>
      <c r="Q200" s="437"/>
    </row>
    <row r="201" spans="1:17" ht="14.4" customHeight="1" x14ac:dyDescent="0.3">
      <c r="A201" s="432" t="s">
        <v>758</v>
      </c>
      <c r="B201" s="433" t="s">
        <v>666</v>
      </c>
      <c r="C201" s="433" t="s">
        <v>663</v>
      </c>
      <c r="D201" s="433" t="s">
        <v>703</v>
      </c>
      <c r="E201" s="433" t="s">
        <v>704</v>
      </c>
      <c r="F201" s="436"/>
      <c r="G201" s="436"/>
      <c r="H201" s="436"/>
      <c r="I201" s="436"/>
      <c r="J201" s="436">
        <v>5</v>
      </c>
      <c r="K201" s="436">
        <v>2760</v>
      </c>
      <c r="L201" s="436"/>
      <c r="M201" s="436">
        <v>552</v>
      </c>
      <c r="N201" s="436"/>
      <c r="O201" s="436"/>
      <c r="P201" s="498"/>
      <c r="Q201" s="437"/>
    </row>
    <row r="202" spans="1:17" ht="14.4" customHeight="1" x14ac:dyDescent="0.3">
      <c r="A202" s="432" t="s">
        <v>758</v>
      </c>
      <c r="B202" s="433" t="s">
        <v>666</v>
      </c>
      <c r="C202" s="433" t="s">
        <v>663</v>
      </c>
      <c r="D202" s="433" t="s">
        <v>716</v>
      </c>
      <c r="E202" s="433" t="s">
        <v>717</v>
      </c>
      <c r="F202" s="436"/>
      <c r="G202" s="436"/>
      <c r="H202" s="436"/>
      <c r="I202" s="436"/>
      <c r="J202" s="436">
        <v>1</v>
      </c>
      <c r="K202" s="436">
        <v>1615</v>
      </c>
      <c r="L202" s="436"/>
      <c r="M202" s="436">
        <v>1615</v>
      </c>
      <c r="N202" s="436"/>
      <c r="O202" s="436"/>
      <c r="P202" s="498"/>
      <c r="Q202" s="437"/>
    </row>
    <row r="203" spans="1:17" ht="14.4" customHeight="1" x14ac:dyDescent="0.3">
      <c r="A203" s="432" t="s">
        <v>759</v>
      </c>
      <c r="B203" s="433" t="s">
        <v>662</v>
      </c>
      <c r="C203" s="433" t="s">
        <v>663</v>
      </c>
      <c r="D203" s="433" t="s">
        <v>664</v>
      </c>
      <c r="E203" s="433" t="s">
        <v>665</v>
      </c>
      <c r="F203" s="436">
        <v>3</v>
      </c>
      <c r="G203" s="436">
        <v>31965</v>
      </c>
      <c r="H203" s="436">
        <v>1</v>
      </c>
      <c r="I203" s="436">
        <v>10655</v>
      </c>
      <c r="J203" s="436">
        <v>4</v>
      </c>
      <c r="K203" s="436">
        <v>42900</v>
      </c>
      <c r="L203" s="436">
        <v>1.3420929141248241</v>
      </c>
      <c r="M203" s="436">
        <v>10725</v>
      </c>
      <c r="N203" s="436"/>
      <c r="O203" s="436"/>
      <c r="P203" s="498"/>
      <c r="Q203" s="437"/>
    </row>
    <row r="204" spans="1:17" ht="14.4" customHeight="1" x14ac:dyDescent="0.3">
      <c r="A204" s="432" t="s">
        <v>759</v>
      </c>
      <c r="B204" s="433" t="s">
        <v>666</v>
      </c>
      <c r="C204" s="433" t="s">
        <v>663</v>
      </c>
      <c r="D204" s="433" t="s">
        <v>671</v>
      </c>
      <c r="E204" s="433" t="s">
        <v>672</v>
      </c>
      <c r="F204" s="436"/>
      <c r="G204" s="436"/>
      <c r="H204" s="436"/>
      <c r="I204" s="436"/>
      <c r="J204" s="436">
        <v>2</v>
      </c>
      <c r="K204" s="436">
        <v>4472</v>
      </c>
      <c r="L204" s="436"/>
      <c r="M204" s="436">
        <v>2236</v>
      </c>
      <c r="N204" s="436"/>
      <c r="O204" s="436"/>
      <c r="P204" s="498"/>
      <c r="Q204" s="437"/>
    </row>
    <row r="205" spans="1:17" ht="14.4" customHeight="1" x14ac:dyDescent="0.3">
      <c r="A205" s="432" t="s">
        <v>759</v>
      </c>
      <c r="B205" s="433" t="s">
        <v>666</v>
      </c>
      <c r="C205" s="433" t="s">
        <v>663</v>
      </c>
      <c r="D205" s="433" t="s">
        <v>675</v>
      </c>
      <c r="E205" s="433" t="s">
        <v>676</v>
      </c>
      <c r="F205" s="436"/>
      <c r="G205" s="436"/>
      <c r="H205" s="436"/>
      <c r="I205" s="436"/>
      <c r="J205" s="436"/>
      <c r="K205" s="436"/>
      <c r="L205" s="436"/>
      <c r="M205" s="436"/>
      <c r="N205" s="436">
        <v>5</v>
      </c>
      <c r="O205" s="436">
        <v>19115</v>
      </c>
      <c r="P205" s="498"/>
      <c r="Q205" s="437">
        <v>3823</v>
      </c>
    </row>
    <row r="206" spans="1:17" ht="14.4" customHeight="1" x14ac:dyDescent="0.3">
      <c r="A206" s="432" t="s">
        <v>759</v>
      </c>
      <c r="B206" s="433" t="s">
        <v>666</v>
      </c>
      <c r="C206" s="433" t="s">
        <v>663</v>
      </c>
      <c r="D206" s="433" t="s">
        <v>679</v>
      </c>
      <c r="E206" s="433" t="s">
        <v>680</v>
      </c>
      <c r="F206" s="436"/>
      <c r="G206" s="436"/>
      <c r="H206" s="436"/>
      <c r="I206" s="436"/>
      <c r="J206" s="436"/>
      <c r="K206" s="436"/>
      <c r="L206" s="436"/>
      <c r="M206" s="436"/>
      <c r="N206" s="436">
        <v>3</v>
      </c>
      <c r="O206" s="436">
        <v>2559</v>
      </c>
      <c r="P206" s="498"/>
      <c r="Q206" s="437">
        <v>853</v>
      </c>
    </row>
    <row r="207" spans="1:17" ht="14.4" customHeight="1" x14ac:dyDescent="0.3">
      <c r="A207" s="432" t="s">
        <v>759</v>
      </c>
      <c r="B207" s="433" t="s">
        <v>666</v>
      </c>
      <c r="C207" s="433" t="s">
        <v>663</v>
      </c>
      <c r="D207" s="433" t="s">
        <v>681</v>
      </c>
      <c r="E207" s="433" t="s">
        <v>682</v>
      </c>
      <c r="F207" s="436"/>
      <c r="G207" s="436"/>
      <c r="H207" s="436"/>
      <c r="I207" s="436"/>
      <c r="J207" s="436"/>
      <c r="K207" s="436"/>
      <c r="L207" s="436"/>
      <c r="M207" s="436"/>
      <c r="N207" s="436">
        <v>3</v>
      </c>
      <c r="O207" s="436">
        <v>4965</v>
      </c>
      <c r="P207" s="498"/>
      <c r="Q207" s="437">
        <v>1655</v>
      </c>
    </row>
    <row r="208" spans="1:17" ht="14.4" customHeight="1" x14ac:dyDescent="0.3">
      <c r="A208" s="432" t="s">
        <v>759</v>
      </c>
      <c r="B208" s="433" t="s">
        <v>666</v>
      </c>
      <c r="C208" s="433" t="s">
        <v>663</v>
      </c>
      <c r="D208" s="433" t="s">
        <v>687</v>
      </c>
      <c r="E208" s="433" t="s">
        <v>688</v>
      </c>
      <c r="F208" s="436">
        <v>1</v>
      </c>
      <c r="G208" s="436">
        <v>1447</v>
      </c>
      <c r="H208" s="436">
        <v>1</v>
      </c>
      <c r="I208" s="436">
        <v>1447</v>
      </c>
      <c r="J208" s="436"/>
      <c r="K208" s="436"/>
      <c r="L208" s="436"/>
      <c r="M208" s="436"/>
      <c r="N208" s="436"/>
      <c r="O208" s="436"/>
      <c r="P208" s="498"/>
      <c r="Q208" s="437"/>
    </row>
    <row r="209" spans="1:17" ht="14.4" customHeight="1" x14ac:dyDescent="0.3">
      <c r="A209" s="432" t="s">
        <v>759</v>
      </c>
      <c r="B209" s="433" t="s">
        <v>666</v>
      </c>
      <c r="C209" s="433" t="s">
        <v>663</v>
      </c>
      <c r="D209" s="433" t="s">
        <v>691</v>
      </c>
      <c r="E209" s="433" t="s">
        <v>692</v>
      </c>
      <c r="F209" s="436"/>
      <c r="G209" s="436"/>
      <c r="H209" s="436"/>
      <c r="I209" s="436"/>
      <c r="J209" s="436">
        <v>1</v>
      </c>
      <c r="K209" s="436">
        <v>16</v>
      </c>
      <c r="L209" s="436"/>
      <c r="M209" s="436">
        <v>16</v>
      </c>
      <c r="N209" s="436">
        <v>2</v>
      </c>
      <c r="O209" s="436">
        <v>34</v>
      </c>
      <c r="P209" s="498"/>
      <c r="Q209" s="437">
        <v>17</v>
      </c>
    </row>
    <row r="210" spans="1:17" ht="14.4" customHeight="1" x14ac:dyDescent="0.3">
      <c r="A210" s="432" t="s">
        <v>759</v>
      </c>
      <c r="B210" s="433" t="s">
        <v>666</v>
      </c>
      <c r="C210" s="433" t="s">
        <v>663</v>
      </c>
      <c r="D210" s="433" t="s">
        <v>693</v>
      </c>
      <c r="E210" s="433" t="s">
        <v>678</v>
      </c>
      <c r="F210" s="436"/>
      <c r="G210" s="436"/>
      <c r="H210" s="436"/>
      <c r="I210" s="436"/>
      <c r="J210" s="436">
        <v>2</v>
      </c>
      <c r="K210" s="436">
        <v>1392</v>
      </c>
      <c r="L210" s="436"/>
      <c r="M210" s="436">
        <v>696</v>
      </c>
      <c r="N210" s="436">
        <v>4</v>
      </c>
      <c r="O210" s="436">
        <v>2832</v>
      </c>
      <c r="P210" s="498"/>
      <c r="Q210" s="437">
        <v>708</v>
      </c>
    </row>
    <row r="211" spans="1:17" ht="14.4" customHeight="1" x14ac:dyDescent="0.3">
      <c r="A211" s="432" t="s">
        <v>759</v>
      </c>
      <c r="B211" s="433" t="s">
        <v>666</v>
      </c>
      <c r="C211" s="433" t="s">
        <v>663</v>
      </c>
      <c r="D211" s="433" t="s">
        <v>694</v>
      </c>
      <c r="E211" s="433" t="s">
        <v>680</v>
      </c>
      <c r="F211" s="436"/>
      <c r="G211" s="436"/>
      <c r="H211" s="436"/>
      <c r="I211" s="436"/>
      <c r="J211" s="436"/>
      <c r="K211" s="436"/>
      <c r="L211" s="436"/>
      <c r="M211" s="436"/>
      <c r="N211" s="436">
        <v>5</v>
      </c>
      <c r="O211" s="436">
        <v>7190</v>
      </c>
      <c r="P211" s="498"/>
      <c r="Q211" s="437">
        <v>1438</v>
      </c>
    </row>
    <row r="212" spans="1:17" ht="14.4" customHeight="1" x14ac:dyDescent="0.3">
      <c r="A212" s="432" t="s">
        <v>759</v>
      </c>
      <c r="B212" s="433" t="s">
        <v>666</v>
      </c>
      <c r="C212" s="433" t="s">
        <v>663</v>
      </c>
      <c r="D212" s="433" t="s">
        <v>695</v>
      </c>
      <c r="E212" s="433" t="s">
        <v>696</v>
      </c>
      <c r="F212" s="436"/>
      <c r="G212" s="436"/>
      <c r="H212" s="436"/>
      <c r="I212" s="436"/>
      <c r="J212" s="436"/>
      <c r="K212" s="436"/>
      <c r="L212" s="436"/>
      <c r="M212" s="436"/>
      <c r="N212" s="436">
        <v>3</v>
      </c>
      <c r="O212" s="436">
        <v>7311</v>
      </c>
      <c r="P212" s="498"/>
      <c r="Q212" s="437">
        <v>2437</v>
      </c>
    </row>
    <row r="213" spans="1:17" ht="14.4" customHeight="1" x14ac:dyDescent="0.3">
      <c r="A213" s="432" t="s">
        <v>759</v>
      </c>
      <c r="B213" s="433" t="s">
        <v>666</v>
      </c>
      <c r="C213" s="433" t="s">
        <v>663</v>
      </c>
      <c r="D213" s="433" t="s">
        <v>697</v>
      </c>
      <c r="E213" s="433" t="s">
        <v>698</v>
      </c>
      <c r="F213" s="436"/>
      <c r="G213" s="436"/>
      <c r="H213" s="436"/>
      <c r="I213" s="436"/>
      <c r="J213" s="436">
        <v>2</v>
      </c>
      <c r="K213" s="436">
        <v>132</v>
      </c>
      <c r="L213" s="436"/>
      <c r="M213" s="436">
        <v>66</v>
      </c>
      <c r="N213" s="436">
        <v>4</v>
      </c>
      <c r="O213" s="436">
        <v>276</v>
      </c>
      <c r="P213" s="498"/>
      <c r="Q213" s="437">
        <v>69</v>
      </c>
    </row>
    <row r="214" spans="1:17" ht="14.4" customHeight="1" x14ac:dyDescent="0.3">
      <c r="A214" s="432" t="s">
        <v>759</v>
      </c>
      <c r="B214" s="433" t="s">
        <v>666</v>
      </c>
      <c r="C214" s="433" t="s">
        <v>663</v>
      </c>
      <c r="D214" s="433" t="s">
        <v>699</v>
      </c>
      <c r="E214" s="433" t="s">
        <v>700</v>
      </c>
      <c r="F214" s="436">
        <v>1</v>
      </c>
      <c r="G214" s="436">
        <v>396</v>
      </c>
      <c r="H214" s="436">
        <v>1</v>
      </c>
      <c r="I214" s="436">
        <v>396</v>
      </c>
      <c r="J214" s="436"/>
      <c r="K214" s="436"/>
      <c r="L214" s="436"/>
      <c r="M214" s="436"/>
      <c r="N214" s="436"/>
      <c r="O214" s="436"/>
      <c r="P214" s="498"/>
      <c r="Q214" s="437"/>
    </row>
    <row r="215" spans="1:17" ht="14.4" customHeight="1" x14ac:dyDescent="0.3">
      <c r="A215" s="432" t="s">
        <v>759</v>
      </c>
      <c r="B215" s="433" t="s">
        <v>666</v>
      </c>
      <c r="C215" s="433" t="s">
        <v>663</v>
      </c>
      <c r="D215" s="433" t="s">
        <v>701</v>
      </c>
      <c r="E215" s="433" t="s">
        <v>702</v>
      </c>
      <c r="F215" s="436"/>
      <c r="G215" s="436"/>
      <c r="H215" s="436"/>
      <c r="I215" s="436"/>
      <c r="J215" s="436"/>
      <c r="K215" s="436"/>
      <c r="L215" s="436"/>
      <c r="M215" s="436"/>
      <c r="N215" s="436">
        <v>1</v>
      </c>
      <c r="O215" s="436">
        <v>1664</v>
      </c>
      <c r="P215" s="498"/>
      <c r="Q215" s="437">
        <v>1664</v>
      </c>
    </row>
    <row r="216" spans="1:17" ht="14.4" customHeight="1" x14ac:dyDescent="0.3">
      <c r="A216" s="432" t="s">
        <v>759</v>
      </c>
      <c r="B216" s="433" t="s">
        <v>666</v>
      </c>
      <c r="C216" s="433" t="s">
        <v>663</v>
      </c>
      <c r="D216" s="433" t="s">
        <v>703</v>
      </c>
      <c r="E216" s="433" t="s">
        <v>704</v>
      </c>
      <c r="F216" s="436"/>
      <c r="G216" s="436"/>
      <c r="H216" s="436"/>
      <c r="I216" s="436"/>
      <c r="J216" s="436">
        <v>5</v>
      </c>
      <c r="K216" s="436">
        <v>2760</v>
      </c>
      <c r="L216" s="436"/>
      <c r="M216" s="436">
        <v>552</v>
      </c>
      <c r="N216" s="436">
        <v>13</v>
      </c>
      <c r="O216" s="436">
        <v>7280</v>
      </c>
      <c r="P216" s="498"/>
      <c r="Q216" s="437">
        <v>560</v>
      </c>
    </row>
    <row r="217" spans="1:17" ht="14.4" customHeight="1" x14ac:dyDescent="0.3">
      <c r="A217" s="432" t="s">
        <v>759</v>
      </c>
      <c r="B217" s="433" t="s">
        <v>666</v>
      </c>
      <c r="C217" s="433" t="s">
        <v>663</v>
      </c>
      <c r="D217" s="433" t="s">
        <v>711</v>
      </c>
      <c r="E217" s="433" t="s">
        <v>712</v>
      </c>
      <c r="F217" s="436"/>
      <c r="G217" s="436"/>
      <c r="H217" s="436"/>
      <c r="I217" s="436"/>
      <c r="J217" s="436"/>
      <c r="K217" s="436"/>
      <c r="L217" s="436"/>
      <c r="M217" s="436"/>
      <c r="N217" s="436">
        <v>7</v>
      </c>
      <c r="O217" s="436">
        <v>3003</v>
      </c>
      <c r="P217" s="498"/>
      <c r="Q217" s="437">
        <v>429</v>
      </c>
    </row>
    <row r="218" spans="1:17" ht="14.4" customHeight="1" thickBot="1" x14ac:dyDescent="0.35">
      <c r="A218" s="438" t="s">
        <v>759</v>
      </c>
      <c r="B218" s="439" t="s">
        <v>666</v>
      </c>
      <c r="C218" s="439" t="s">
        <v>663</v>
      </c>
      <c r="D218" s="439" t="s">
        <v>716</v>
      </c>
      <c r="E218" s="439" t="s">
        <v>717</v>
      </c>
      <c r="F218" s="415"/>
      <c r="G218" s="415"/>
      <c r="H218" s="415"/>
      <c r="I218" s="415"/>
      <c r="J218" s="415"/>
      <c r="K218" s="415"/>
      <c r="L218" s="415"/>
      <c r="M218" s="415"/>
      <c r="N218" s="415">
        <v>10</v>
      </c>
      <c r="O218" s="415">
        <v>16490</v>
      </c>
      <c r="P218" s="416"/>
      <c r="Q218" s="425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10631.345772446301</v>
      </c>
      <c r="D4" s="134">
        <f ca="1">IF(ISERROR(VLOOKUP("Náklady celkem",INDIRECT("HI!$A:$G"),5,0)),0,VLOOKUP("Náklady celkem",INDIRECT("HI!$A:$G"),5,0))</f>
        <v>10791.15732</v>
      </c>
      <c r="E4" s="135">
        <f ca="1">IF(C4=0,0,D4/C4)</f>
        <v>1.01503210891399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14.5000013090525</v>
      </c>
      <c r="D7" s="142">
        <f>IF(ISERROR(HI!E5),"",HI!E5)</f>
        <v>1.7242500000000001</v>
      </c>
      <c r="E7" s="139">
        <f t="shared" ref="E7:E12" si="0">IF(C7=0,0,D7/C7)</f>
        <v>0.11891378236797351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680.50006143518999</v>
      </c>
      <c r="D12" s="142">
        <f>IF(ISERROR(HI!E6),"",HI!E6)</f>
        <v>490.20674999999994</v>
      </c>
      <c r="E12" s="139">
        <f t="shared" si="0"/>
        <v>0.72036253599469613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8584.5007750043005</v>
      </c>
      <c r="D13" s="138">
        <f ca="1">IF(ISERROR(VLOOKUP("Osobní náklady (Kč) *",INDIRECT("HI!$A:$G"),5,0)),0,VLOOKUP("Osobní náklady (Kč) *",INDIRECT("HI!$A:$G"),5,0))</f>
        <v>8837.9205499999989</v>
      </c>
      <c r="E13" s="139">
        <f ca="1">IF(C13=0,0,D13/C13)</f>
        <v>1.029520618803319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8342.7170000000006</v>
      </c>
      <c r="D15" s="157">
        <f ca="1">IF(ISERROR(VLOOKUP("Výnosy celkem",INDIRECT("HI!$A:$G"),5,0)),0,VLOOKUP("Výnosy celkem",INDIRECT("HI!$A:$G"),5,0))</f>
        <v>10004.124</v>
      </c>
      <c r="E15" s="158">
        <f t="shared" ref="E15:E18" ca="1" si="1">IF(C15=0,0,D15/C15)</f>
        <v>1.1991445952199984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8342.7170000000006</v>
      </c>
      <c r="D16" s="138">
        <f ca="1">IF(ISERROR(VLOOKUP("Ambulance *",INDIRECT("HI!$A:$G"),5,0)),0,VLOOKUP("Ambulance *",INDIRECT("HI!$A:$G"),5,0))</f>
        <v>10004.124</v>
      </c>
      <c r="E16" s="139">
        <f t="shared" ca="1" si="1"/>
        <v>1.1991445952199984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1.1991445952199984</v>
      </c>
      <c r="E17" s="139">
        <f t="shared" si="1"/>
        <v>1.1991445952199984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0.59823430247996789</v>
      </c>
      <c r="E18" s="139">
        <f t="shared" si="1"/>
        <v>0.70380506174113877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10.541410000000001</v>
      </c>
      <c r="C5" s="29">
        <v>6.9430399999999999</v>
      </c>
      <c r="D5" s="8"/>
      <c r="E5" s="92">
        <v>1.7242500000000001</v>
      </c>
      <c r="F5" s="28">
        <v>14.5000013090525</v>
      </c>
      <c r="G5" s="91">
        <f>E5-F5</f>
        <v>-12.775751309052501</v>
      </c>
      <c r="H5" s="97">
        <f>IF(F5&lt;0.00000001,"",E5/F5)</f>
        <v>0.11891378236797351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701.93956000000105</v>
      </c>
      <c r="C6" s="31">
        <v>403.39885999999996</v>
      </c>
      <c r="D6" s="8"/>
      <c r="E6" s="93">
        <v>490.20674999999994</v>
      </c>
      <c r="F6" s="30">
        <v>680.50006143518999</v>
      </c>
      <c r="G6" s="94">
        <f>E6-F6</f>
        <v>-190.29331143519005</v>
      </c>
      <c r="H6" s="98">
        <f>IF(F6&lt;0.00000001,"",E6/F6)</f>
        <v>0.72036253599469613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8112.8700700000099</v>
      </c>
      <c r="C7" s="31">
        <v>8224.5181300000004</v>
      </c>
      <c r="D7" s="8"/>
      <c r="E7" s="93">
        <v>8837.9205499999989</v>
      </c>
      <c r="F7" s="30">
        <v>8584.5007750043005</v>
      </c>
      <c r="G7" s="94">
        <f>E7-F7</f>
        <v>253.41977499569839</v>
      </c>
      <c r="H7" s="98">
        <f>IF(F7&lt;0.00000001,"",E7/F7)</f>
        <v>1.029520618803319</v>
      </c>
    </row>
    <row r="8" spans="1:8" ht="14.4" customHeight="1" thickBot="1" x14ac:dyDescent="0.35">
      <c r="A8" s="1" t="s">
        <v>62</v>
      </c>
      <c r="B8" s="11">
        <v>1216.4667499999991</v>
      </c>
      <c r="C8" s="33">
        <v>1283.5727799999997</v>
      </c>
      <c r="D8" s="8"/>
      <c r="E8" s="95">
        <v>1461.3057700000013</v>
      </c>
      <c r="F8" s="32">
        <v>1351.8449346977575</v>
      </c>
      <c r="G8" s="96">
        <f>E8-F8</f>
        <v>109.46083530224382</v>
      </c>
      <c r="H8" s="99">
        <f>IF(F8&lt;0.00000001,"",E8/F8)</f>
        <v>1.0809714431683075</v>
      </c>
    </row>
    <row r="9" spans="1:8" ht="14.4" customHeight="1" thickBot="1" x14ac:dyDescent="0.35">
      <c r="A9" s="2" t="s">
        <v>63</v>
      </c>
      <c r="B9" s="3">
        <v>10041.81779000001</v>
      </c>
      <c r="C9" s="35">
        <v>9918.4328100000002</v>
      </c>
      <c r="D9" s="8"/>
      <c r="E9" s="3">
        <v>10791.15732</v>
      </c>
      <c r="F9" s="34">
        <v>10631.345772446301</v>
      </c>
      <c r="G9" s="34">
        <f>E9-F9</f>
        <v>159.81154755369971</v>
      </c>
      <c r="H9" s="100">
        <f>IF(F9&lt;0.00000001,"",E9/F9)</f>
        <v>1.01503210891399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8342.7170000000006</v>
      </c>
      <c r="C11" s="29">
        <f>IF(ISERROR(VLOOKUP("Celkem:",'ZV Vykáz.-A'!A:F,4,0)),0,VLOOKUP("Celkem:",'ZV Vykáz.-A'!A:F,4,0)/1000)</f>
        <v>9520.6</v>
      </c>
      <c r="D11" s="8"/>
      <c r="E11" s="92">
        <f>IF(ISERROR(VLOOKUP("Celkem:",'ZV Vykáz.-A'!A:F,6,0)),0,VLOOKUP("Celkem:",'ZV Vykáz.-A'!A:F,6,0)/1000)</f>
        <v>10004.124</v>
      </c>
      <c r="F11" s="28">
        <f>B11</f>
        <v>8342.7170000000006</v>
      </c>
      <c r="G11" s="91">
        <f>E11-F11</f>
        <v>1661.4069999999992</v>
      </c>
      <c r="H11" s="97">
        <f>IF(F11&lt;0.00000001,"",E11/F11)</f>
        <v>1.1991445952199984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8342.7170000000006</v>
      </c>
      <c r="C13" s="37">
        <f>SUM(C11:C12)</f>
        <v>9520.6</v>
      </c>
      <c r="D13" s="8"/>
      <c r="E13" s="5">
        <f>SUM(E11:E12)</f>
        <v>10004.124</v>
      </c>
      <c r="F13" s="36">
        <f>SUM(F11:F12)</f>
        <v>8342.7170000000006</v>
      </c>
      <c r="G13" s="36">
        <f>E13-F13</f>
        <v>1661.4069999999992</v>
      </c>
      <c r="H13" s="101">
        <f>IF(F13&lt;0.00000001,"",E13/F13)</f>
        <v>1.1991445952199984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0.83079748850929824</v>
      </c>
      <c r="C15" s="39">
        <f>IF(C9=0,"",C13/C9)</f>
        <v>0.95988954932487969</v>
      </c>
      <c r="D15" s="8"/>
      <c r="E15" s="6">
        <f>IF(E9=0,"",E13/E9)</f>
        <v>0.92706682919529515</v>
      </c>
      <c r="F15" s="38">
        <f>IF(F9=0,"",F13/F9)</f>
        <v>0.78472821584094898</v>
      </c>
      <c r="G15" s="38">
        <f>IF(ISERROR(F15-E15),"",E15-F15)</f>
        <v>0.14233861335434617</v>
      </c>
      <c r="H15" s="102">
        <f>IF(ISERROR(F15-E15),"",IF(F15&lt;0.00000001,"",E15/F15))</f>
        <v>1.18138587409121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0.9493943694426128</v>
      </c>
      <c r="D4" s="174">
        <f t="shared" si="0"/>
        <v>0.95782851234424649</v>
      </c>
      <c r="E4" s="174">
        <f t="shared" si="0"/>
        <v>0.96803070298314986</v>
      </c>
      <c r="F4" s="174">
        <f t="shared" si="0"/>
        <v>0.96469729219049849</v>
      </c>
      <c r="G4" s="174">
        <f t="shared" si="0"/>
        <v>0.92706682919529515</v>
      </c>
      <c r="H4" s="174">
        <f t="shared" si="0"/>
        <v>0.92706682919529515</v>
      </c>
      <c r="I4" s="174">
        <f t="shared" si="0"/>
        <v>0.92706682919529515</v>
      </c>
      <c r="J4" s="174">
        <f t="shared" si="0"/>
        <v>0.92706682919529515</v>
      </c>
      <c r="K4" s="174">
        <f t="shared" si="0"/>
        <v>0.92706682919529515</v>
      </c>
      <c r="L4" s="174">
        <f t="shared" si="0"/>
        <v>0.92706682919529515</v>
      </c>
      <c r="M4" s="174">
        <f t="shared" si="0"/>
        <v>0.92706682919529515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1862.2020199999999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10791.15732</v>
      </c>
      <c r="H6" s="176">
        <f t="shared" si="1"/>
        <v>10791.15732</v>
      </c>
      <c r="I6" s="176">
        <f t="shared" si="1"/>
        <v>10791.15732</v>
      </c>
      <c r="J6" s="176">
        <f t="shared" si="1"/>
        <v>10791.15732</v>
      </c>
      <c r="K6" s="176">
        <f t="shared" si="1"/>
        <v>10791.15732</v>
      </c>
      <c r="L6" s="176">
        <f t="shared" si="1"/>
        <v>10791.15732</v>
      </c>
      <c r="M6" s="176">
        <f t="shared" si="1"/>
        <v>10791.15732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1718823</v>
      </c>
      <c r="D9" s="175">
        <v>1692044</v>
      </c>
      <c r="E9" s="175">
        <v>1768990</v>
      </c>
      <c r="F9" s="175">
        <v>1770862</v>
      </c>
      <c r="G9" s="175">
        <v>1390385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3381.8429999999998</v>
      </c>
      <c r="D10" s="176">
        <f t="shared" si="3"/>
        <v>5073.8869999999997</v>
      </c>
      <c r="E10" s="176">
        <f t="shared" si="3"/>
        <v>6842.8769999999995</v>
      </c>
      <c r="F10" s="176">
        <f t="shared" si="3"/>
        <v>8613.7389999999996</v>
      </c>
      <c r="G10" s="176">
        <f t="shared" si="3"/>
        <v>10004.124</v>
      </c>
      <c r="H10" s="176">
        <f t="shared" si="3"/>
        <v>10004.124</v>
      </c>
      <c r="I10" s="176">
        <f t="shared" si="3"/>
        <v>10004.124</v>
      </c>
      <c r="J10" s="176">
        <f t="shared" si="3"/>
        <v>10004.124</v>
      </c>
      <c r="K10" s="176">
        <f t="shared" si="3"/>
        <v>10004.124</v>
      </c>
      <c r="L10" s="176">
        <f t="shared" si="3"/>
        <v>10004.124</v>
      </c>
      <c r="M10" s="176">
        <f t="shared" si="3"/>
        <v>10004.124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0.78472821584094898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0.78472821584094898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29.000007994013998</v>
      </c>
      <c r="C7" s="47">
        <v>2.4166673328339998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1.7242500000000001</v>
      </c>
      <c r="Q7" s="71">
        <v>0.118913760324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1361.0003751673701</v>
      </c>
      <c r="C9" s="47">
        <v>113.41669793061401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83.309259999999995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490.20675</v>
      </c>
      <c r="Q9" s="71">
        <v>0.72036240245600003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247.54328323964799</v>
      </c>
      <c r="C11" s="47">
        <v>20.628606936636999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17.116689999999998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100.99184</v>
      </c>
      <c r="Q11" s="71">
        <v>0.81595298145999995</v>
      </c>
    </row>
    <row r="12" spans="1:17" ht="14.4" customHeight="1" x14ac:dyDescent="0.3">
      <c r="A12" s="15" t="s">
        <v>26</v>
      </c>
      <c r="B12" s="46">
        <v>112.36171522241</v>
      </c>
      <c r="C12" s="47">
        <v>9.3634762685340007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23.485610000000001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59.57884</v>
      </c>
      <c r="Q12" s="71">
        <v>1.060482921288</v>
      </c>
    </row>
    <row r="13" spans="1:17" ht="14.4" customHeight="1" x14ac:dyDescent="0.3">
      <c r="A13" s="15" t="s">
        <v>27</v>
      </c>
      <c r="B13" s="46">
        <v>14.109737163462</v>
      </c>
      <c r="C13" s="47">
        <v>1.1758114302880001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2.9756399999999998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9.8371300000000002</v>
      </c>
      <c r="Q13" s="71">
        <v>1.394374662835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133.88866830760401</v>
      </c>
      <c r="C17" s="47">
        <v>11.157389025633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2.2629999999999999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67.378100000000003</v>
      </c>
      <c r="Q17" s="71">
        <v>1.0064795004930001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2.0259999999999998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11.417</v>
      </c>
      <c r="Q18" s="71" t="s">
        <v>223</v>
      </c>
    </row>
    <row r="19" spans="1:17" ht="14.4" customHeight="1" x14ac:dyDescent="0.3">
      <c r="A19" s="15" t="s">
        <v>33</v>
      </c>
      <c r="B19" s="46">
        <v>461.78341759696201</v>
      </c>
      <c r="C19" s="47">
        <v>38.481951466413001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51.587850000000003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309.47271000000001</v>
      </c>
      <c r="Q19" s="71">
        <v>1.3403370420289999</v>
      </c>
    </row>
    <row r="20" spans="1:17" ht="14.4" customHeight="1" x14ac:dyDescent="0.3">
      <c r="A20" s="15" t="s">
        <v>34</v>
      </c>
      <c r="B20" s="46">
        <v>17169.004732732399</v>
      </c>
      <c r="C20" s="47">
        <v>1430.75039439436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1533.2346199999999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8837.9205500000007</v>
      </c>
      <c r="Q20" s="71">
        <v>1.029520427954</v>
      </c>
    </row>
    <row r="21" spans="1:17" ht="14.4" customHeight="1" x14ac:dyDescent="0.3">
      <c r="A21" s="16" t="s">
        <v>35</v>
      </c>
      <c r="B21" s="46">
        <v>1734.0043256992601</v>
      </c>
      <c r="C21" s="47">
        <v>144.50036047493799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144.53700000000001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867.22199999999998</v>
      </c>
      <c r="Q21" s="71">
        <v>1.0002535600939999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1.66635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35.408149999999999</v>
      </c>
      <c r="Q24" s="71"/>
    </row>
    <row r="25" spans="1:17" ht="14.4" customHeight="1" x14ac:dyDescent="0.3">
      <c r="A25" s="17" t="s">
        <v>39</v>
      </c>
      <c r="B25" s="49">
        <v>21262.6962631231</v>
      </c>
      <c r="C25" s="50">
        <v>1771.8913552602601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1862.2020199999999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10791.15732</v>
      </c>
      <c r="Q25" s="72">
        <v>1.0150318836759999</v>
      </c>
    </row>
    <row r="26" spans="1:17" ht="14.4" customHeight="1" x14ac:dyDescent="0.3">
      <c r="A26" s="15" t="s">
        <v>40</v>
      </c>
      <c r="B26" s="46">
        <v>2963.8384006555598</v>
      </c>
      <c r="C26" s="47">
        <v>246.98653338796399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345.36282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1430.7923000000001</v>
      </c>
      <c r="Q26" s="71">
        <v>0.96549953579299996</v>
      </c>
    </row>
    <row r="27" spans="1:17" ht="14.4" customHeight="1" x14ac:dyDescent="0.3">
      <c r="A27" s="18" t="s">
        <v>41</v>
      </c>
      <c r="B27" s="49">
        <v>24226.534663778701</v>
      </c>
      <c r="C27" s="50">
        <v>2018.8778886482201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2207.56484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12221.949619999999</v>
      </c>
      <c r="Q27" s="72">
        <v>1.0089721695330001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95.990009999999998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635.99621999999999</v>
      </c>
      <c r="Q28" s="71">
        <v>1.429406197174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21262.6962631231</v>
      </c>
      <c r="G6" s="362">
        <v>10631.348131561601</v>
      </c>
      <c r="H6" s="364">
        <v>1862.2020199999999</v>
      </c>
      <c r="I6" s="361">
        <v>10791.15732</v>
      </c>
      <c r="J6" s="362">
        <v>159.80918843845001</v>
      </c>
      <c r="K6" s="365">
        <v>0.50751594183799997</v>
      </c>
    </row>
    <row r="7" spans="1:11" ht="14.4" customHeight="1" thickBot="1" x14ac:dyDescent="0.35">
      <c r="A7" s="380" t="s">
        <v>226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1764.0151187869001</v>
      </c>
      <c r="G7" s="362">
        <v>882.00755939345197</v>
      </c>
      <c r="H7" s="364">
        <v>126.88720000000001</v>
      </c>
      <c r="I7" s="361">
        <v>667.76445000000001</v>
      </c>
      <c r="J7" s="362">
        <v>-214.24310939345199</v>
      </c>
      <c r="K7" s="365">
        <v>0.378548031073</v>
      </c>
    </row>
    <row r="8" spans="1:11" ht="14.4" customHeight="1" thickBot="1" x14ac:dyDescent="0.35">
      <c r="A8" s="381" t="s">
        <v>227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1764.0151187869001</v>
      </c>
      <c r="G8" s="362">
        <v>882.00755939345197</v>
      </c>
      <c r="H8" s="364">
        <v>126.88720000000001</v>
      </c>
      <c r="I8" s="361">
        <v>667.76445000000001</v>
      </c>
      <c r="J8" s="362">
        <v>-214.24310939345199</v>
      </c>
      <c r="K8" s="365">
        <v>0.378548031073</v>
      </c>
    </row>
    <row r="9" spans="1:11" ht="14.4" customHeight="1" thickBot="1" x14ac:dyDescent="0.35">
      <c r="A9" s="382" t="s">
        <v>228</v>
      </c>
      <c r="B9" s="366">
        <v>0</v>
      </c>
      <c r="C9" s="366">
        <v>1.0200000000000001E-3</v>
      </c>
      <c r="D9" s="367">
        <v>1.0200000000000001E-3</v>
      </c>
      <c r="E9" s="368" t="s">
        <v>223</v>
      </c>
      <c r="F9" s="366">
        <v>0</v>
      </c>
      <c r="G9" s="367">
        <v>0</v>
      </c>
      <c r="H9" s="369">
        <v>0</v>
      </c>
      <c r="I9" s="366">
        <v>-6.0000000000000002E-5</v>
      </c>
      <c r="J9" s="367">
        <v>-6.0000000000000002E-5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1.0200000000000001E-3</v>
      </c>
      <c r="D10" s="362">
        <v>1.0200000000000001E-3</v>
      </c>
      <c r="E10" s="371" t="s">
        <v>223</v>
      </c>
      <c r="F10" s="361">
        <v>0</v>
      </c>
      <c r="G10" s="362">
        <v>0</v>
      </c>
      <c r="H10" s="364">
        <v>0</v>
      </c>
      <c r="I10" s="361">
        <v>-6.0000000000000002E-5</v>
      </c>
      <c r="J10" s="362">
        <v>-6.0000000000000002E-5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29.000007994013998</v>
      </c>
      <c r="G11" s="367">
        <v>14.500003997006999</v>
      </c>
      <c r="H11" s="369">
        <v>0</v>
      </c>
      <c r="I11" s="366">
        <v>1.7242500000000001</v>
      </c>
      <c r="J11" s="367">
        <v>-12.775753997007</v>
      </c>
      <c r="K11" s="374">
        <v>5.9456880162E-2</v>
      </c>
    </row>
    <row r="12" spans="1:11" ht="14.4" customHeight="1" thickBot="1" x14ac:dyDescent="0.35">
      <c r="A12" s="383" t="s">
        <v>231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29.000007994013998</v>
      </c>
      <c r="G12" s="362">
        <v>14.500003997006999</v>
      </c>
      <c r="H12" s="364">
        <v>0</v>
      </c>
      <c r="I12" s="361">
        <v>1.7242500000000001</v>
      </c>
      <c r="J12" s="362">
        <v>-12.775753997007</v>
      </c>
      <c r="K12" s="365">
        <v>5.9456880162E-2</v>
      </c>
    </row>
    <row r="13" spans="1:11" ht="14.4" customHeight="1" thickBot="1" x14ac:dyDescent="0.35">
      <c r="A13" s="383" t="s">
        <v>232</v>
      </c>
      <c r="B13" s="361">
        <v>0</v>
      </c>
      <c r="C13" s="361">
        <v>1.3552</v>
      </c>
      <c r="D13" s="362">
        <v>1.3552</v>
      </c>
      <c r="E13" s="371" t="s">
        <v>233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223</v>
      </c>
    </row>
    <row r="14" spans="1:11" ht="14.4" customHeight="1" thickBot="1" x14ac:dyDescent="0.35">
      <c r="A14" s="382" t="s">
        <v>234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1361.0003751673701</v>
      </c>
      <c r="G14" s="367">
        <v>680.50018758368401</v>
      </c>
      <c r="H14" s="369">
        <v>83.309259999999995</v>
      </c>
      <c r="I14" s="366">
        <v>490.20675</v>
      </c>
      <c r="J14" s="367">
        <v>-190.29343758368401</v>
      </c>
      <c r="K14" s="374">
        <v>0.36018120122800001</v>
      </c>
    </row>
    <row r="15" spans="1:11" ht="14.4" customHeight="1" thickBot="1" x14ac:dyDescent="0.35">
      <c r="A15" s="383" t="s">
        <v>235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900.00024809010404</v>
      </c>
      <c r="G15" s="362">
        <v>450.00012404505202</v>
      </c>
      <c r="H15" s="364">
        <v>61.360100000000003</v>
      </c>
      <c r="I15" s="361">
        <v>330.51222999999999</v>
      </c>
      <c r="J15" s="362">
        <v>-119.487894045052</v>
      </c>
      <c r="K15" s="365">
        <v>0.36723570987999998</v>
      </c>
    </row>
    <row r="16" spans="1:11" ht="14.4" customHeight="1" thickBot="1" x14ac:dyDescent="0.35">
      <c r="A16" s="383" t="s">
        <v>236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80.000022052453005</v>
      </c>
      <c r="G16" s="362">
        <v>40.000011026225998</v>
      </c>
      <c r="H16" s="364">
        <v>4.4420799999999998</v>
      </c>
      <c r="I16" s="361">
        <v>70.521450000000002</v>
      </c>
      <c r="J16" s="362">
        <v>30.521438973773002</v>
      </c>
      <c r="K16" s="365">
        <v>0.88151788200400005</v>
      </c>
    </row>
    <row r="17" spans="1:11" ht="14.4" customHeight="1" thickBot="1" x14ac:dyDescent="0.35">
      <c r="A17" s="383" t="s">
        <v>237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36.000009923603997</v>
      </c>
      <c r="G17" s="362">
        <v>18.000004961801999</v>
      </c>
      <c r="H17" s="364">
        <v>5.5698800000000004</v>
      </c>
      <c r="I17" s="361">
        <v>16.72034</v>
      </c>
      <c r="J17" s="362">
        <v>-1.279664961802</v>
      </c>
      <c r="K17" s="365">
        <v>0.46445376085899998</v>
      </c>
    </row>
    <row r="18" spans="1:11" ht="14.4" customHeight="1" thickBot="1" x14ac:dyDescent="0.35">
      <c r="A18" s="383" t="s">
        <v>238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300.00008269670099</v>
      </c>
      <c r="G18" s="362">
        <v>150.000041348351</v>
      </c>
      <c r="H18" s="364">
        <v>7.2618</v>
      </c>
      <c r="I18" s="361">
        <v>46.599870000000003</v>
      </c>
      <c r="J18" s="362">
        <v>-103.40017134835099</v>
      </c>
      <c r="K18" s="365">
        <v>0.15533285718100001</v>
      </c>
    </row>
    <row r="19" spans="1:11" ht="14.4" customHeight="1" thickBot="1" x14ac:dyDescent="0.35">
      <c r="A19" s="383" t="s">
        <v>239</v>
      </c>
      <c r="B19" s="361">
        <v>0</v>
      </c>
      <c r="C19" s="361">
        <v>0.96699999999999997</v>
      </c>
      <c r="D19" s="362">
        <v>0.96699999999999997</v>
      </c>
      <c r="E19" s="371" t="s">
        <v>223</v>
      </c>
      <c r="F19" s="361">
        <v>0</v>
      </c>
      <c r="G19" s="362">
        <v>0</v>
      </c>
      <c r="H19" s="364">
        <v>0</v>
      </c>
      <c r="I19" s="361">
        <v>0</v>
      </c>
      <c r="J19" s="362">
        <v>0</v>
      </c>
      <c r="K19" s="372" t="s">
        <v>223</v>
      </c>
    </row>
    <row r="20" spans="1:11" ht="14.4" customHeight="1" thickBot="1" x14ac:dyDescent="0.35">
      <c r="A20" s="383" t="s">
        <v>240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45.000012404505</v>
      </c>
      <c r="G20" s="362">
        <v>22.500006202251999</v>
      </c>
      <c r="H20" s="364">
        <v>4.6753999999999998</v>
      </c>
      <c r="I20" s="361">
        <v>25.85286</v>
      </c>
      <c r="J20" s="362">
        <v>3.3528537977470001</v>
      </c>
      <c r="K20" s="365">
        <v>0.57450784163299995</v>
      </c>
    </row>
    <row r="21" spans="1:11" ht="14.4" customHeight="1" thickBot="1" x14ac:dyDescent="0.35">
      <c r="A21" s="382" t="s">
        <v>241</v>
      </c>
      <c r="B21" s="366">
        <v>164.35015257124499</v>
      </c>
      <c r="C21" s="366">
        <v>202.47486000000001</v>
      </c>
      <c r="D21" s="367">
        <v>38.124707428755002</v>
      </c>
      <c r="E21" s="373">
        <v>1.231972449263</v>
      </c>
      <c r="F21" s="366">
        <v>247.54328323964799</v>
      </c>
      <c r="G21" s="367">
        <v>123.771641619824</v>
      </c>
      <c r="H21" s="369">
        <v>17.116689999999998</v>
      </c>
      <c r="I21" s="366">
        <v>100.99184</v>
      </c>
      <c r="J21" s="367">
        <v>-22.779801619823001</v>
      </c>
      <c r="K21" s="374">
        <v>0.40797649072999997</v>
      </c>
    </row>
    <row r="22" spans="1:11" ht="14.4" customHeight="1" thickBot="1" x14ac:dyDescent="0.35">
      <c r="A22" s="383" t="s">
        <v>242</v>
      </c>
      <c r="B22" s="361">
        <v>1.623618597786</v>
      </c>
      <c r="C22" s="361">
        <v>9.9999999900000002E-4</v>
      </c>
      <c r="D22" s="362">
        <v>-1.6226185977859999</v>
      </c>
      <c r="E22" s="363">
        <v>6.1590819499999995E-4</v>
      </c>
      <c r="F22" s="361">
        <v>-1.6516561178785199E-15</v>
      </c>
      <c r="G22" s="362">
        <v>-8.2582805893925898E-16</v>
      </c>
      <c r="H22" s="364">
        <v>0</v>
      </c>
      <c r="I22" s="361">
        <v>1.6214999999999999</v>
      </c>
      <c r="J22" s="362">
        <v>1.6214999999999999</v>
      </c>
      <c r="K22" s="365">
        <v>0</v>
      </c>
    </row>
    <row r="23" spans="1:11" ht="14.4" customHeight="1" thickBot="1" x14ac:dyDescent="0.35">
      <c r="A23" s="383" t="s">
        <v>243</v>
      </c>
      <c r="B23" s="361">
        <v>8.9999997165209997</v>
      </c>
      <c r="C23" s="361">
        <v>11.02753</v>
      </c>
      <c r="D23" s="362">
        <v>2.0275302834779998</v>
      </c>
      <c r="E23" s="363">
        <v>1.2252811497039999</v>
      </c>
      <c r="F23" s="361">
        <v>13.155460753671999</v>
      </c>
      <c r="G23" s="362">
        <v>6.5777303768359996</v>
      </c>
      <c r="H23" s="364">
        <v>0.41477999999999998</v>
      </c>
      <c r="I23" s="361">
        <v>2.3068900000000001</v>
      </c>
      <c r="J23" s="362">
        <v>-4.2708403768360004</v>
      </c>
      <c r="K23" s="365">
        <v>0.17535607784400001</v>
      </c>
    </row>
    <row r="24" spans="1:11" ht="14.4" customHeight="1" thickBot="1" x14ac:dyDescent="0.35">
      <c r="A24" s="383" t="s">
        <v>244</v>
      </c>
      <c r="B24" s="361">
        <v>34.704092678255002</v>
      </c>
      <c r="C24" s="361">
        <v>29.048780000000001</v>
      </c>
      <c r="D24" s="362">
        <v>-5.6553126782550001</v>
      </c>
      <c r="E24" s="363">
        <v>0.83704190941699996</v>
      </c>
      <c r="F24" s="361">
        <v>24.005973656190999</v>
      </c>
      <c r="G24" s="362">
        <v>12.002986828095001</v>
      </c>
      <c r="H24" s="364">
        <v>0</v>
      </c>
      <c r="I24" s="361">
        <v>5.9952399999999999</v>
      </c>
      <c r="J24" s="362">
        <v>-6.0077468280949997</v>
      </c>
      <c r="K24" s="365">
        <v>0.24973950591800001</v>
      </c>
    </row>
    <row r="25" spans="1:11" ht="14.4" customHeight="1" thickBot="1" x14ac:dyDescent="0.35">
      <c r="A25" s="383" t="s">
        <v>245</v>
      </c>
      <c r="B25" s="361">
        <v>33.999998929081997</v>
      </c>
      <c r="C25" s="361">
        <v>42.180619999999998</v>
      </c>
      <c r="D25" s="362">
        <v>8.1806210709170006</v>
      </c>
      <c r="E25" s="363">
        <v>1.240606509664</v>
      </c>
      <c r="F25" s="361">
        <v>38.409304583556001</v>
      </c>
      <c r="G25" s="362">
        <v>19.204652291778</v>
      </c>
      <c r="H25" s="364">
        <v>1.3501099999999999</v>
      </c>
      <c r="I25" s="361">
        <v>16.805900000000001</v>
      </c>
      <c r="J25" s="362">
        <v>-2.398752291778</v>
      </c>
      <c r="K25" s="365">
        <v>0.43754762504</v>
      </c>
    </row>
    <row r="26" spans="1:11" ht="14.4" customHeight="1" thickBot="1" x14ac:dyDescent="0.35">
      <c r="A26" s="383" t="s">
        <v>246</v>
      </c>
      <c r="B26" s="361">
        <v>0</v>
      </c>
      <c r="C26" s="361">
        <v>3.9E-2</v>
      </c>
      <c r="D26" s="362">
        <v>3.9E-2</v>
      </c>
      <c r="E26" s="371" t="s">
        <v>233</v>
      </c>
      <c r="F26" s="361">
        <v>4.2929677520000001E-2</v>
      </c>
      <c r="G26" s="362">
        <v>2.146483876E-2</v>
      </c>
      <c r="H26" s="364">
        <v>0</v>
      </c>
      <c r="I26" s="361">
        <v>0</v>
      </c>
      <c r="J26" s="362">
        <v>-2.146483876E-2</v>
      </c>
      <c r="K26" s="365">
        <v>0</v>
      </c>
    </row>
    <row r="27" spans="1:11" ht="14.4" customHeight="1" thickBot="1" x14ac:dyDescent="0.35">
      <c r="A27" s="383" t="s">
        <v>247</v>
      </c>
      <c r="B27" s="361">
        <v>2.6688119404289998</v>
      </c>
      <c r="C27" s="361">
        <v>4.7766000000000002</v>
      </c>
      <c r="D27" s="362">
        <v>2.1077880595699998</v>
      </c>
      <c r="E27" s="363">
        <v>1.7897851578220001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223</v>
      </c>
    </row>
    <row r="28" spans="1:11" ht="14.4" customHeight="1" thickBot="1" x14ac:dyDescent="0.35">
      <c r="A28" s="383" t="s">
        <v>248</v>
      </c>
      <c r="B28" s="361">
        <v>0.10178383586799999</v>
      </c>
      <c r="C28" s="361">
        <v>0</v>
      </c>
      <c r="D28" s="362">
        <v>-0.10178383586799999</v>
      </c>
      <c r="E28" s="363">
        <v>0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65">
        <v>6</v>
      </c>
    </row>
    <row r="29" spans="1:11" ht="14.4" customHeight="1" thickBot="1" x14ac:dyDescent="0.35">
      <c r="A29" s="383" t="s">
        <v>249</v>
      </c>
      <c r="B29" s="361">
        <v>22.251848763154999</v>
      </c>
      <c r="C29" s="361">
        <v>13.66521</v>
      </c>
      <c r="D29" s="362">
        <v>-8.5866387631549994</v>
      </c>
      <c r="E29" s="363">
        <v>0.61411571440400003</v>
      </c>
      <c r="F29" s="361">
        <v>17.780189146379001</v>
      </c>
      <c r="G29" s="362">
        <v>8.8900945731889998</v>
      </c>
      <c r="H29" s="364">
        <v>0.95831999999999995</v>
      </c>
      <c r="I29" s="361">
        <v>14.27505</v>
      </c>
      <c r="J29" s="362">
        <v>5.3849554268100004</v>
      </c>
      <c r="K29" s="365">
        <v>0.80286266262200001</v>
      </c>
    </row>
    <row r="30" spans="1:11" ht="14.4" customHeight="1" thickBot="1" x14ac:dyDescent="0.35">
      <c r="A30" s="383" t="s">
        <v>250</v>
      </c>
      <c r="B30" s="361">
        <v>0</v>
      </c>
      <c r="C30" s="361">
        <v>1.25</v>
      </c>
      <c r="D30" s="362">
        <v>1.25</v>
      </c>
      <c r="E30" s="371" t="s">
        <v>233</v>
      </c>
      <c r="F30" s="361">
        <v>0</v>
      </c>
      <c r="G30" s="362">
        <v>0</v>
      </c>
      <c r="H30" s="364">
        <v>0</v>
      </c>
      <c r="I30" s="361">
        <v>0</v>
      </c>
      <c r="J30" s="362">
        <v>0</v>
      </c>
      <c r="K30" s="372" t="s">
        <v>223</v>
      </c>
    </row>
    <row r="31" spans="1:11" ht="14.4" customHeight="1" thickBot="1" x14ac:dyDescent="0.35">
      <c r="A31" s="383" t="s">
        <v>251</v>
      </c>
      <c r="B31" s="361">
        <v>47.999998488115999</v>
      </c>
      <c r="C31" s="361">
        <v>37.27572</v>
      </c>
      <c r="D31" s="362">
        <v>-10.724278488115999</v>
      </c>
      <c r="E31" s="363">
        <v>0.77657752445999995</v>
      </c>
      <c r="F31" s="361">
        <v>49.085831586365003</v>
      </c>
      <c r="G31" s="362">
        <v>24.542915793182001</v>
      </c>
      <c r="H31" s="364">
        <v>5.4394799999999996</v>
      </c>
      <c r="I31" s="361">
        <v>21.27936</v>
      </c>
      <c r="J31" s="362">
        <v>-3.2635557931819998</v>
      </c>
      <c r="K31" s="365">
        <v>0.43351328300399999</v>
      </c>
    </row>
    <row r="32" spans="1:11" ht="14.4" customHeight="1" thickBot="1" x14ac:dyDescent="0.35">
      <c r="A32" s="383" t="s">
        <v>252</v>
      </c>
      <c r="B32" s="361">
        <v>11.999999622029</v>
      </c>
      <c r="C32" s="361">
        <v>63.2104</v>
      </c>
      <c r="D32" s="362">
        <v>51.210400377969997</v>
      </c>
      <c r="E32" s="363">
        <v>5.2675334992470004</v>
      </c>
      <c r="F32" s="361">
        <v>105.063593835962</v>
      </c>
      <c r="G32" s="362">
        <v>52.531796917980998</v>
      </c>
      <c r="H32" s="364">
        <v>8.9540000000000006</v>
      </c>
      <c r="I32" s="361">
        <v>38.707900000000002</v>
      </c>
      <c r="J32" s="362">
        <v>-13.823896917980999</v>
      </c>
      <c r="K32" s="365">
        <v>0.36842352890000002</v>
      </c>
    </row>
    <row r="33" spans="1:11" ht="14.4" customHeight="1" thickBot="1" x14ac:dyDescent="0.35">
      <c r="A33" s="382" t="s">
        <v>253</v>
      </c>
      <c r="B33" s="366">
        <v>47.826104368656999</v>
      </c>
      <c r="C33" s="366">
        <v>90.649699999999996</v>
      </c>
      <c r="D33" s="367">
        <v>42.823595631342002</v>
      </c>
      <c r="E33" s="373">
        <v>1.8954021281190001</v>
      </c>
      <c r="F33" s="366">
        <v>112.36171522241</v>
      </c>
      <c r="G33" s="367">
        <v>56.180857611204999</v>
      </c>
      <c r="H33" s="369">
        <v>23.485610000000001</v>
      </c>
      <c r="I33" s="366">
        <v>59.57884</v>
      </c>
      <c r="J33" s="367">
        <v>3.3979823887939999</v>
      </c>
      <c r="K33" s="374">
        <v>0.53024146064400002</v>
      </c>
    </row>
    <row r="34" spans="1:11" ht="14.4" customHeight="1" thickBot="1" x14ac:dyDescent="0.35">
      <c r="A34" s="383" t="s">
        <v>254</v>
      </c>
      <c r="B34" s="361">
        <v>0</v>
      </c>
      <c r="C34" s="361">
        <v>0</v>
      </c>
      <c r="D34" s="362">
        <v>0</v>
      </c>
      <c r="E34" s="363">
        <v>1</v>
      </c>
      <c r="F34" s="361">
        <v>0</v>
      </c>
      <c r="G34" s="362">
        <v>0</v>
      </c>
      <c r="H34" s="364">
        <v>0</v>
      </c>
      <c r="I34" s="361">
        <v>1.99</v>
      </c>
      <c r="J34" s="362">
        <v>1.99</v>
      </c>
      <c r="K34" s="372" t="s">
        <v>233</v>
      </c>
    </row>
    <row r="35" spans="1:11" ht="14.4" customHeight="1" thickBot="1" x14ac:dyDescent="0.35">
      <c r="A35" s="383" t="s">
        <v>255</v>
      </c>
      <c r="B35" s="361">
        <v>47.826104368656999</v>
      </c>
      <c r="C35" s="361">
        <v>90.649699999999996</v>
      </c>
      <c r="D35" s="362">
        <v>42.823595631342002</v>
      </c>
      <c r="E35" s="363">
        <v>1.8954021281190001</v>
      </c>
      <c r="F35" s="361">
        <v>112.36171522241</v>
      </c>
      <c r="G35" s="362">
        <v>56.180857611204999</v>
      </c>
      <c r="H35" s="364">
        <v>20.61261</v>
      </c>
      <c r="I35" s="361">
        <v>54.71584</v>
      </c>
      <c r="J35" s="362">
        <v>-1.465017611205</v>
      </c>
      <c r="K35" s="365">
        <v>0.48696159445100001</v>
      </c>
    </row>
    <row r="36" spans="1:11" ht="14.4" customHeight="1" thickBot="1" x14ac:dyDescent="0.35">
      <c r="A36" s="383" t="s">
        <v>256</v>
      </c>
      <c r="B36" s="361">
        <v>0</v>
      </c>
      <c r="C36" s="361">
        <v>0</v>
      </c>
      <c r="D36" s="362">
        <v>0</v>
      </c>
      <c r="E36" s="371" t="s">
        <v>223</v>
      </c>
      <c r="F36" s="361">
        <v>0</v>
      </c>
      <c r="G36" s="362">
        <v>0</v>
      </c>
      <c r="H36" s="364">
        <v>2.8730000000000002</v>
      </c>
      <c r="I36" s="361">
        <v>2.8730000000000002</v>
      </c>
      <c r="J36" s="362">
        <v>2.8730000000000002</v>
      </c>
      <c r="K36" s="372" t="s">
        <v>233</v>
      </c>
    </row>
    <row r="37" spans="1:11" ht="14.4" customHeight="1" thickBot="1" x14ac:dyDescent="0.35">
      <c r="A37" s="382" t="s">
        <v>257</v>
      </c>
      <c r="B37" s="366">
        <v>29.999999055071999</v>
      </c>
      <c r="C37" s="366">
        <v>34.070689999999999</v>
      </c>
      <c r="D37" s="367">
        <v>4.0706909449269997</v>
      </c>
      <c r="E37" s="373">
        <v>1.1356897024379999</v>
      </c>
      <c r="F37" s="366">
        <v>14.109737163462</v>
      </c>
      <c r="G37" s="367">
        <v>7.0548685817310002</v>
      </c>
      <c r="H37" s="369">
        <v>2.9756399999999998</v>
      </c>
      <c r="I37" s="366">
        <v>9.8371300000000002</v>
      </c>
      <c r="J37" s="367">
        <v>2.7822614182679999</v>
      </c>
      <c r="K37" s="374">
        <v>0.69718733141699996</v>
      </c>
    </row>
    <row r="38" spans="1:11" ht="14.4" customHeight="1" thickBot="1" x14ac:dyDescent="0.35">
      <c r="A38" s="383" t="s">
        <v>258</v>
      </c>
      <c r="B38" s="361">
        <v>14.999999527536</v>
      </c>
      <c r="C38" s="361">
        <v>19.332630000000002</v>
      </c>
      <c r="D38" s="362">
        <v>4.3326304724630003</v>
      </c>
      <c r="E38" s="363">
        <v>1.2888420405950001</v>
      </c>
      <c r="F38" s="361">
        <v>0</v>
      </c>
      <c r="G38" s="362">
        <v>0</v>
      </c>
      <c r="H38" s="364">
        <v>0.41744999999999999</v>
      </c>
      <c r="I38" s="361">
        <v>5.3904399999999999</v>
      </c>
      <c r="J38" s="362">
        <v>5.3904399999999999</v>
      </c>
      <c r="K38" s="372" t="s">
        <v>223</v>
      </c>
    </row>
    <row r="39" spans="1:11" ht="14.4" customHeight="1" thickBot="1" x14ac:dyDescent="0.35">
      <c r="A39" s="383" t="s">
        <v>259</v>
      </c>
      <c r="B39" s="361">
        <v>0</v>
      </c>
      <c r="C39" s="361">
        <v>0.64685999999999999</v>
      </c>
      <c r="D39" s="362">
        <v>0.64685999999999999</v>
      </c>
      <c r="E39" s="371" t="s">
        <v>233</v>
      </c>
      <c r="F39" s="361">
        <v>0.419763600949</v>
      </c>
      <c r="G39" s="362">
        <v>0.20988180047400001</v>
      </c>
      <c r="H39" s="364">
        <v>0</v>
      </c>
      <c r="I39" s="361">
        <v>0</v>
      </c>
      <c r="J39" s="362">
        <v>-0.20988180047400001</v>
      </c>
      <c r="K39" s="365">
        <v>0</v>
      </c>
    </row>
    <row r="40" spans="1:11" ht="14.4" customHeight="1" thickBot="1" x14ac:dyDescent="0.35">
      <c r="A40" s="383" t="s">
        <v>260</v>
      </c>
      <c r="B40" s="361">
        <v>9.9999996850239992</v>
      </c>
      <c r="C40" s="361">
        <v>10.58705</v>
      </c>
      <c r="D40" s="362">
        <v>0.58705031497500004</v>
      </c>
      <c r="E40" s="363">
        <v>1.058705033346</v>
      </c>
      <c r="F40" s="361">
        <v>9.8538663737659995</v>
      </c>
      <c r="G40" s="362">
        <v>4.9269331868829997</v>
      </c>
      <c r="H40" s="364">
        <v>2.5581900000000002</v>
      </c>
      <c r="I40" s="361">
        <v>4.4466900000000003</v>
      </c>
      <c r="J40" s="362">
        <v>-0.480243186883</v>
      </c>
      <c r="K40" s="365">
        <v>0.45126347682500001</v>
      </c>
    </row>
    <row r="41" spans="1:11" ht="14.4" customHeight="1" thickBot="1" x14ac:dyDescent="0.35">
      <c r="A41" s="383" t="s">
        <v>261</v>
      </c>
      <c r="B41" s="361">
        <v>4.9999998425119996</v>
      </c>
      <c r="C41" s="361">
        <v>3.5041500000000001</v>
      </c>
      <c r="D41" s="362">
        <v>-1.4958498425119999</v>
      </c>
      <c r="E41" s="363">
        <v>0.70083002207400003</v>
      </c>
      <c r="F41" s="361">
        <v>3.8361071887459999</v>
      </c>
      <c r="G41" s="362">
        <v>1.9180535943729999</v>
      </c>
      <c r="H41" s="364">
        <v>0</v>
      </c>
      <c r="I41" s="361">
        <v>0</v>
      </c>
      <c r="J41" s="362">
        <v>-1.9180535943729999</v>
      </c>
      <c r="K41" s="365">
        <v>0</v>
      </c>
    </row>
    <row r="42" spans="1:11" ht="14.4" customHeight="1" thickBot="1" x14ac:dyDescent="0.35">
      <c r="A42" s="382" t="s">
        <v>262</v>
      </c>
      <c r="B42" s="366">
        <v>0</v>
      </c>
      <c r="C42" s="366">
        <v>0</v>
      </c>
      <c r="D42" s="367">
        <v>0</v>
      </c>
      <c r="E42" s="368" t="s">
        <v>223</v>
      </c>
      <c r="F42" s="366">
        <v>0</v>
      </c>
      <c r="G42" s="367">
        <v>0</v>
      </c>
      <c r="H42" s="369">
        <v>0</v>
      </c>
      <c r="I42" s="366">
        <v>5.4257</v>
      </c>
      <c r="J42" s="367">
        <v>5.4257</v>
      </c>
      <c r="K42" s="370" t="s">
        <v>233</v>
      </c>
    </row>
    <row r="43" spans="1:11" ht="14.4" customHeight="1" thickBot="1" x14ac:dyDescent="0.35">
      <c r="A43" s="383" t="s">
        <v>263</v>
      </c>
      <c r="B43" s="361">
        <v>0</v>
      </c>
      <c r="C43" s="361">
        <v>0</v>
      </c>
      <c r="D43" s="362">
        <v>0</v>
      </c>
      <c r="E43" s="371" t="s">
        <v>223</v>
      </c>
      <c r="F43" s="361">
        <v>0</v>
      </c>
      <c r="G43" s="362">
        <v>0</v>
      </c>
      <c r="H43" s="364">
        <v>0</v>
      </c>
      <c r="I43" s="361">
        <v>5.4257</v>
      </c>
      <c r="J43" s="362">
        <v>5.4257</v>
      </c>
      <c r="K43" s="372" t="s">
        <v>233</v>
      </c>
    </row>
    <row r="44" spans="1:11" ht="14.4" customHeight="1" thickBot="1" x14ac:dyDescent="0.35">
      <c r="A44" s="384" t="s">
        <v>264</v>
      </c>
      <c r="B44" s="366">
        <v>465.27298046276201</v>
      </c>
      <c r="C44" s="366">
        <v>663.26179000000002</v>
      </c>
      <c r="D44" s="367">
        <v>197.98880953723801</v>
      </c>
      <c r="E44" s="373">
        <v>1.4255325751779999</v>
      </c>
      <c r="F44" s="366">
        <v>595.67208590456596</v>
      </c>
      <c r="G44" s="367">
        <v>297.83604295228298</v>
      </c>
      <c r="H44" s="369">
        <v>55.876849999999997</v>
      </c>
      <c r="I44" s="366">
        <v>388.26781</v>
      </c>
      <c r="J44" s="367">
        <v>90.431767047717003</v>
      </c>
      <c r="K44" s="374">
        <v>0.65181467990099995</v>
      </c>
    </row>
    <row r="45" spans="1:11" ht="14.4" customHeight="1" thickBot="1" x14ac:dyDescent="0.35">
      <c r="A45" s="381" t="s">
        <v>31</v>
      </c>
      <c r="B45" s="361">
        <v>16.72504391647</v>
      </c>
      <c r="C45" s="361">
        <v>93.445419999999999</v>
      </c>
      <c r="D45" s="362">
        <v>76.720376083529004</v>
      </c>
      <c r="E45" s="363">
        <v>5.5871554338919998</v>
      </c>
      <c r="F45" s="361">
        <v>133.88866830760401</v>
      </c>
      <c r="G45" s="362">
        <v>66.944334153802004</v>
      </c>
      <c r="H45" s="364">
        <v>2.2629999999999999</v>
      </c>
      <c r="I45" s="361">
        <v>67.378100000000003</v>
      </c>
      <c r="J45" s="362">
        <v>0.43376584619800002</v>
      </c>
      <c r="K45" s="365">
        <v>0.50323975024599998</v>
      </c>
    </row>
    <row r="46" spans="1:11" ht="14.4" customHeight="1" thickBot="1" x14ac:dyDescent="0.35">
      <c r="A46" s="385" t="s">
        <v>265</v>
      </c>
      <c r="B46" s="361">
        <v>16.72504391647</v>
      </c>
      <c r="C46" s="361">
        <v>93.445419999999999</v>
      </c>
      <c r="D46" s="362">
        <v>76.720376083529004</v>
      </c>
      <c r="E46" s="363">
        <v>5.5871554338919998</v>
      </c>
      <c r="F46" s="361">
        <v>133.88866830760401</v>
      </c>
      <c r="G46" s="362">
        <v>66.944334153802004</v>
      </c>
      <c r="H46" s="364">
        <v>2.2629999999999999</v>
      </c>
      <c r="I46" s="361">
        <v>67.378100000000003</v>
      </c>
      <c r="J46" s="362">
        <v>0.43376584619800002</v>
      </c>
      <c r="K46" s="365">
        <v>0.50323975024599998</v>
      </c>
    </row>
    <row r="47" spans="1:11" ht="14.4" customHeight="1" thickBot="1" x14ac:dyDescent="0.35">
      <c r="A47" s="383" t="s">
        <v>266</v>
      </c>
      <c r="B47" s="361">
        <v>16.318299009777999</v>
      </c>
      <c r="C47" s="361">
        <v>57.692869999999999</v>
      </c>
      <c r="D47" s="362">
        <v>41.374570990221002</v>
      </c>
      <c r="E47" s="363">
        <v>3.5354708211569998</v>
      </c>
      <c r="F47" s="361">
        <v>45.798471839336003</v>
      </c>
      <c r="G47" s="362">
        <v>22.899235919668001</v>
      </c>
      <c r="H47" s="364">
        <v>2.2629999999999999</v>
      </c>
      <c r="I47" s="361">
        <v>62.40475</v>
      </c>
      <c r="J47" s="362">
        <v>39.505514080331999</v>
      </c>
      <c r="K47" s="365">
        <v>1.3625945909049999</v>
      </c>
    </row>
    <row r="48" spans="1:11" ht="14.4" customHeight="1" thickBot="1" x14ac:dyDescent="0.35">
      <c r="A48" s="383" t="s">
        <v>267</v>
      </c>
      <c r="B48" s="361">
        <v>0.406744906691</v>
      </c>
      <c r="C48" s="361">
        <v>30.9739</v>
      </c>
      <c r="D48" s="362">
        <v>30.567155093307999</v>
      </c>
      <c r="E48" s="363">
        <v>76.150676973257006</v>
      </c>
      <c r="F48" s="361">
        <v>84.654975893035996</v>
      </c>
      <c r="G48" s="362">
        <v>42.327487946517998</v>
      </c>
      <c r="H48" s="364">
        <v>0</v>
      </c>
      <c r="I48" s="361">
        <v>0.13683000000000001</v>
      </c>
      <c r="J48" s="362">
        <v>-42.190657946518002</v>
      </c>
      <c r="K48" s="365">
        <v>1.616325544E-3</v>
      </c>
    </row>
    <row r="49" spans="1:11" ht="14.4" customHeight="1" thickBot="1" x14ac:dyDescent="0.35">
      <c r="A49" s="383" t="s">
        <v>268</v>
      </c>
      <c r="B49" s="361">
        <v>0</v>
      </c>
      <c r="C49" s="361">
        <v>4.7786499999999998</v>
      </c>
      <c r="D49" s="362">
        <v>4.7786499999999998</v>
      </c>
      <c r="E49" s="371" t="s">
        <v>233</v>
      </c>
      <c r="F49" s="361">
        <v>3.4352205752309999</v>
      </c>
      <c r="G49" s="362">
        <v>1.7176102876149999</v>
      </c>
      <c r="H49" s="364">
        <v>0</v>
      </c>
      <c r="I49" s="361">
        <v>4.8365200000000002</v>
      </c>
      <c r="J49" s="362">
        <v>3.1189097123840002</v>
      </c>
      <c r="K49" s="365">
        <v>1.40792123652</v>
      </c>
    </row>
    <row r="50" spans="1:11" ht="14.4" customHeight="1" thickBot="1" x14ac:dyDescent="0.35">
      <c r="A50" s="386" t="s">
        <v>32</v>
      </c>
      <c r="B50" s="366">
        <v>0</v>
      </c>
      <c r="C50" s="366">
        <v>68.05</v>
      </c>
      <c r="D50" s="367">
        <v>68.05</v>
      </c>
      <c r="E50" s="368" t="s">
        <v>223</v>
      </c>
      <c r="F50" s="366">
        <v>0</v>
      </c>
      <c r="G50" s="367">
        <v>0</v>
      </c>
      <c r="H50" s="369">
        <v>2.0259999999999998</v>
      </c>
      <c r="I50" s="366">
        <v>11.417</v>
      </c>
      <c r="J50" s="367">
        <v>11.417</v>
      </c>
      <c r="K50" s="370" t="s">
        <v>223</v>
      </c>
    </row>
    <row r="51" spans="1:11" ht="14.4" customHeight="1" thickBot="1" x14ac:dyDescent="0.35">
      <c r="A51" s="382" t="s">
        <v>269</v>
      </c>
      <c r="B51" s="366">
        <v>0</v>
      </c>
      <c r="C51" s="366">
        <v>18.359000000000002</v>
      </c>
      <c r="D51" s="367">
        <v>18.359000000000002</v>
      </c>
      <c r="E51" s="368" t="s">
        <v>223</v>
      </c>
      <c r="F51" s="366">
        <v>0</v>
      </c>
      <c r="G51" s="367">
        <v>0</v>
      </c>
      <c r="H51" s="369">
        <v>2.0259999999999998</v>
      </c>
      <c r="I51" s="366">
        <v>11.417</v>
      </c>
      <c r="J51" s="367">
        <v>11.417</v>
      </c>
      <c r="K51" s="370" t="s">
        <v>223</v>
      </c>
    </row>
    <row r="52" spans="1:11" ht="14.4" customHeight="1" thickBot="1" x14ac:dyDescent="0.35">
      <c r="A52" s="383" t="s">
        <v>270</v>
      </c>
      <c r="B52" s="361">
        <v>0</v>
      </c>
      <c r="C52" s="361">
        <v>18.359000000000002</v>
      </c>
      <c r="D52" s="362">
        <v>18.359000000000002</v>
      </c>
      <c r="E52" s="371" t="s">
        <v>223</v>
      </c>
      <c r="F52" s="361">
        <v>0</v>
      </c>
      <c r="G52" s="362">
        <v>0</v>
      </c>
      <c r="H52" s="364">
        <v>2.0259999999999998</v>
      </c>
      <c r="I52" s="361">
        <v>11.257</v>
      </c>
      <c r="J52" s="362">
        <v>11.257</v>
      </c>
      <c r="K52" s="372" t="s">
        <v>223</v>
      </c>
    </row>
    <row r="53" spans="1:11" ht="14.4" customHeight="1" thickBot="1" x14ac:dyDescent="0.35">
      <c r="A53" s="383" t="s">
        <v>271</v>
      </c>
      <c r="B53" s="361">
        <v>0</v>
      </c>
      <c r="C53" s="361">
        <v>0</v>
      </c>
      <c r="D53" s="362">
        <v>0</v>
      </c>
      <c r="E53" s="363">
        <v>1</v>
      </c>
      <c r="F53" s="361">
        <v>0</v>
      </c>
      <c r="G53" s="362">
        <v>0</v>
      </c>
      <c r="H53" s="364">
        <v>0</v>
      </c>
      <c r="I53" s="361">
        <v>0.16</v>
      </c>
      <c r="J53" s="362">
        <v>0.16</v>
      </c>
      <c r="K53" s="372" t="s">
        <v>233</v>
      </c>
    </row>
    <row r="54" spans="1:11" ht="14.4" customHeight="1" thickBot="1" x14ac:dyDescent="0.35">
      <c r="A54" s="382" t="s">
        <v>272</v>
      </c>
      <c r="B54" s="366">
        <v>0</v>
      </c>
      <c r="C54" s="366">
        <v>49.691000000000003</v>
      </c>
      <c r="D54" s="367">
        <v>49.691000000000003</v>
      </c>
      <c r="E54" s="368" t="s">
        <v>233</v>
      </c>
      <c r="F54" s="366">
        <v>0</v>
      </c>
      <c r="G54" s="367">
        <v>0</v>
      </c>
      <c r="H54" s="369">
        <v>0</v>
      </c>
      <c r="I54" s="366">
        <v>0</v>
      </c>
      <c r="J54" s="367">
        <v>0</v>
      </c>
      <c r="K54" s="370" t="s">
        <v>223</v>
      </c>
    </row>
    <row r="55" spans="1:11" ht="14.4" customHeight="1" thickBot="1" x14ac:dyDescent="0.35">
      <c r="A55" s="383" t="s">
        <v>273</v>
      </c>
      <c r="B55" s="361">
        <v>0</v>
      </c>
      <c r="C55" s="361">
        <v>49.691000000000003</v>
      </c>
      <c r="D55" s="362">
        <v>49.691000000000003</v>
      </c>
      <c r="E55" s="371" t="s">
        <v>233</v>
      </c>
      <c r="F55" s="361">
        <v>0</v>
      </c>
      <c r="G55" s="362">
        <v>0</v>
      </c>
      <c r="H55" s="364">
        <v>0</v>
      </c>
      <c r="I55" s="361">
        <v>0</v>
      </c>
      <c r="J55" s="362">
        <v>0</v>
      </c>
      <c r="K55" s="372" t="s">
        <v>223</v>
      </c>
    </row>
    <row r="56" spans="1:11" ht="14.4" customHeight="1" thickBot="1" x14ac:dyDescent="0.35">
      <c r="A56" s="381" t="s">
        <v>33</v>
      </c>
      <c r="B56" s="361">
        <v>448.54793654629202</v>
      </c>
      <c r="C56" s="361">
        <v>501.76636999999999</v>
      </c>
      <c r="D56" s="362">
        <v>53.218433453708002</v>
      </c>
      <c r="E56" s="363">
        <v>1.1186460333829999</v>
      </c>
      <c r="F56" s="361">
        <v>461.78341759696201</v>
      </c>
      <c r="G56" s="362">
        <v>230.89170879848101</v>
      </c>
      <c r="H56" s="364">
        <v>51.587850000000003</v>
      </c>
      <c r="I56" s="361">
        <v>309.47271000000001</v>
      </c>
      <c r="J56" s="362">
        <v>78.581001201519001</v>
      </c>
      <c r="K56" s="365">
        <v>0.67016852101400004</v>
      </c>
    </row>
    <row r="57" spans="1:11" ht="14.4" customHeight="1" thickBot="1" x14ac:dyDescent="0.35">
      <c r="A57" s="382" t="s">
        <v>274</v>
      </c>
      <c r="B57" s="366">
        <v>6.9999997795160001</v>
      </c>
      <c r="C57" s="366">
        <v>0.82099999999999995</v>
      </c>
      <c r="D57" s="367">
        <v>-6.1789997795160003</v>
      </c>
      <c r="E57" s="373">
        <v>0.117285717979</v>
      </c>
      <c r="F57" s="366">
        <v>0.63045908150999996</v>
      </c>
      <c r="G57" s="367">
        <v>0.31522954075499998</v>
      </c>
      <c r="H57" s="369">
        <v>0</v>
      </c>
      <c r="I57" s="366">
        <v>0</v>
      </c>
      <c r="J57" s="367">
        <v>-0.31522954075499998</v>
      </c>
      <c r="K57" s="374">
        <v>0</v>
      </c>
    </row>
    <row r="58" spans="1:11" ht="14.4" customHeight="1" thickBot="1" x14ac:dyDescent="0.35">
      <c r="A58" s="383" t="s">
        <v>275</v>
      </c>
      <c r="B58" s="361">
        <v>6.9999997795160001</v>
      </c>
      <c r="C58" s="361">
        <v>0.82099999999999995</v>
      </c>
      <c r="D58" s="362">
        <v>-6.1789997795160003</v>
      </c>
      <c r="E58" s="363">
        <v>0.117285717979</v>
      </c>
      <c r="F58" s="361">
        <v>0.63045908150999996</v>
      </c>
      <c r="G58" s="362">
        <v>0.31522954075499998</v>
      </c>
      <c r="H58" s="364">
        <v>0</v>
      </c>
      <c r="I58" s="361">
        <v>0</v>
      </c>
      <c r="J58" s="362">
        <v>-0.31522954075499998</v>
      </c>
      <c r="K58" s="365">
        <v>0</v>
      </c>
    </row>
    <row r="59" spans="1:11" ht="14.4" customHeight="1" thickBot="1" x14ac:dyDescent="0.35">
      <c r="A59" s="382" t="s">
        <v>276</v>
      </c>
      <c r="B59" s="366">
        <v>33.198399692080002</v>
      </c>
      <c r="C59" s="366">
        <v>46.469830000000002</v>
      </c>
      <c r="D59" s="367">
        <v>13.271430307919999</v>
      </c>
      <c r="E59" s="373">
        <v>1.399761146049</v>
      </c>
      <c r="F59" s="366">
        <v>33.571184371649998</v>
      </c>
      <c r="G59" s="367">
        <v>16.785592185824999</v>
      </c>
      <c r="H59" s="369">
        <v>23.58464</v>
      </c>
      <c r="I59" s="366">
        <v>41.6218</v>
      </c>
      <c r="J59" s="367">
        <v>24.836207814173999</v>
      </c>
      <c r="K59" s="374">
        <v>1.2398073162750001</v>
      </c>
    </row>
    <row r="60" spans="1:11" ht="14.4" customHeight="1" thickBot="1" x14ac:dyDescent="0.35">
      <c r="A60" s="383" t="s">
        <v>277</v>
      </c>
      <c r="B60" s="361">
        <v>1.8464225194000001E-2</v>
      </c>
      <c r="C60" s="361">
        <v>0</v>
      </c>
      <c r="D60" s="362">
        <v>-1.8464225194000001E-2</v>
      </c>
      <c r="E60" s="363">
        <v>0</v>
      </c>
      <c r="F60" s="361">
        <v>0</v>
      </c>
      <c r="G60" s="362">
        <v>0</v>
      </c>
      <c r="H60" s="364">
        <v>0</v>
      </c>
      <c r="I60" s="361">
        <v>7.7899999999999997E-2</v>
      </c>
      <c r="J60" s="362">
        <v>7.7899999999999997E-2</v>
      </c>
      <c r="K60" s="372" t="s">
        <v>233</v>
      </c>
    </row>
    <row r="61" spans="1:11" ht="14.4" customHeight="1" thickBot="1" x14ac:dyDescent="0.35">
      <c r="A61" s="383" t="s">
        <v>278</v>
      </c>
      <c r="B61" s="361">
        <v>27.434868072655998</v>
      </c>
      <c r="C61" s="361">
        <v>42.683999999999997</v>
      </c>
      <c r="D61" s="362">
        <v>15.249131927343001</v>
      </c>
      <c r="E61" s="363">
        <v>1.555830335577</v>
      </c>
      <c r="F61" s="361">
        <v>29.397573761865001</v>
      </c>
      <c r="G61" s="362">
        <v>14.698786880931999</v>
      </c>
      <c r="H61" s="364">
        <v>23.263999999999999</v>
      </c>
      <c r="I61" s="361">
        <v>39.773000000000003</v>
      </c>
      <c r="J61" s="362">
        <v>25.074213119067</v>
      </c>
      <c r="K61" s="365">
        <v>1.3529347803380001</v>
      </c>
    </row>
    <row r="62" spans="1:11" ht="14.4" customHeight="1" thickBot="1" x14ac:dyDescent="0.35">
      <c r="A62" s="383" t="s">
        <v>279</v>
      </c>
      <c r="B62" s="361">
        <v>5.7450673942280002</v>
      </c>
      <c r="C62" s="361">
        <v>3.7858299999999998</v>
      </c>
      <c r="D62" s="362">
        <v>-1.9592373942279999</v>
      </c>
      <c r="E62" s="363">
        <v>0.65897051160800002</v>
      </c>
      <c r="F62" s="361">
        <v>4.1736106097840002</v>
      </c>
      <c r="G62" s="362">
        <v>2.0868053048920001</v>
      </c>
      <c r="H62" s="364">
        <v>0.32063999999999998</v>
      </c>
      <c r="I62" s="361">
        <v>1.7708999999999999</v>
      </c>
      <c r="J62" s="362">
        <v>-0.31590530489200003</v>
      </c>
      <c r="K62" s="365">
        <v>0.42430886960199998</v>
      </c>
    </row>
    <row r="63" spans="1:11" ht="14.4" customHeight="1" thickBot="1" x14ac:dyDescent="0.35">
      <c r="A63" s="382" t="s">
        <v>280</v>
      </c>
      <c r="B63" s="366">
        <v>16.99999946454</v>
      </c>
      <c r="C63" s="366">
        <v>14.67403</v>
      </c>
      <c r="D63" s="367">
        <v>-2.32596946454</v>
      </c>
      <c r="E63" s="373">
        <v>0.86317826248200002</v>
      </c>
      <c r="F63" s="366">
        <v>21.718372037786001</v>
      </c>
      <c r="G63" s="367">
        <v>10.859186018893</v>
      </c>
      <c r="H63" s="369">
        <v>0.31580999999999998</v>
      </c>
      <c r="I63" s="366">
        <v>34.256880000000002</v>
      </c>
      <c r="J63" s="367">
        <v>23.397693981105999</v>
      </c>
      <c r="K63" s="374">
        <v>1.577322643722</v>
      </c>
    </row>
    <row r="64" spans="1:11" ht="14.4" customHeight="1" thickBot="1" x14ac:dyDescent="0.35">
      <c r="A64" s="383" t="s">
        <v>281</v>
      </c>
      <c r="B64" s="361">
        <v>1.999999937004</v>
      </c>
      <c r="C64" s="361">
        <v>1.62</v>
      </c>
      <c r="D64" s="362">
        <v>-0.37999993700399998</v>
      </c>
      <c r="E64" s="363">
        <v>0.81000002551299999</v>
      </c>
      <c r="F64" s="361">
        <v>2.000000551311</v>
      </c>
      <c r="G64" s="362">
        <v>1.0000002756549999</v>
      </c>
      <c r="H64" s="364">
        <v>0</v>
      </c>
      <c r="I64" s="361">
        <v>0.81</v>
      </c>
      <c r="J64" s="362">
        <v>-0.19000027565499999</v>
      </c>
      <c r="K64" s="365">
        <v>0.40499988835900003</v>
      </c>
    </row>
    <row r="65" spans="1:11" ht="14.4" customHeight="1" thickBot="1" x14ac:dyDescent="0.35">
      <c r="A65" s="383" t="s">
        <v>282</v>
      </c>
      <c r="B65" s="361">
        <v>14.999999527536</v>
      </c>
      <c r="C65" s="361">
        <v>13.054029999999999</v>
      </c>
      <c r="D65" s="362">
        <v>-1.9459695275360001</v>
      </c>
      <c r="E65" s="363">
        <v>0.870268694078</v>
      </c>
      <c r="F65" s="361">
        <v>19.718371486475</v>
      </c>
      <c r="G65" s="362">
        <v>9.8591857432369991</v>
      </c>
      <c r="H65" s="364">
        <v>0.31580999999999998</v>
      </c>
      <c r="I65" s="361">
        <v>33.44688</v>
      </c>
      <c r="J65" s="362">
        <v>23.587694256761999</v>
      </c>
      <c r="K65" s="365">
        <v>1.6962293272</v>
      </c>
    </row>
    <row r="66" spans="1:11" ht="14.4" customHeight="1" thickBot="1" x14ac:dyDescent="0.35">
      <c r="A66" s="382" t="s">
        <v>283</v>
      </c>
      <c r="B66" s="366">
        <v>45.985110726770998</v>
      </c>
      <c r="C66" s="366">
        <v>55.442999999999998</v>
      </c>
      <c r="D66" s="367">
        <v>9.457889273228</v>
      </c>
      <c r="E66" s="373">
        <v>1.2056728607089999</v>
      </c>
      <c r="F66" s="366">
        <v>47.907876295091</v>
      </c>
      <c r="G66" s="367">
        <v>23.953938147544999</v>
      </c>
      <c r="H66" s="369">
        <v>4.1547200000000002</v>
      </c>
      <c r="I66" s="366">
        <v>25.271889999999999</v>
      </c>
      <c r="J66" s="367">
        <v>1.3179518524539999</v>
      </c>
      <c r="K66" s="374">
        <v>0.52751012890500004</v>
      </c>
    </row>
    <row r="67" spans="1:11" ht="14.4" customHeight="1" thickBot="1" x14ac:dyDescent="0.35">
      <c r="A67" s="383" t="s">
        <v>284</v>
      </c>
      <c r="B67" s="361">
        <v>0</v>
      </c>
      <c r="C67" s="361">
        <v>0.372</v>
      </c>
      <c r="D67" s="362">
        <v>0.372</v>
      </c>
      <c r="E67" s="371" t="s">
        <v>233</v>
      </c>
      <c r="F67" s="361">
        <v>0.41070856320900001</v>
      </c>
      <c r="G67" s="362">
        <v>0.20535428160399999</v>
      </c>
      <c r="H67" s="364">
        <v>0</v>
      </c>
      <c r="I67" s="361">
        <v>0</v>
      </c>
      <c r="J67" s="362">
        <v>-0.20535428160399999</v>
      </c>
      <c r="K67" s="365">
        <v>0</v>
      </c>
    </row>
    <row r="68" spans="1:11" ht="14.4" customHeight="1" thickBot="1" x14ac:dyDescent="0.35">
      <c r="A68" s="383" t="s">
        <v>285</v>
      </c>
      <c r="B68" s="361">
        <v>45.682370026051998</v>
      </c>
      <c r="C68" s="361">
        <v>55.070999999999998</v>
      </c>
      <c r="D68" s="362">
        <v>9.3886299739469994</v>
      </c>
      <c r="E68" s="363">
        <v>1.2055197654709999</v>
      </c>
      <c r="F68" s="361">
        <v>47.497167731880999</v>
      </c>
      <c r="G68" s="362">
        <v>23.748583865939999</v>
      </c>
      <c r="H68" s="364">
        <v>4.1547200000000002</v>
      </c>
      <c r="I68" s="361">
        <v>25.271889999999999</v>
      </c>
      <c r="J68" s="362">
        <v>1.5233061340589999</v>
      </c>
      <c r="K68" s="365">
        <v>0.53207151513999995</v>
      </c>
    </row>
    <row r="69" spans="1:11" ht="14.4" customHeight="1" thickBot="1" x14ac:dyDescent="0.35">
      <c r="A69" s="383" t="s">
        <v>286</v>
      </c>
      <c r="B69" s="361">
        <v>0.302740700719</v>
      </c>
      <c r="C69" s="361">
        <v>0</v>
      </c>
      <c r="D69" s="362">
        <v>-0.302740700719</v>
      </c>
      <c r="E69" s="363">
        <v>0</v>
      </c>
      <c r="F69" s="361">
        <v>0</v>
      </c>
      <c r="G69" s="362">
        <v>0</v>
      </c>
      <c r="H69" s="364">
        <v>0</v>
      </c>
      <c r="I69" s="361">
        <v>0</v>
      </c>
      <c r="J69" s="362">
        <v>0</v>
      </c>
      <c r="K69" s="365">
        <v>0</v>
      </c>
    </row>
    <row r="70" spans="1:11" ht="14.4" customHeight="1" thickBot="1" x14ac:dyDescent="0.35">
      <c r="A70" s="382" t="s">
        <v>287</v>
      </c>
      <c r="B70" s="366">
        <v>230.364430505603</v>
      </c>
      <c r="C70" s="366">
        <v>331.16082999999998</v>
      </c>
      <c r="D70" s="367">
        <v>100.79639949439699</v>
      </c>
      <c r="E70" s="373">
        <v>1.4375519227210001</v>
      </c>
      <c r="F70" s="366">
        <v>313.61602406690201</v>
      </c>
      <c r="G70" s="367">
        <v>156.80801203345101</v>
      </c>
      <c r="H70" s="369">
        <v>23.532679999999999</v>
      </c>
      <c r="I70" s="366">
        <v>155.32268999999999</v>
      </c>
      <c r="J70" s="367">
        <v>-1.485322033451</v>
      </c>
      <c r="K70" s="374">
        <v>0.49526388347700001</v>
      </c>
    </row>
    <row r="71" spans="1:11" ht="14.4" customHeight="1" thickBot="1" x14ac:dyDescent="0.35">
      <c r="A71" s="383" t="s">
        <v>288</v>
      </c>
      <c r="B71" s="361">
        <v>116.885885911087</v>
      </c>
      <c r="C71" s="361">
        <v>261.64478000000003</v>
      </c>
      <c r="D71" s="362">
        <v>144.758894088913</v>
      </c>
      <c r="E71" s="363">
        <v>2.23846342063</v>
      </c>
      <c r="F71" s="361">
        <v>243.29298941213401</v>
      </c>
      <c r="G71" s="362">
        <v>121.646494706067</v>
      </c>
      <c r="H71" s="364">
        <v>9.0126799999999996</v>
      </c>
      <c r="I71" s="361">
        <v>132.89025000000001</v>
      </c>
      <c r="J71" s="362">
        <v>11.243755293932001</v>
      </c>
      <c r="K71" s="365">
        <v>0.54621487582100003</v>
      </c>
    </row>
    <row r="72" spans="1:11" ht="14.4" customHeight="1" thickBot="1" x14ac:dyDescent="0.35">
      <c r="A72" s="383" t="s">
        <v>289</v>
      </c>
      <c r="B72" s="361">
        <v>113.47854459451599</v>
      </c>
      <c r="C72" s="361">
        <v>68.572249999999997</v>
      </c>
      <c r="D72" s="362">
        <v>-44.906294594515998</v>
      </c>
      <c r="E72" s="363">
        <v>0.60427502172299996</v>
      </c>
      <c r="F72" s="361">
        <v>67.344875823430002</v>
      </c>
      <c r="G72" s="362">
        <v>33.672437911715001</v>
      </c>
      <c r="H72" s="364">
        <v>14.52</v>
      </c>
      <c r="I72" s="361">
        <v>22.43244</v>
      </c>
      <c r="J72" s="362">
        <v>-11.239997911714999</v>
      </c>
      <c r="K72" s="365">
        <v>0.33309794881499999</v>
      </c>
    </row>
    <row r="73" spans="1:11" ht="14.4" customHeight="1" thickBot="1" x14ac:dyDescent="0.35">
      <c r="A73" s="383" t="s">
        <v>290</v>
      </c>
      <c r="B73" s="361">
        <v>0</v>
      </c>
      <c r="C73" s="361">
        <v>0.94379999999899999</v>
      </c>
      <c r="D73" s="362">
        <v>0.94379999999899999</v>
      </c>
      <c r="E73" s="371" t="s">
        <v>233</v>
      </c>
      <c r="F73" s="361">
        <v>2.9781588313370002</v>
      </c>
      <c r="G73" s="362">
        <v>1.4890794156680001</v>
      </c>
      <c r="H73" s="364">
        <v>0</v>
      </c>
      <c r="I73" s="361">
        <v>0</v>
      </c>
      <c r="J73" s="362">
        <v>-1.4890794156680001</v>
      </c>
      <c r="K73" s="365">
        <v>0</v>
      </c>
    </row>
    <row r="74" spans="1:11" ht="14.4" customHeight="1" thickBot="1" x14ac:dyDescent="0.35">
      <c r="A74" s="382" t="s">
        <v>291</v>
      </c>
      <c r="B74" s="366">
        <v>0</v>
      </c>
      <c r="C74" s="366">
        <v>9.9999999999E-2</v>
      </c>
      <c r="D74" s="367">
        <v>9.9999999999E-2</v>
      </c>
      <c r="E74" s="368" t="s">
        <v>233</v>
      </c>
      <c r="F74" s="366">
        <v>0</v>
      </c>
      <c r="G74" s="367">
        <v>0</v>
      </c>
      <c r="H74" s="369">
        <v>0</v>
      </c>
      <c r="I74" s="366">
        <v>0</v>
      </c>
      <c r="J74" s="367">
        <v>0</v>
      </c>
      <c r="K74" s="370" t="s">
        <v>223</v>
      </c>
    </row>
    <row r="75" spans="1:11" ht="14.4" customHeight="1" thickBot="1" x14ac:dyDescent="0.35">
      <c r="A75" s="383" t="s">
        <v>292</v>
      </c>
      <c r="B75" s="361">
        <v>0</v>
      </c>
      <c r="C75" s="361">
        <v>9.9999999999E-2</v>
      </c>
      <c r="D75" s="362">
        <v>9.9999999999E-2</v>
      </c>
      <c r="E75" s="371" t="s">
        <v>233</v>
      </c>
      <c r="F75" s="361">
        <v>0</v>
      </c>
      <c r="G75" s="362">
        <v>0</v>
      </c>
      <c r="H75" s="364">
        <v>0</v>
      </c>
      <c r="I75" s="361">
        <v>0</v>
      </c>
      <c r="J75" s="362">
        <v>0</v>
      </c>
      <c r="K75" s="372" t="s">
        <v>223</v>
      </c>
    </row>
    <row r="76" spans="1:11" ht="14.4" customHeight="1" thickBot="1" x14ac:dyDescent="0.35">
      <c r="A76" s="382" t="s">
        <v>293</v>
      </c>
      <c r="B76" s="366">
        <v>114.999996377779</v>
      </c>
      <c r="C76" s="366">
        <v>53.097679999999997</v>
      </c>
      <c r="D76" s="367">
        <v>-61.902316377778</v>
      </c>
      <c r="E76" s="373">
        <v>0.46171897106400001</v>
      </c>
      <c r="F76" s="366">
        <v>44.339501744019998</v>
      </c>
      <c r="G76" s="367">
        <v>22.169750872009999</v>
      </c>
      <c r="H76" s="369">
        <v>0</v>
      </c>
      <c r="I76" s="366">
        <v>52.999450000000003</v>
      </c>
      <c r="J76" s="367">
        <v>30.829699127988999</v>
      </c>
      <c r="K76" s="374">
        <v>1.1953100038419999</v>
      </c>
    </row>
    <row r="77" spans="1:11" ht="14.4" customHeight="1" thickBot="1" x14ac:dyDescent="0.35">
      <c r="A77" s="383" t="s">
        <v>294</v>
      </c>
      <c r="B77" s="361">
        <v>0</v>
      </c>
      <c r="C77" s="361">
        <v>0</v>
      </c>
      <c r="D77" s="362">
        <v>0</v>
      </c>
      <c r="E77" s="371" t="s">
        <v>223</v>
      </c>
      <c r="F77" s="361">
        <v>0</v>
      </c>
      <c r="G77" s="362">
        <v>0</v>
      </c>
      <c r="H77" s="364">
        <v>0</v>
      </c>
      <c r="I77" s="361">
        <v>28.137</v>
      </c>
      <c r="J77" s="362">
        <v>28.137</v>
      </c>
      <c r="K77" s="372" t="s">
        <v>233</v>
      </c>
    </row>
    <row r="78" spans="1:11" ht="14.4" customHeight="1" thickBot="1" x14ac:dyDescent="0.35">
      <c r="A78" s="383" t="s">
        <v>295</v>
      </c>
      <c r="B78" s="361">
        <v>39.999998740095997</v>
      </c>
      <c r="C78" s="361">
        <v>23.452680000000001</v>
      </c>
      <c r="D78" s="362">
        <v>-16.547318740095999</v>
      </c>
      <c r="E78" s="363">
        <v>0.58631701846700002</v>
      </c>
      <c r="F78" s="361">
        <v>39.339500365741998</v>
      </c>
      <c r="G78" s="362">
        <v>19.669750182870999</v>
      </c>
      <c r="H78" s="364">
        <v>0</v>
      </c>
      <c r="I78" s="361">
        <v>20.62745</v>
      </c>
      <c r="J78" s="362">
        <v>0.95769981712800001</v>
      </c>
      <c r="K78" s="365">
        <v>0.52434448348899998</v>
      </c>
    </row>
    <row r="79" spans="1:11" ht="14.4" customHeight="1" thickBot="1" x14ac:dyDescent="0.35">
      <c r="A79" s="383" t="s">
        <v>296</v>
      </c>
      <c r="B79" s="361">
        <v>74.999997637681005</v>
      </c>
      <c r="C79" s="361">
        <v>29.645</v>
      </c>
      <c r="D79" s="362">
        <v>-45.354997637681002</v>
      </c>
      <c r="E79" s="363">
        <v>0.395266679116</v>
      </c>
      <c r="F79" s="361">
        <v>5.0000013782780002</v>
      </c>
      <c r="G79" s="362">
        <v>2.5000006891390001</v>
      </c>
      <c r="H79" s="364">
        <v>0</v>
      </c>
      <c r="I79" s="361">
        <v>4.2350000000000003</v>
      </c>
      <c r="J79" s="362">
        <v>1.7349993108599999</v>
      </c>
      <c r="K79" s="365">
        <v>0.846999766519</v>
      </c>
    </row>
    <row r="80" spans="1:11" ht="14.4" customHeight="1" thickBot="1" x14ac:dyDescent="0.35">
      <c r="A80" s="380" t="s">
        <v>34</v>
      </c>
      <c r="B80" s="361">
        <v>19075.999399152199</v>
      </c>
      <c r="C80" s="361">
        <v>17830.60828</v>
      </c>
      <c r="D80" s="362">
        <v>-1245.39111915223</v>
      </c>
      <c r="E80" s="363">
        <v>0.93471423996699998</v>
      </c>
      <c r="F80" s="361">
        <v>17169.004732732399</v>
      </c>
      <c r="G80" s="362">
        <v>8584.5023663661905</v>
      </c>
      <c r="H80" s="364">
        <v>1533.2346199999999</v>
      </c>
      <c r="I80" s="361">
        <v>8837.9205500000007</v>
      </c>
      <c r="J80" s="362">
        <v>253.41818363381401</v>
      </c>
      <c r="K80" s="365">
        <v>0.514760213977</v>
      </c>
    </row>
    <row r="81" spans="1:11" ht="14.4" customHeight="1" thickBot="1" x14ac:dyDescent="0.35">
      <c r="A81" s="386" t="s">
        <v>297</v>
      </c>
      <c r="B81" s="366">
        <v>14490.9995435686</v>
      </c>
      <c r="C81" s="366">
        <v>13254.982</v>
      </c>
      <c r="D81" s="367">
        <v>-1236.0175435686201</v>
      </c>
      <c r="E81" s="373">
        <v>0.91470446604699995</v>
      </c>
      <c r="F81" s="366">
        <v>13033.0035926205</v>
      </c>
      <c r="G81" s="367">
        <v>6516.50179631024</v>
      </c>
      <c r="H81" s="369">
        <v>1132.729</v>
      </c>
      <c r="I81" s="366">
        <v>6533.7479999999996</v>
      </c>
      <c r="J81" s="367">
        <v>17.246203689762002</v>
      </c>
      <c r="K81" s="374">
        <v>0.50132327161300005</v>
      </c>
    </row>
    <row r="82" spans="1:11" ht="14.4" customHeight="1" thickBot="1" x14ac:dyDescent="0.35">
      <c r="A82" s="382" t="s">
        <v>298</v>
      </c>
      <c r="B82" s="366">
        <v>13099.999587381801</v>
      </c>
      <c r="C82" s="366">
        <v>11831.883</v>
      </c>
      <c r="D82" s="367">
        <v>-1268.1165873817499</v>
      </c>
      <c r="E82" s="373">
        <v>0.90319720402100001</v>
      </c>
      <c r="F82" s="366">
        <v>11650.003211388699</v>
      </c>
      <c r="G82" s="367">
        <v>5825.0016056943396</v>
      </c>
      <c r="H82" s="369">
        <v>1048.989</v>
      </c>
      <c r="I82" s="366">
        <v>5960.0680000000002</v>
      </c>
      <c r="J82" s="367">
        <v>135.06639430566199</v>
      </c>
      <c r="K82" s="374">
        <v>0.51159367871799999</v>
      </c>
    </row>
    <row r="83" spans="1:11" ht="14.4" customHeight="1" thickBot="1" x14ac:dyDescent="0.35">
      <c r="A83" s="383" t="s">
        <v>299</v>
      </c>
      <c r="B83" s="361">
        <v>13099.999587381801</v>
      </c>
      <c r="C83" s="361">
        <v>11831.883</v>
      </c>
      <c r="D83" s="362">
        <v>-1268.1165873817499</v>
      </c>
      <c r="E83" s="363">
        <v>0.90319720402100001</v>
      </c>
      <c r="F83" s="361">
        <v>11650.003211388699</v>
      </c>
      <c r="G83" s="362">
        <v>5825.0016056943396</v>
      </c>
      <c r="H83" s="364">
        <v>1048.989</v>
      </c>
      <c r="I83" s="361">
        <v>5960.0680000000002</v>
      </c>
      <c r="J83" s="362">
        <v>135.06639430566199</v>
      </c>
      <c r="K83" s="365">
        <v>0.51159367871799999</v>
      </c>
    </row>
    <row r="84" spans="1:11" ht="14.4" customHeight="1" thickBot="1" x14ac:dyDescent="0.35">
      <c r="A84" s="382" t="s">
        <v>300</v>
      </c>
      <c r="B84" s="366">
        <v>1349.9999574782701</v>
      </c>
      <c r="C84" s="366">
        <v>1400.58</v>
      </c>
      <c r="D84" s="367">
        <v>50.580042521727997</v>
      </c>
      <c r="E84" s="373">
        <v>1.037466699344</v>
      </c>
      <c r="F84" s="366">
        <v>1350.00037213517</v>
      </c>
      <c r="G84" s="367">
        <v>675.00018606758397</v>
      </c>
      <c r="H84" s="369">
        <v>83.74</v>
      </c>
      <c r="I84" s="366">
        <v>556.07000000000005</v>
      </c>
      <c r="J84" s="367">
        <v>-118.930186067584</v>
      </c>
      <c r="K84" s="374">
        <v>0.41190359016</v>
      </c>
    </row>
    <row r="85" spans="1:11" ht="14.4" customHeight="1" thickBot="1" x14ac:dyDescent="0.35">
      <c r="A85" s="383" t="s">
        <v>301</v>
      </c>
      <c r="B85" s="361">
        <v>1349.9999574782701</v>
      </c>
      <c r="C85" s="361">
        <v>1400.58</v>
      </c>
      <c r="D85" s="362">
        <v>50.580042521727997</v>
      </c>
      <c r="E85" s="363">
        <v>1.037466699344</v>
      </c>
      <c r="F85" s="361">
        <v>1350.00037213517</v>
      </c>
      <c r="G85" s="362">
        <v>675.00018606758397</v>
      </c>
      <c r="H85" s="364">
        <v>83.74</v>
      </c>
      <c r="I85" s="361">
        <v>556.07000000000005</v>
      </c>
      <c r="J85" s="362">
        <v>-118.930186067584</v>
      </c>
      <c r="K85" s="365">
        <v>0.41190359016</v>
      </c>
    </row>
    <row r="86" spans="1:11" ht="14.4" customHeight="1" thickBot="1" x14ac:dyDescent="0.35">
      <c r="A86" s="382" t="s">
        <v>302</v>
      </c>
      <c r="B86" s="366">
        <v>40.999998708599001</v>
      </c>
      <c r="C86" s="366">
        <v>22.518999999999998</v>
      </c>
      <c r="D86" s="367">
        <v>-18.480998708599</v>
      </c>
      <c r="E86" s="373">
        <v>0.54924391973800002</v>
      </c>
      <c r="F86" s="366">
        <v>33.000009096637001</v>
      </c>
      <c r="G86" s="367">
        <v>16.500004548318</v>
      </c>
      <c r="H86" s="369">
        <v>0</v>
      </c>
      <c r="I86" s="366">
        <v>17.61</v>
      </c>
      <c r="J86" s="367">
        <v>1.109995451681</v>
      </c>
      <c r="K86" s="374">
        <v>0.53363621653600002</v>
      </c>
    </row>
    <row r="87" spans="1:11" ht="14.4" customHeight="1" thickBot="1" x14ac:dyDescent="0.35">
      <c r="A87" s="383" t="s">
        <v>303</v>
      </c>
      <c r="B87" s="361">
        <v>40.999998708599001</v>
      </c>
      <c r="C87" s="361">
        <v>22.518999999999998</v>
      </c>
      <c r="D87" s="362">
        <v>-18.480998708599</v>
      </c>
      <c r="E87" s="363">
        <v>0.54924391973800002</v>
      </c>
      <c r="F87" s="361">
        <v>33.000009096637001</v>
      </c>
      <c r="G87" s="362">
        <v>16.500004548318</v>
      </c>
      <c r="H87" s="364">
        <v>0</v>
      </c>
      <c r="I87" s="361">
        <v>17.61</v>
      </c>
      <c r="J87" s="362">
        <v>1.109995451681</v>
      </c>
      <c r="K87" s="365">
        <v>0.53363621653600002</v>
      </c>
    </row>
    <row r="88" spans="1:11" ht="14.4" customHeight="1" thickBot="1" x14ac:dyDescent="0.35">
      <c r="A88" s="381" t="s">
        <v>304</v>
      </c>
      <c r="B88" s="361">
        <v>4453.9998597097901</v>
      </c>
      <c r="C88" s="361">
        <v>4457.0822900000003</v>
      </c>
      <c r="D88" s="362">
        <v>3.0824302902060001</v>
      </c>
      <c r="E88" s="363">
        <v>1.0006920589099999</v>
      </c>
      <c r="F88" s="361">
        <v>3961.00109187215</v>
      </c>
      <c r="G88" s="362">
        <v>1980.50054593608</v>
      </c>
      <c r="H88" s="364">
        <v>384.77116000000001</v>
      </c>
      <c r="I88" s="361">
        <v>2214.5083</v>
      </c>
      <c r="J88" s="362">
        <v>234.00775406392501</v>
      </c>
      <c r="K88" s="365">
        <v>0.55907793222799995</v>
      </c>
    </row>
    <row r="89" spans="1:11" ht="14.4" customHeight="1" thickBot="1" x14ac:dyDescent="0.35">
      <c r="A89" s="382" t="s">
        <v>305</v>
      </c>
      <c r="B89" s="366">
        <v>1178.99996286436</v>
      </c>
      <c r="C89" s="366">
        <v>1178.9665</v>
      </c>
      <c r="D89" s="367">
        <v>-3.3462864357000001E-2</v>
      </c>
      <c r="E89" s="373">
        <v>0.99997161758599995</v>
      </c>
      <c r="F89" s="366">
        <v>1049.0002891628101</v>
      </c>
      <c r="G89" s="367">
        <v>524.50014458140402</v>
      </c>
      <c r="H89" s="369">
        <v>101.8514</v>
      </c>
      <c r="I89" s="366">
        <v>585.73627999999997</v>
      </c>
      <c r="J89" s="367">
        <v>61.236135418594998</v>
      </c>
      <c r="K89" s="374">
        <v>0.55837570880599996</v>
      </c>
    </row>
    <row r="90" spans="1:11" ht="14.4" customHeight="1" thickBot="1" x14ac:dyDescent="0.35">
      <c r="A90" s="383" t="s">
        <v>306</v>
      </c>
      <c r="B90" s="361">
        <v>1178.99996286436</v>
      </c>
      <c r="C90" s="361">
        <v>1178.9665</v>
      </c>
      <c r="D90" s="362">
        <v>-3.3462864357000001E-2</v>
      </c>
      <c r="E90" s="363">
        <v>0.99997161758599995</v>
      </c>
      <c r="F90" s="361">
        <v>1049.0002891628101</v>
      </c>
      <c r="G90" s="362">
        <v>524.50014458140402</v>
      </c>
      <c r="H90" s="364">
        <v>101.8514</v>
      </c>
      <c r="I90" s="361">
        <v>585.73627999999997</v>
      </c>
      <c r="J90" s="362">
        <v>61.236135418594998</v>
      </c>
      <c r="K90" s="365">
        <v>0.55837570880599996</v>
      </c>
    </row>
    <row r="91" spans="1:11" ht="14.4" customHeight="1" thickBot="1" x14ac:dyDescent="0.35">
      <c r="A91" s="382" t="s">
        <v>307</v>
      </c>
      <c r="B91" s="366">
        <v>3274.9998968454402</v>
      </c>
      <c r="C91" s="366">
        <v>3278.1157899999998</v>
      </c>
      <c r="D91" s="367">
        <v>3.115893154563</v>
      </c>
      <c r="E91" s="373">
        <v>1.000951417787</v>
      </c>
      <c r="F91" s="366">
        <v>2912.00080270934</v>
      </c>
      <c r="G91" s="367">
        <v>1456.00040135467</v>
      </c>
      <c r="H91" s="369">
        <v>282.91976</v>
      </c>
      <c r="I91" s="366">
        <v>1628.7720200000001</v>
      </c>
      <c r="J91" s="367">
        <v>172.771618645329</v>
      </c>
      <c r="K91" s="374">
        <v>0.559330896641</v>
      </c>
    </row>
    <row r="92" spans="1:11" ht="14.4" customHeight="1" thickBot="1" x14ac:dyDescent="0.35">
      <c r="A92" s="383" t="s">
        <v>308</v>
      </c>
      <c r="B92" s="361">
        <v>3274.9998968454402</v>
      </c>
      <c r="C92" s="361">
        <v>3278.1157899999998</v>
      </c>
      <c r="D92" s="362">
        <v>3.115893154563</v>
      </c>
      <c r="E92" s="363">
        <v>1.000951417787</v>
      </c>
      <c r="F92" s="361">
        <v>2912.00080270934</v>
      </c>
      <c r="G92" s="362">
        <v>1456.00040135467</v>
      </c>
      <c r="H92" s="364">
        <v>282.91976</v>
      </c>
      <c r="I92" s="361">
        <v>1628.7720200000001</v>
      </c>
      <c r="J92" s="362">
        <v>172.771618645329</v>
      </c>
      <c r="K92" s="365">
        <v>0.559330896641</v>
      </c>
    </row>
    <row r="93" spans="1:11" ht="14.4" customHeight="1" thickBot="1" x14ac:dyDescent="0.35">
      <c r="A93" s="381" t="s">
        <v>309</v>
      </c>
      <c r="B93" s="361">
        <v>130.999995873817</v>
      </c>
      <c r="C93" s="361">
        <v>118.54398999999999</v>
      </c>
      <c r="D93" s="362">
        <v>-12.456005873817</v>
      </c>
      <c r="E93" s="363">
        <v>0.90491598270100004</v>
      </c>
      <c r="F93" s="361">
        <v>175.00004823974399</v>
      </c>
      <c r="G93" s="362">
        <v>87.500024119871995</v>
      </c>
      <c r="H93" s="364">
        <v>15.73446</v>
      </c>
      <c r="I93" s="361">
        <v>89.664249999999996</v>
      </c>
      <c r="J93" s="362">
        <v>2.1642258801269998</v>
      </c>
      <c r="K93" s="365">
        <v>0.51236700162000004</v>
      </c>
    </row>
    <row r="94" spans="1:11" ht="14.4" customHeight="1" thickBot="1" x14ac:dyDescent="0.35">
      <c r="A94" s="382" t="s">
        <v>310</v>
      </c>
      <c r="B94" s="366">
        <v>130.999995873817</v>
      </c>
      <c r="C94" s="366">
        <v>118.54398999999999</v>
      </c>
      <c r="D94" s="367">
        <v>-12.456005873817</v>
      </c>
      <c r="E94" s="373">
        <v>0.90491598270100004</v>
      </c>
      <c r="F94" s="366">
        <v>175.00004823974399</v>
      </c>
      <c r="G94" s="367">
        <v>87.500024119871995</v>
      </c>
      <c r="H94" s="369">
        <v>15.73446</v>
      </c>
      <c r="I94" s="366">
        <v>89.664249999999996</v>
      </c>
      <c r="J94" s="367">
        <v>2.1642258801269998</v>
      </c>
      <c r="K94" s="374">
        <v>0.51236700162000004</v>
      </c>
    </row>
    <row r="95" spans="1:11" ht="14.4" customHeight="1" thickBot="1" x14ac:dyDescent="0.35">
      <c r="A95" s="383" t="s">
        <v>311</v>
      </c>
      <c r="B95" s="361">
        <v>130.999995873817</v>
      </c>
      <c r="C95" s="361">
        <v>118.54398999999999</v>
      </c>
      <c r="D95" s="362">
        <v>-12.456005873817</v>
      </c>
      <c r="E95" s="363">
        <v>0.90491598270100004</v>
      </c>
      <c r="F95" s="361">
        <v>175.00004823974399</v>
      </c>
      <c r="G95" s="362">
        <v>87.500024119871995</v>
      </c>
      <c r="H95" s="364">
        <v>15.73446</v>
      </c>
      <c r="I95" s="361">
        <v>89.664249999999996</v>
      </c>
      <c r="J95" s="362">
        <v>2.1642258801269998</v>
      </c>
      <c r="K95" s="365">
        <v>0.51236700162000004</v>
      </c>
    </row>
    <row r="96" spans="1:11" ht="14.4" customHeight="1" thickBot="1" x14ac:dyDescent="0.35">
      <c r="A96" s="380" t="s">
        <v>312</v>
      </c>
      <c r="B96" s="361">
        <v>0</v>
      </c>
      <c r="C96" s="361">
        <v>91.65607</v>
      </c>
      <c r="D96" s="362">
        <v>91.65607</v>
      </c>
      <c r="E96" s="371" t="s">
        <v>223</v>
      </c>
      <c r="F96" s="361">
        <v>0</v>
      </c>
      <c r="G96" s="362">
        <v>0</v>
      </c>
      <c r="H96" s="364">
        <v>1.65</v>
      </c>
      <c r="I96" s="361">
        <v>29.5517</v>
      </c>
      <c r="J96" s="362">
        <v>29.5517</v>
      </c>
      <c r="K96" s="372" t="s">
        <v>223</v>
      </c>
    </row>
    <row r="97" spans="1:11" ht="14.4" customHeight="1" thickBot="1" x14ac:dyDescent="0.35">
      <c r="A97" s="381" t="s">
        <v>313</v>
      </c>
      <c r="B97" s="361">
        <v>0</v>
      </c>
      <c r="C97" s="361">
        <v>91.65607</v>
      </c>
      <c r="D97" s="362">
        <v>91.65607</v>
      </c>
      <c r="E97" s="371" t="s">
        <v>223</v>
      </c>
      <c r="F97" s="361">
        <v>0</v>
      </c>
      <c r="G97" s="362">
        <v>0</v>
      </c>
      <c r="H97" s="364">
        <v>1.65</v>
      </c>
      <c r="I97" s="361">
        <v>29.5517</v>
      </c>
      <c r="J97" s="362">
        <v>29.5517</v>
      </c>
      <c r="K97" s="372" t="s">
        <v>223</v>
      </c>
    </row>
    <row r="98" spans="1:11" ht="14.4" customHeight="1" thickBot="1" x14ac:dyDescent="0.35">
      <c r="A98" s="382" t="s">
        <v>314</v>
      </c>
      <c r="B98" s="366">
        <v>0</v>
      </c>
      <c r="C98" s="366">
        <v>10.372070000000001</v>
      </c>
      <c r="D98" s="367">
        <v>10.372070000000001</v>
      </c>
      <c r="E98" s="368" t="s">
        <v>223</v>
      </c>
      <c r="F98" s="366">
        <v>0</v>
      </c>
      <c r="G98" s="367">
        <v>0</v>
      </c>
      <c r="H98" s="369">
        <v>0</v>
      </c>
      <c r="I98" s="366">
        <v>4.9016999999999999</v>
      </c>
      <c r="J98" s="367">
        <v>4.9016999999999999</v>
      </c>
      <c r="K98" s="370" t="s">
        <v>223</v>
      </c>
    </row>
    <row r="99" spans="1:11" ht="14.4" customHeight="1" thickBot="1" x14ac:dyDescent="0.35">
      <c r="A99" s="383" t="s">
        <v>315</v>
      </c>
      <c r="B99" s="361">
        <v>0</v>
      </c>
      <c r="C99" s="361">
        <v>-1.3619300000000001</v>
      </c>
      <c r="D99" s="362">
        <v>-1.3619300000000001</v>
      </c>
      <c r="E99" s="371" t="s">
        <v>223</v>
      </c>
      <c r="F99" s="361">
        <v>0</v>
      </c>
      <c r="G99" s="362">
        <v>0</v>
      </c>
      <c r="H99" s="364">
        <v>0</v>
      </c>
      <c r="I99" s="361">
        <v>-0.1033</v>
      </c>
      <c r="J99" s="362">
        <v>-0.1033</v>
      </c>
      <c r="K99" s="372" t="s">
        <v>223</v>
      </c>
    </row>
    <row r="100" spans="1:11" ht="14.4" customHeight="1" thickBot="1" x14ac:dyDescent="0.35">
      <c r="A100" s="383" t="s">
        <v>316</v>
      </c>
      <c r="B100" s="361">
        <v>0</v>
      </c>
      <c r="C100" s="361">
        <v>11.534000000000001</v>
      </c>
      <c r="D100" s="362">
        <v>11.534000000000001</v>
      </c>
      <c r="E100" s="371" t="s">
        <v>233</v>
      </c>
      <c r="F100" s="361">
        <v>0</v>
      </c>
      <c r="G100" s="362">
        <v>0</v>
      </c>
      <c r="H100" s="364">
        <v>0</v>
      </c>
      <c r="I100" s="361">
        <v>0</v>
      </c>
      <c r="J100" s="362">
        <v>0</v>
      </c>
      <c r="K100" s="372" t="s">
        <v>223</v>
      </c>
    </row>
    <row r="101" spans="1:11" ht="14.4" customHeight="1" thickBot="1" x14ac:dyDescent="0.35">
      <c r="A101" s="383" t="s">
        <v>317</v>
      </c>
      <c r="B101" s="361">
        <v>0</v>
      </c>
      <c r="C101" s="361">
        <v>0</v>
      </c>
      <c r="D101" s="362">
        <v>0</v>
      </c>
      <c r="E101" s="371" t="s">
        <v>223</v>
      </c>
      <c r="F101" s="361">
        <v>0</v>
      </c>
      <c r="G101" s="362">
        <v>0</v>
      </c>
      <c r="H101" s="364">
        <v>0</v>
      </c>
      <c r="I101" s="361">
        <v>4.29</v>
      </c>
      <c r="J101" s="362">
        <v>4.29</v>
      </c>
      <c r="K101" s="372" t="s">
        <v>233</v>
      </c>
    </row>
    <row r="102" spans="1:11" ht="14.4" customHeight="1" thickBot="1" x14ac:dyDescent="0.35">
      <c r="A102" s="383" t="s">
        <v>318</v>
      </c>
      <c r="B102" s="361">
        <v>0</v>
      </c>
      <c r="C102" s="361">
        <v>0.2</v>
      </c>
      <c r="D102" s="362">
        <v>0.2</v>
      </c>
      <c r="E102" s="371" t="s">
        <v>223</v>
      </c>
      <c r="F102" s="361">
        <v>0</v>
      </c>
      <c r="G102" s="362">
        <v>0</v>
      </c>
      <c r="H102" s="364">
        <v>0</v>
      </c>
      <c r="I102" s="361">
        <v>0.71499999999999997</v>
      </c>
      <c r="J102" s="362">
        <v>0.71499999999999997</v>
      </c>
      <c r="K102" s="372" t="s">
        <v>223</v>
      </c>
    </row>
    <row r="103" spans="1:11" ht="14.4" customHeight="1" thickBot="1" x14ac:dyDescent="0.35">
      <c r="A103" s="382" t="s">
        <v>319</v>
      </c>
      <c r="B103" s="366">
        <v>0</v>
      </c>
      <c r="C103" s="366">
        <v>54.6</v>
      </c>
      <c r="D103" s="367">
        <v>54.6</v>
      </c>
      <c r="E103" s="368" t="s">
        <v>223</v>
      </c>
      <c r="F103" s="366">
        <v>0</v>
      </c>
      <c r="G103" s="367">
        <v>0</v>
      </c>
      <c r="H103" s="369">
        <v>0</v>
      </c>
      <c r="I103" s="366">
        <v>19.8</v>
      </c>
      <c r="J103" s="367">
        <v>19.8</v>
      </c>
      <c r="K103" s="370" t="s">
        <v>223</v>
      </c>
    </row>
    <row r="104" spans="1:11" ht="14.4" customHeight="1" thickBot="1" x14ac:dyDescent="0.35">
      <c r="A104" s="383" t="s">
        <v>320</v>
      </c>
      <c r="B104" s="361">
        <v>0</v>
      </c>
      <c r="C104" s="361">
        <v>54.6</v>
      </c>
      <c r="D104" s="362">
        <v>54.6</v>
      </c>
      <c r="E104" s="371" t="s">
        <v>223</v>
      </c>
      <c r="F104" s="361">
        <v>0</v>
      </c>
      <c r="G104" s="362">
        <v>0</v>
      </c>
      <c r="H104" s="364">
        <v>0</v>
      </c>
      <c r="I104" s="361">
        <v>19.8</v>
      </c>
      <c r="J104" s="362">
        <v>19.8</v>
      </c>
      <c r="K104" s="372" t="s">
        <v>223</v>
      </c>
    </row>
    <row r="105" spans="1:11" ht="14.4" customHeight="1" thickBot="1" x14ac:dyDescent="0.35">
      <c r="A105" s="385" t="s">
        <v>321</v>
      </c>
      <c r="B105" s="361">
        <v>0</v>
      </c>
      <c r="C105" s="361">
        <v>5.8</v>
      </c>
      <c r="D105" s="362">
        <v>5.8</v>
      </c>
      <c r="E105" s="371" t="s">
        <v>223</v>
      </c>
      <c r="F105" s="361">
        <v>0</v>
      </c>
      <c r="G105" s="362">
        <v>0</v>
      </c>
      <c r="H105" s="364">
        <v>0</v>
      </c>
      <c r="I105" s="361">
        <v>2.9</v>
      </c>
      <c r="J105" s="362">
        <v>2.9</v>
      </c>
      <c r="K105" s="372" t="s">
        <v>223</v>
      </c>
    </row>
    <row r="106" spans="1:11" ht="14.4" customHeight="1" thickBot="1" x14ac:dyDescent="0.35">
      <c r="A106" s="383" t="s">
        <v>322</v>
      </c>
      <c r="B106" s="361">
        <v>0</v>
      </c>
      <c r="C106" s="361">
        <v>5.8</v>
      </c>
      <c r="D106" s="362">
        <v>5.8</v>
      </c>
      <c r="E106" s="371" t="s">
        <v>223</v>
      </c>
      <c r="F106" s="361">
        <v>0</v>
      </c>
      <c r="G106" s="362">
        <v>0</v>
      </c>
      <c r="H106" s="364">
        <v>0</v>
      </c>
      <c r="I106" s="361">
        <v>2.9</v>
      </c>
      <c r="J106" s="362">
        <v>2.9</v>
      </c>
      <c r="K106" s="372" t="s">
        <v>223</v>
      </c>
    </row>
    <row r="107" spans="1:11" ht="14.4" customHeight="1" thickBot="1" x14ac:dyDescent="0.35">
      <c r="A107" s="385" t="s">
        <v>323</v>
      </c>
      <c r="B107" s="361">
        <v>0</v>
      </c>
      <c r="C107" s="361">
        <v>3.25</v>
      </c>
      <c r="D107" s="362">
        <v>3.25</v>
      </c>
      <c r="E107" s="371" t="s">
        <v>223</v>
      </c>
      <c r="F107" s="361">
        <v>0</v>
      </c>
      <c r="G107" s="362">
        <v>0</v>
      </c>
      <c r="H107" s="364">
        <v>1.65</v>
      </c>
      <c r="I107" s="361">
        <v>1.95</v>
      </c>
      <c r="J107" s="362">
        <v>1.95</v>
      </c>
      <c r="K107" s="372" t="s">
        <v>223</v>
      </c>
    </row>
    <row r="108" spans="1:11" ht="14.4" customHeight="1" thickBot="1" x14ac:dyDescent="0.35">
      <c r="A108" s="383" t="s">
        <v>324</v>
      </c>
      <c r="B108" s="361">
        <v>0</v>
      </c>
      <c r="C108" s="361">
        <v>3.25</v>
      </c>
      <c r="D108" s="362">
        <v>3.25</v>
      </c>
      <c r="E108" s="371" t="s">
        <v>223</v>
      </c>
      <c r="F108" s="361">
        <v>0</v>
      </c>
      <c r="G108" s="362">
        <v>0</v>
      </c>
      <c r="H108" s="364">
        <v>1.65</v>
      </c>
      <c r="I108" s="361">
        <v>1.95</v>
      </c>
      <c r="J108" s="362">
        <v>1.95</v>
      </c>
      <c r="K108" s="372" t="s">
        <v>223</v>
      </c>
    </row>
    <row r="109" spans="1:11" ht="14.4" customHeight="1" thickBot="1" x14ac:dyDescent="0.35">
      <c r="A109" s="385" t="s">
        <v>325</v>
      </c>
      <c r="B109" s="361">
        <v>0</v>
      </c>
      <c r="C109" s="361">
        <v>17.634</v>
      </c>
      <c r="D109" s="362">
        <v>17.634</v>
      </c>
      <c r="E109" s="371" t="s">
        <v>233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223</v>
      </c>
    </row>
    <row r="110" spans="1:11" ht="14.4" customHeight="1" thickBot="1" x14ac:dyDescent="0.35">
      <c r="A110" s="383" t="s">
        <v>326</v>
      </c>
      <c r="B110" s="361">
        <v>0</v>
      </c>
      <c r="C110" s="361">
        <v>17.634</v>
      </c>
      <c r="D110" s="362">
        <v>17.634</v>
      </c>
      <c r="E110" s="371" t="s">
        <v>233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223</v>
      </c>
    </row>
    <row r="111" spans="1:11" ht="14.4" customHeight="1" thickBot="1" x14ac:dyDescent="0.35">
      <c r="A111" s="380" t="s">
        <v>327</v>
      </c>
      <c r="B111" s="361">
        <v>1748.99994683206</v>
      </c>
      <c r="C111" s="361">
        <v>1802.46289</v>
      </c>
      <c r="D111" s="362">
        <v>53.462943167940999</v>
      </c>
      <c r="E111" s="363">
        <v>1.0305677214360001</v>
      </c>
      <c r="F111" s="361">
        <v>1734.0043256992601</v>
      </c>
      <c r="G111" s="362">
        <v>867.00216284963096</v>
      </c>
      <c r="H111" s="364">
        <v>144.53700000000001</v>
      </c>
      <c r="I111" s="361">
        <v>867.22199999999998</v>
      </c>
      <c r="J111" s="362">
        <v>0.21983715036900001</v>
      </c>
      <c r="K111" s="365">
        <v>0.50012678004699995</v>
      </c>
    </row>
    <row r="112" spans="1:11" ht="14.4" customHeight="1" thickBot="1" x14ac:dyDescent="0.35">
      <c r="A112" s="381" t="s">
        <v>328</v>
      </c>
      <c r="B112" s="361">
        <v>1687.99994683206</v>
      </c>
      <c r="C112" s="361">
        <v>1698.4380000000001</v>
      </c>
      <c r="D112" s="362">
        <v>10.438053167941</v>
      </c>
      <c r="E112" s="363">
        <v>1.0061836809810001</v>
      </c>
      <c r="F112" s="361">
        <v>1734.0043256992601</v>
      </c>
      <c r="G112" s="362">
        <v>867.00216284963096</v>
      </c>
      <c r="H112" s="364">
        <v>144.53700000000001</v>
      </c>
      <c r="I112" s="361">
        <v>867.22199999999998</v>
      </c>
      <c r="J112" s="362">
        <v>0.21983715036900001</v>
      </c>
      <c r="K112" s="365">
        <v>0.50012678004699995</v>
      </c>
    </row>
    <row r="113" spans="1:11" ht="14.4" customHeight="1" thickBot="1" x14ac:dyDescent="0.35">
      <c r="A113" s="382" t="s">
        <v>329</v>
      </c>
      <c r="B113" s="366">
        <v>1687.99994683206</v>
      </c>
      <c r="C113" s="366">
        <v>1698.4380000000001</v>
      </c>
      <c r="D113" s="367">
        <v>10.438053167941</v>
      </c>
      <c r="E113" s="373">
        <v>1.0061836809810001</v>
      </c>
      <c r="F113" s="366">
        <v>1734.0043256992601</v>
      </c>
      <c r="G113" s="367">
        <v>867.00216284963096</v>
      </c>
      <c r="H113" s="369">
        <v>144.53700000000001</v>
      </c>
      <c r="I113" s="366">
        <v>867.22199999999998</v>
      </c>
      <c r="J113" s="367">
        <v>0.21983715036900001</v>
      </c>
      <c r="K113" s="374">
        <v>0.50012678004699995</v>
      </c>
    </row>
    <row r="114" spans="1:11" ht="14.4" customHeight="1" thickBot="1" x14ac:dyDescent="0.35">
      <c r="A114" s="383" t="s">
        <v>330</v>
      </c>
      <c r="B114" s="361">
        <v>1.999999937004</v>
      </c>
      <c r="C114" s="361">
        <v>1.728</v>
      </c>
      <c r="D114" s="362">
        <v>-0.27199993700399999</v>
      </c>
      <c r="E114" s="363">
        <v>0.86400002721299995</v>
      </c>
      <c r="F114" s="361">
        <v>2.000004989272</v>
      </c>
      <c r="G114" s="362">
        <v>1.000002494636</v>
      </c>
      <c r="H114" s="364">
        <v>0.14399999999999999</v>
      </c>
      <c r="I114" s="361">
        <v>0.86399999999999999</v>
      </c>
      <c r="J114" s="362">
        <v>-0.136002494636</v>
      </c>
      <c r="K114" s="365">
        <v>0.431998922319</v>
      </c>
    </row>
    <row r="115" spans="1:11" ht="14.4" customHeight="1" thickBot="1" x14ac:dyDescent="0.35">
      <c r="A115" s="383" t="s">
        <v>331</v>
      </c>
      <c r="B115" s="361">
        <v>1685.99994689505</v>
      </c>
      <c r="C115" s="361">
        <v>1696.3979999999999</v>
      </c>
      <c r="D115" s="362">
        <v>10.398053104945999</v>
      </c>
      <c r="E115" s="363">
        <v>1.006167291478</v>
      </c>
      <c r="F115" s="361">
        <v>1732.00432070999</v>
      </c>
      <c r="G115" s="362">
        <v>866.00216035499398</v>
      </c>
      <c r="H115" s="364">
        <v>144.36699999999999</v>
      </c>
      <c r="I115" s="361">
        <v>866.202</v>
      </c>
      <c r="J115" s="362">
        <v>0.19983964500500001</v>
      </c>
      <c r="K115" s="365">
        <v>0.50011538056899996</v>
      </c>
    </row>
    <row r="116" spans="1:11" ht="14.4" customHeight="1" thickBot="1" x14ac:dyDescent="0.35">
      <c r="A116" s="383" t="s">
        <v>332</v>
      </c>
      <c r="B116" s="361">
        <v>0</v>
      </c>
      <c r="C116" s="361">
        <v>0.312</v>
      </c>
      <c r="D116" s="362">
        <v>0.312</v>
      </c>
      <c r="E116" s="371" t="s">
        <v>223</v>
      </c>
      <c r="F116" s="361">
        <v>0</v>
      </c>
      <c r="G116" s="362">
        <v>0</v>
      </c>
      <c r="H116" s="364">
        <v>2.5999999999999999E-2</v>
      </c>
      <c r="I116" s="361">
        <v>0.156</v>
      </c>
      <c r="J116" s="362">
        <v>0.156</v>
      </c>
      <c r="K116" s="372" t="s">
        <v>223</v>
      </c>
    </row>
    <row r="117" spans="1:11" ht="14.4" customHeight="1" thickBot="1" x14ac:dyDescent="0.35">
      <c r="A117" s="381" t="s">
        <v>333</v>
      </c>
      <c r="B117" s="361">
        <v>61</v>
      </c>
      <c r="C117" s="361">
        <v>104.02489</v>
      </c>
      <c r="D117" s="362">
        <v>43.024889999999999</v>
      </c>
      <c r="E117" s="363">
        <v>1.705326065573</v>
      </c>
      <c r="F117" s="361">
        <v>0</v>
      </c>
      <c r="G117" s="362">
        <v>0</v>
      </c>
      <c r="H117" s="364">
        <v>0</v>
      </c>
      <c r="I117" s="361">
        <v>0</v>
      </c>
      <c r="J117" s="362">
        <v>0</v>
      </c>
      <c r="K117" s="372" t="s">
        <v>223</v>
      </c>
    </row>
    <row r="118" spans="1:11" ht="14.4" customHeight="1" thickBot="1" x14ac:dyDescent="0.35">
      <c r="A118" s="382" t="s">
        <v>334</v>
      </c>
      <c r="B118" s="366">
        <v>61</v>
      </c>
      <c r="C118" s="366">
        <v>77.658990000000003</v>
      </c>
      <c r="D118" s="367">
        <v>16.658989999999999</v>
      </c>
      <c r="E118" s="373">
        <v>1.273098196721</v>
      </c>
      <c r="F118" s="366">
        <v>0</v>
      </c>
      <c r="G118" s="367">
        <v>0</v>
      </c>
      <c r="H118" s="369">
        <v>0</v>
      </c>
      <c r="I118" s="366">
        <v>0</v>
      </c>
      <c r="J118" s="367">
        <v>0</v>
      </c>
      <c r="K118" s="370" t="s">
        <v>223</v>
      </c>
    </row>
    <row r="119" spans="1:11" ht="14.4" customHeight="1" thickBot="1" x14ac:dyDescent="0.35">
      <c r="A119" s="383" t="s">
        <v>335</v>
      </c>
      <c r="B119" s="361">
        <v>61</v>
      </c>
      <c r="C119" s="361">
        <v>77.658990000000003</v>
      </c>
      <c r="D119" s="362">
        <v>16.658989999999999</v>
      </c>
      <c r="E119" s="363">
        <v>1.273098196721</v>
      </c>
      <c r="F119" s="361">
        <v>0</v>
      </c>
      <c r="G119" s="362">
        <v>0</v>
      </c>
      <c r="H119" s="364">
        <v>0</v>
      </c>
      <c r="I119" s="361">
        <v>0</v>
      </c>
      <c r="J119" s="362">
        <v>0</v>
      </c>
      <c r="K119" s="372" t="s">
        <v>223</v>
      </c>
    </row>
    <row r="120" spans="1:11" ht="14.4" customHeight="1" thickBot="1" x14ac:dyDescent="0.35">
      <c r="A120" s="382" t="s">
        <v>336</v>
      </c>
      <c r="B120" s="366">
        <v>0</v>
      </c>
      <c r="C120" s="366">
        <v>26.3659</v>
      </c>
      <c r="D120" s="367">
        <v>26.3659</v>
      </c>
      <c r="E120" s="368" t="s">
        <v>233</v>
      </c>
      <c r="F120" s="366">
        <v>0</v>
      </c>
      <c r="G120" s="367">
        <v>0</v>
      </c>
      <c r="H120" s="369">
        <v>0</v>
      </c>
      <c r="I120" s="366">
        <v>0</v>
      </c>
      <c r="J120" s="367">
        <v>0</v>
      </c>
      <c r="K120" s="370" t="s">
        <v>223</v>
      </c>
    </row>
    <row r="121" spans="1:11" ht="14.4" customHeight="1" thickBot="1" x14ac:dyDescent="0.35">
      <c r="A121" s="383" t="s">
        <v>337</v>
      </c>
      <c r="B121" s="361">
        <v>0</v>
      </c>
      <c r="C121" s="361">
        <v>26.3659</v>
      </c>
      <c r="D121" s="362">
        <v>26.3659</v>
      </c>
      <c r="E121" s="371" t="s">
        <v>233</v>
      </c>
      <c r="F121" s="361">
        <v>0</v>
      </c>
      <c r="G121" s="362">
        <v>0</v>
      </c>
      <c r="H121" s="364">
        <v>0</v>
      </c>
      <c r="I121" s="361">
        <v>0</v>
      </c>
      <c r="J121" s="362">
        <v>0</v>
      </c>
      <c r="K121" s="372" t="s">
        <v>223</v>
      </c>
    </row>
    <row r="122" spans="1:11" ht="14.4" customHeight="1" thickBot="1" x14ac:dyDescent="0.35">
      <c r="A122" s="380" t="s">
        <v>338</v>
      </c>
      <c r="B122" s="361">
        <v>0</v>
      </c>
      <c r="C122" s="361">
        <v>0.17041999999999999</v>
      </c>
      <c r="D122" s="362">
        <v>0.17041999999999999</v>
      </c>
      <c r="E122" s="371" t="s">
        <v>233</v>
      </c>
      <c r="F122" s="361">
        <v>0</v>
      </c>
      <c r="G122" s="362">
        <v>0</v>
      </c>
      <c r="H122" s="364">
        <v>1.635E-2</v>
      </c>
      <c r="I122" s="361">
        <v>0.43081000000000003</v>
      </c>
      <c r="J122" s="362">
        <v>0.43081000000000003</v>
      </c>
      <c r="K122" s="372" t="s">
        <v>223</v>
      </c>
    </row>
    <row r="123" spans="1:11" ht="14.4" customHeight="1" thickBot="1" x14ac:dyDescent="0.35">
      <c r="A123" s="381" t="s">
        <v>339</v>
      </c>
      <c r="B123" s="361">
        <v>0</v>
      </c>
      <c r="C123" s="361">
        <v>0.17041999999999999</v>
      </c>
      <c r="D123" s="362">
        <v>0.17041999999999999</v>
      </c>
      <c r="E123" s="371" t="s">
        <v>233</v>
      </c>
      <c r="F123" s="361">
        <v>0</v>
      </c>
      <c r="G123" s="362">
        <v>0</v>
      </c>
      <c r="H123" s="364">
        <v>1.635E-2</v>
      </c>
      <c r="I123" s="361">
        <v>0.43081000000000003</v>
      </c>
      <c r="J123" s="362">
        <v>0.43081000000000003</v>
      </c>
      <c r="K123" s="372" t="s">
        <v>223</v>
      </c>
    </row>
    <row r="124" spans="1:11" ht="14.4" customHeight="1" thickBot="1" x14ac:dyDescent="0.35">
      <c r="A124" s="382" t="s">
        <v>340</v>
      </c>
      <c r="B124" s="366">
        <v>0</v>
      </c>
      <c r="C124" s="366">
        <v>0.17041999999999999</v>
      </c>
      <c r="D124" s="367">
        <v>0.17041999999999999</v>
      </c>
      <c r="E124" s="368" t="s">
        <v>233</v>
      </c>
      <c r="F124" s="366">
        <v>0</v>
      </c>
      <c r="G124" s="367">
        <v>0</v>
      </c>
      <c r="H124" s="369">
        <v>1.635E-2</v>
      </c>
      <c r="I124" s="366">
        <v>0.43081000000000003</v>
      </c>
      <c r="J124" s="367">
        <v>0.43081000000000003</v>
      </c>
      <c r="K124" s="370" t="s">
        <v>223</v>
      </c>
    </row>
    <row r="125" spans="1:11" ht="14.4" customHeight="1" thickBot="1" x14ac:dyDescent="0.35">
      <c r="A125" s="383" t="s">
        <v>341</v>
      </c>
      <c r="B125" s="361">
        <v>0</v>
      </c>
      <c r="C125" s="361">
        <v>0.17041999999999999</v>
      </c>
      <c r="D125" s="362">
        <v>0.17041999999999999</v>
      </c>
      <c r="E125" s="371" t="s">
        <v>233</v>
      </c>
      <c r="F125" s="361">
        <v>0</v>
      </c>
      <c r="G125" s="362">
        <v>0</v>
      </c>
      <c r="H125" s="364">
        <v>1.635E-2</v>
      </c>
      <c r="I125" s="361">
        <v>0.43081000000000003</v>
      </c>
      <c r="J125" s="362">
        <v>0.43081000000000003</v>
      </c>
      <c r="K125" s="372" t="s">
        <v>223</v>
      </c>
    </row>
    <row r="126" spans="1:11" ht="14.4" customHeight="1" thickBot="1" x14ac:dyDescent="0.35">
      <c r="A126" s="379" t="s">
        <v>342</v>
      </c>
      <c r="B126" s="361">
        <v>23275.8821712391</v>
      </c>
      <c r="C126" s="361">
        <v>24493.926960000001</v>
      </c>
      <c r="D126" s="362">
        <v>1218.0447887609</v>
      </c>
      <c r="E126" s="363">
        <v>1.0523307679509999</v>
      </c>
      <c r="F126" s="361">
        <v>25469.354388343902</v>
      </c>
      <c r="G126" s="362">
        <v>12734.6771941719</v>
      </c>
      <c r="H126" s="364">
        <v>2253.2354399999999</v>
      </c>
      <c r="I126" s="361">
        <v>12761.20867</v>
      </c>
      <c r="J126" s="362">
        <v>26.531475828057999</v>
      </c>
      <c r="K126" s="365">
        <v>0.50104170193800002</v>
      </c>
    </row>
    <row r="127" spans="1:11" ht="14.4" customHeight="1" thickBot="1" x14ac:dyDescent="0.35">
      <c r="A127" s="380" t="s">
        <v>343</v>
      </c>
      <c r="B127" s="361">
        <v>23214.3826175465</v>
      </c>
      <c r="C127" s="361">
        <v>24430.980650000001</v>
      </c>
      <c r="D127" s="362">
        <v>1216.5980324534801</v>
      </c>
      <c r="E127" s="363">
        <v>1.052407081096</v>
      </c>
      <c r="F127" s="361">
        <v>25401.004190260399</v>
      </c>
      <c r="G127" s="362">
        <v>12700.502095130199</v>
      </c>
      <c r="H127" s="364">
        <v>2208.0155100000002</v>
      </c>
      <c r="I127" s="361">
        <v>12581.573280000001</v>
      </c>
      <c r="J127" s="362">
        <v>-118.928815130217</v>
      </c>
      <c r="K127" s="365">
        <v>0.49531794828800002</v>
      </c>
    </row>
    <row r="128" spans="1:11" ht="14.4" customHeight="1" thickBot="1" x14ac:dyDescent="0.35">
      <c r="A128" s="381" t="s">
        <v>344</v>
      </c>
      <c r="B128" s="361">
        <v>21464.9378616416</v>
      </c>
      <c r="C128" s="361">
        <v>22479.493429999999</v>
      </c>
      <c r="D128" s="362">
        <v>1014.55556835845</v>
      </c>
      <c r="E128" s="363">
        <v>1.047265711873</v>
      </c>
      <c r="F128" s="361">
        <v>24002.774293791801</v>
      </c>
      <c r="G128" s="362">
        <v>12001.387146895901</v>
      </c>
      <c r="H128" s="364">
        <v>2044.73568</v>
      </c>
      <c r="I128" s="361">
        <v>11518.29881</v>
      </c>
      <c r="J128" s="362">
        <v>-483.088336895895</v>
      </c>
      <c r="K128" s="365">
        <v>0.47987364581300002</v>
      </c>
    </row>
    <row r="129" spans="1:11" ht="14.4" customHeight="1" thickBot="1" x14ac:dyDescent="0.35">
      <c r="A129" s="382" t="s">
        <v>345</v>
      </c>
      <c r="B129" s="366">
        <v>880.93786163617995</v>
      </c>
      <c r="C129" s="366">
        <v>961.44073000000003</v>
      </c>
      <c r="D129" s="367">
        <v>80.502868363819999</v>
      </c>
      <c r="E129" s="373">
        <v>1.091383140479</v>
      </c>
      <c r="F129" s="366">
        <v>889.874720365852</v>
      </c>
      <c r="G129" s="367">
        <v>444.937360182926</v>
      </c>
      <c r="H129" s="369">
        <v>95.990009999999998</v>
      </c>
      <c r="I129" s="366">
        <v>635.99621999999999</v>
      </c>
      <c r="J129" s="367">
        <v>191.05885981707399</v>
      </c>
      <c r="K129" s="374">
        <v>0.71470309858699999</v>
      </c>
    </row>
    <row r="130" spans="1:11" ht="14.4" customHeight="1" thickBot="1" x14ac:dyDescent="0.35">
      <c r="A130" s="383" t="s">
        <v>346</v>
      </c>
      <c r="B130" s="361">
        <v>103</v>
      </c>
      <c r="C130" s="361">
        <v>10.70581</v>
      </c>
      <c r="D130" s="362">
        <v>-92.29419</v>
      </c>
      <c r="E130" s="363">
        <v>0.103939902912</v>
      </c>
      <c r="F130" s="361">
        <v>11.795628231437</v>
      </c>
      <c r="G130" s="362">
        <v>5.897814115718</v>
      </c>
      <c r="H130" s="364">
        <v>0.79649999999999999</v>
      </c>
      <c r="I130" s="361">
        <v>23.872499999999999</v>
      </c>
      <c r="J130" s="362">
        <v>17.974685884281001</v>
      </c>
      <c r="K130" s="365">
        <v>2.0238430316390001</v>
      </c>
    </row>
    <row r="131" spans="1:11" ht="14.4" customHeight="1" thickBot="1" x14ac:dyDescent="0.35">
      <c r="A131" s="383" t="s">
        <v>347</v>
      </c>
      <c r="B131" s="361">
        <v>168</v>
      </c>
      <c r="C131" s="361">
        <v>277.82222000000002</v>
      </c>
      <c r="D131" s="362">
        <v>109.82222</v>
      </c>
      <c r="E131" s="363">
        <v>1.6537036904760001</v>
      </c>
      <c r="F131" s="361">
        <v>229.00092275675499</v>
      </c>
      <c r="G131" s="362">
        <v>114.50046137837801</v>
      </c>
      <c r="H131" s="364">
        <v>30.8322</v>
      </c>
      <c r="I131" s="361">
        <v>168.34196</v>
      </c>
      <c r="J131" s="362">
        <v>53.841498621622002</v>
      </c>
      <c r="K131" s="365">
        <v>0.73511476710799994</v>
      </c>
    </row>
    <row r="132" spans="1:11" ht="14.4" customHeight="1" thickBot="1" x14ac:dyDescent="0.35">
      <c r="A132" s="383" t="s">
        <v>348</v>
      </c>
      <c r="B132" s="361">
        <v>58</v>
      </c>
      <c r="C132" s="361">
        <v>32.734299999999998</v>
      </c>
      <c r="D132" s="362">
        <v>-25.265699999999999</v>
      </c>
      <c r="E132" s="363">
        <v>0.56438448275800002</v>
      </c>
      <c r="F132" s="361">
        <v>27.127675222722999</v>
      </c>
      <c r="G132" s="362">
        <v>13.563837611362001</v>
      </c>
      <c r="H132" s="364">
        <v>0</v>
      </c>
      <c r="I132" s="361">
        <v>9.1110000000000007</v>
      </c>
      <c r="J132" s="362">
        <v>-4.4528376113609998</v>
      </c>
      <c r="K132" s="365">
        <v>0.33585627685300001</v>
      </c>
    </row>
    <row r="133" spans="1:11" ht="14.4" customHeight="1" thickBot="1" x14ac:dyDescent="0.35">
      <c r="A133" s="383" t="s">
        <v>349</v>
      </c>
      <c r="B133" s="361">
        <v>551.93786163617995</v>
      </c>
      <c r="C133" s="361">
        <v>640.17840000000001</v>
      </c>
      <c r="D133" s="362">
        <v>88.240538363819994</v>
      </c>
      <c r="E133" s="363">
        <v>1.1598740447010001</v>
      </c>
      <c r="F133" s="361">
        <v>621.95049415493497</v>
      </c>
      <c r="G133" s="362">
        <v>310.975247077468</v>
      </c>
      <c r="H133" s="364">
        <v>64.361310000000003</v>
      </c>
      <c r="I133" s="361">
        <v>434.67075999999997</v>
      </c>
      <c r="J133" s="362">
        <v>123.695512922533</v>
      </c>
      <c r="K133" s="365">
        <v>0.69888321351100002</v>
      </c>
    </row>
    <row r="134" spans="1:11" ht="14.4" customHeight="1" thickBot="1" x14ac:dyDescent="0.35">
      <c r="A134" s="382" t="s">
        <v>350</v>
      </c>
      <c r="B134" s="366">
        <v>25.000000000006001</v>
      </c>
      <c r="C134" s="366">
        <v>83.084699999999998</v>
      </c>
      <c r="D134" s="367">
        <v>58.084699999992999</v>
      </c>
      <c r="E134" s="373">
        <v>3.3233879999989999</v>
      </c>
      <c r="F134" s="366">
        <v>64.000006417194001</v>
      </c>
      <c r="G134" s="367">
        <v>32.000003208597001</v>
      </c>
      <c r="H134" s="369">
        <v>2.9405800000000002</v>
      </c>
      <c r="I134" s="366">
        <v>25.67859</v>
      </c>
      <c r="J134" s="367">
        <v>-6.3214132085969998</v>
      </c>
      <c r="K134" s="374">
        <v>0.40122792851900002</v>
      </c>
    </row>
    <row r="135" spans="1:11" ht="14.4" customHeight="1" thickBot="1" x14ac:dyDescent="0.35">
      <c r="A135" s="383" t="s">
        <v>351</v>
      </c>
      <c r="B135" s="361">
        <v>25.000000000006001</v>
      </c>
      <c r="C135" s="361">
        <v>83.084699999999998</v>
      </c>
      <c r="D135" s="362">
        <v>58.084699999992999</v>
      </c>
      <c r="E135" s="363">
        <v>3.3233879999989999</v>
      </c>
      <c r="F135" s="361">
        <v>64.000006417194001</v>
      </c>
      <c r="G135" s="362">
        <v>32.000003208597001</v>
      </c>
      <c r="H135" s="364">
        <v>2.9405800000000002</v>
      </c>
      <c r="I135" s="361">
        <v>25.67859</v>
      </c>
      <c r="J135" s="362">
        <v>-6.3214132085969998</v>
      </c>
      <c r="K135" s="365">
        <v>0.40122792851900002</v>
      </c>
    </row>
    <row r="136" spans="1:11" ht="14.4" customHeight="1" thickBot="1" x14ac:dyDescent="0.35">
      <c r="A136" s="382" t="s">
        <v>352</v>
      </c>
      <c r="B136" s="366">
        <v>1327.0000000003499</v>
      </c>
      <c r="C136" s="366">
        <v>-133.27260000000001</v>
      </c>
      <c r="D136" s="367">
        <v>-1460.2726000003499</v>
      </c>
      <c r="E136" s="373">
        <v>-0.10043149962300001</v>
      </c>
      <c r="F136" s="366">
        <v>73.897263336343002</v>
      </c>
      <c r="G136" s="367">
        <v>36.948631668170997</v>
      </c>
      <c r="H136" s="369">
        <v>0.12665999999999999</v>
      </c>
      <c r="I136" s="366">
        <v>4.0176600000000002</v>
      </c>
      <c r="J136" s="367">
        <v>-32.930971668170997</v>
      </c>
      <c r="K136" s="374">
        <v>5.4368183862E-2</v>
      </c>
    </row>
    <row r="137" spans="1:11" ht="14.4" customHeight="1" thickBot="1" x14ac:dyDescent="0.35">
      <c r="A137" s="383" t="s">
        <v>353</v>
      </c>
      <c r="B137" s="361">
        <v>1282.0000000003299</v>
      </c>
      <c r="C137" s="361">
        <v>-121.28959999999999</v>
      </c>
      <c r="D137" s="362">
        <v>-1403.28960000034</v>
      </c>
      <c r="E137" s="363">
        <v>-9.4609672386000002E-2</v>
      </c>
      <c r="F137" s="361">
        <v>73.897263336343002</v>
      </c>
      <c r="G137" s="362">
        <v>36.948631668170997</v>
      </c>
      <c r="H137" s="364">
        <v>0</v>
      </c>
      <c r="I137" s="361">
        <v>0</v>
      </c>
      <c r="J137" s="362">
        <v>-36.948631668170997</v>
      </c>
      <c r="K137" s="365">
        <v>0</v>
      </c>
    </row>
    <row r="138" spans="1:11" ht="14.4" customHeight="1" thickBot="1" x14ac:dyDescent="0.35">
      <c r="A138" s="383" t="s">
        <v>354</v>
      </c>
      <c r="B138" s="361">
        <v>45.000000000010999</v>
      </c>
      <c r="C138" s="361">
        <v>-11.983000000000001</v>
      </c>
      <c r="D138" s="362">
        <v>-56.983000000011003</v>
      </c>
      <c r="E138" s="363">
        <v>-0.26628888888800001</v>
      </c>
      <c r="F138" s="361">
        <v>0</v>
      </c>
      <c r="G138" s="362">
        <v>0</v>
      </c>
      <c r="H138" s="364">
        <v>0.12665999999999999</v>
      </c>
      <c r="I138" s="361">
        <v>4.0176600000000002</v>
      </c>
      <c r="J138" s="362">
        <v>4.0176600000000002</v>
      </c>
      <c r="K138" s="372" t="s">
        <v>223</v>
      </c>
    </row>
    <row r="139" spans="1:11" ht="14.4" customHeight="1" thickBot="1" x14ac:dyDescent="0.35">
      <c r="A139" s="382" t="s">
        <v>355</v>
      </c>
      <c r="B139" s="366">
        <v>19232.000000004999</v>
      </c>
      <c r="C139" s="366">
        <v>20693.838940000001</v>
      </c>
      <c r="D139" s="367">
        <v>1461.8389399949799</v>
      </c>
      <c r="E139" s="373">
        <v>1.0760107601910001</v>
      </c>
      <c r="F139" s="366">
        <v>22975.002303672401</v>
      </c>
      <c r="G139" s="367">
        <v>11487.501151836201</v>
      </c>
      <c r="H139" s="369">
        <v>1582.28836</v>
      </c>
      <c r="I139" s="366">
        <v>10134.5455</v>
      </c>
      <c r="J139" s="367">
        <v>-1352.9556518362001</v>
      </c>
      <c r="K139" s="374">
        <v>0.44111183825099998</v>
      </c>
    </row>
    <row r="140" spans="1:11" ht="14.4" customHeight="1" thickBot="1" x14ac:dyDescent="0.35">
      <c r="A140" s="383" t="s">
        <v>356</v>
      </c>
      <c r="B140" s="361">
        <v>12011.0000000031</v>
      </c>
      <c r="C140" s="361">
        <v>11675.92359</v>
      </c>
      <c r="D140" s="362">
        <v>-335.076410003136</v>
      </c>
      <c r="E140" s="363">
        <v>0.97210253850600004</v>
      </c>
      <c r="F140" s="361">
        <v>13945.001398246401</v>
      </c>
      <c r="G140" s="362">
        <v>6972.5006991232103</v>
      </c>
      <c r="H140" s="364">
        <v>833.85180000000003</v>
      </c>
      <c r="I140" s="361">
        <v>5609.3653700000004</v>
      </c>
      <c r="J140" s="362">
        <v>-1363.1353291232101</v>
      </c>
      <c r="K140" s="365">
        <v>0.40224917945900002</v>
      </c>
    </row>
    <row r="141" spans="1:11" ht="14.4" customHeight="1" thickBot="1" x14ac:dyDescent="0.35">
      <c r="A141" s="383" t="s">
        <v>357</v>
      </c>
      <c r="B141" s="361">
        <v>7221.0000000018899</v>
      </c>
      <c r="C141" s="361">
        <v>9017.9153499999993</v>
      </c>
      <c r="D141" s="362">
        <v>1796.9153499981101</v>
      </c>
      <c r="E141" s="363">
        <v>1.248845776207</v>
      </c>
      <c r="F141" s="361">
        <v>9030.0009054259699</v>
      </c>
      <c r="G141" s="362">
        <v>4515.0004527129904</v>
      </c>
      <c r="H141" s="364">
        <v>748.43655999999999</v>
      </c>
      <c r="I141" s="361">
        <v>4525.1801299999997</v>
      </c>
      <c r="J141" s="362">
        <v>10.179677287013</v>
      </c>
      <c r="K141" s="365">
        <v>0.50112731741500005</v>
      </c>
    </row>
    <row r="142" spans="1:11" ht="14.4" customHeight="1" thickBot="1" x14ac:dyDescent="0.35">
      <c r="A142" s="382" t="s">
        <v>358</v>
      </c>
      <c r="B142" s="366">
        <v>0</v>
      </c>
      <c r="C142" s="366">
        <v>874.40165999999999</v>
      </c>
      <c r="D142" s="367">
        <v>874.40165999999999</v>
      </c>
      <c r="E142" s="368" t="s">
        <v>223</v>
      </c>
      <c r="F142" s="366">
        <v>0</v>
      </c>
      <c r="G142" s="367">
        <v>0</v>
      </c>
      <c r="H142" s="369">
        <v>363.39006999999998</v>
      </c>
      <c r="I142" s="366">
        <v>718.06083999999998</v>
      </c>
      <c r="J142" s="367">
        <v>718.06083999999998</v>
      </c>
      <c r="K142" s="370" t="s">
        <v>223</v>
      </c>
    </row>
    <row r="143" spans="1:11" ht="14.4" customHeight="1" thickBot="1" x14ac:dyDescent="0.35">
      <c r="A143" s="383" t="s">
        <v>359</v>
      </c>
      <c r="B143" s="361">
        <v>0</v>
      </c>
      <c r="C143" s="361">
        <v>299.62392</v>
      </c>
      <c r="D143" s="362">
        <v>299.62392</v>
      </c>
      <c r="E143" s="371" t="s">
        <v>223</v>
      </c>
      <c r="F143" s="361">
        <v>0</v>
      </c>
      <c r="G143" s="362">
        <v>0</v>
      </c>
      <c r="H143" s="364">
        <v>0</v>
      </c>
      <c r="I143" s="361">
        <v>224.72207</v>
      </c>
      <c r="J143" s="362">
        <v>224.72207</v>
      </c>
      <c r="K143" s="372" t="s">
        <v>223</v>
      </c>
    </row>
    <row r="144" spans="1:11" ht="14.4" customHeight="1" thickBot="1" x14ac:dyDescent="0.35">
      <c r="A144" s="383" t="s">
        <v>360</v>
      </c>
      <c r="B144" s="361">
        <v>0</v>
      </c>
      <c r="C144" s="361">
        <v>574.77773999999999</v>
      </c>
      <c r="D144" s="362">
        <v>574.77773999999999</v>
      </c>
      <c r="E144" s="371" t="s">
        <v>223</v>
      </c>
      <c r="F144" s="361">
        <v>0</v>
      </c>
      <c r="G144" s="362">
        <v>0</v>
      </c>
      <c r="H144" s="364">
        <v>363.39006999999998</v>
      </c>
      <c r="I144" s="361">
        <v>493.33877000000001</v>
      </c>
      <c r="J144" s="362">
        <v>493.33877000000001</v>
      </c>
      <c r="K144" s="372" t="s">
        <v>223</v>
      </c>
    </row>
    <row r="145" spans="1:11" ht="14.4" customHeight="1" thickBot="1" x14ac:dyDescent="0.35">
      <c r="A145" s="386" t="s">
        <v>361</v>
      </c>
      <c r="B145" s="366">
        <v>1749.4447559049599</v>
      </c>
      <c r="C145" s="366">
        <v>1951.48722</v>
      </c>
      <c r="D145" s="367">
        <v>202.042464095035</v>
      </c>
      <c r="E145" s="373">
        <v>1.1154894793979999</v>
      </c>
      <c r="F145" s="366">
        <v>1398.2298964686499</v>
      </c>
      <c r="G145" s="367">
        <v>699.11494823432395</v>
      </c>
      <c r="H145" s="369">
        <v>163.27983</v>
      </c>
      <c r="I145" s="366">
        <v>1063.2744700000001</v>
      </c>
      <c r="J145" s="367">
        <v>364.15952176567703</v>
      </c>
      <c r="K145" s="374">
        <v>0.76044323804299996</v>
      </c>
    </row>
    <row r="146" spans="1:11" ht="14.4" customHeight="1" thickBot="1" x14ac:dyDescent="0.35">
      <c r="A146" s="382" t="s">
        <v>362</v>
      </c>
      <c r="B146" s="366">
        <v>1749.4447559049599</v>
      </c>
      <c r="C146" s="366">
        <v>1951.48722</v>
      </c>
      <c r="D146" s="367">
        <v>202.042464095035</v>
      </c>
      <c r="E146" s="373">
        <v>1.1154894793979999</v>
      </c>
      <c r="F146" s="366">
        <v>1398.2298964686499</v>
      </c>
      <c r="G146" s="367">
        <v>699.11494823432395</v>
      </c>
      <c r="H146" s="369">
        <v>163.27983</v>
      </c>
      <c r="I146" s="366">
        <v>1063.2744700000001</v>
      </c>
      <c r="J146" s="367">
        <v>364.15952176567703</v>
      </c>
      <c r="K146" s="374">
        <v>0.76044323804299996</v>
      </c>
    </row>
    <row r="147" spans="1:11" ht="14.4" customHeight="1" thickBot="1" x14ac:dyDescent="0.35">
      <c r="A147" s="383" t="s">
        <v>363</v>
      </c>
      <c r="B147" s="361">
        <v>1749.4447559049599</v>
      </c>
      <c r="C147" s="361">
        <v>1951.48722</v>
      </c>
      <c r="D147" s="362">
        <v>202.042464095035</v>
      </c>
      <c r="E147" s="363">
        <v>1.1154894793979999</v>
      </c>
      <c r="F147" s="361">
        <v>1398.2298964686499</v>
      </c>
      <c r="G147" s="362">
        <v>699.11494823432395</v>
      </c>
      <c r="H147" s="364">
        <v>163.27983</v>
      </c>
      <c r="I147" s="361">
        <v>1063.2744700000001</v>
      </c>
      <c r="J147" s="362">
        <v>364.15952176567703</v>
      </c>
      <c r="K147" s="365">
        <v>0.76044323804299996</v>
      </c>
    </row>
    <row r="148" spans="1:11" ht="14.4" customHeight="1" thickBot="1" x14ac:dyDescent="0.35">
      <c r="A148" s="380" t="s">
        <v>364</v>
      </c>
      <c r="B148" s="361">
        <v>61.499553692581998</v>
      </c>
      <c r="C148" s="361">
        <v>62.940429999999999</v>
      </c>
      <c r="D148" s="362">
        <v>1.4408763074169999</v>
      </c>
      <c r="E148" s="363">
        <v>1.0234290530720001</v>
      </c>
      <c r="F148" s="361">
        <v>68.350198083451005</v>
      </c>
      <c r="G148" s="362">
        <v>34.175099041724998</v>
      </c>
      <c r="H148" s="364">
        <v>45.219929999999998</v>
      </c>
      <c r="I148" s="361">
        <v>179.63938999999999</v>
      </c>
      <c r="J148" s="362">
        <v>145.464290958275</v>
      </c>
      <c r="K148" s="365">
        <v>2.6282204739280002</v>
      </c>
    </row>
    <row r="149" spans="1:11" ht="14.4" customHeight="1" thickBot="1" x14ac:dyDescent="0.35">
      <c r="A149" s="381" t="s">
        <v>365</v>
      </c>
      <c r="B149" s="361">
        <v>0</v>
      </c>
      <c r="C149" s="361">
        <v>0</v>
      </c>
      <c r="D149" s="362">
        <v>0</v>
      </c>
      <c r="E149" s="371" t="s">
        <v>223</v>
      </c>
      <c r="F149" s="361">
        <v>0</v>
      </c>
      <c r="G149" s="362">
        <v>0</v>
      </c>
      <c r="H149" s="364">
        <v>0</v>
      </c>
      <c r="I149" s="361">
        <v>5.4257</v>
      </c>
      <c r="J149" s="362">
        <v>5.4257</v>
      </c>
      <c r="K149" s="372" t="s">
        <v>233</v>
      </c>
    </row>
    <row r="150" spans="1:11" ht="14.4" customHeight="1" thickBot="1" x14ac:dyDescent="0.35">
      <c r="A150" s="382" t="s">
        <v>366</v>
      </c>
      <c r="B150" s="366">
        <v>0</v>
      </c>
      <c r="C150" s="366">
        <v>0</v>
      </c>
      <c r="D150" s="367">
        <v>0</v>
      </c>
      <c r="E150" s="368" t="s">
        <v>223</v>
      </c>
      <c r="F150" s="366">
        <v>0</v>
      </c>
      <c r="G150" s="367">
        <v>0</v>
      </c>
      <c r="H150" s="369">
        <v>0</v>
      </c>
      <c r="I150" s="366">
        <v>5.4257</v>
      </c>
      <c r="J150" s="367">
        <v>5.4257</v>
      </c>
      <c r="K150" s="370" t="s">
        <v>233</v>
      </c>
    </row>
    <row r="151" spans="1:11" ht="14.4" customHeight="1" thickBot="1" x14ac:dyDescent="0.35">
      <c r="A151" s="383" t="s">
        <v>367</v>
      </c>
      <c r="B151" s="361">
        <v>0</v>
      </c>
      <c r="C151" s="361">
        <v>0</v>
      </c>
      <c r="D151" s="362">
        <v>0</v>
      </c>
      <c r="E151" s="371" t="s">
        <v>223</v>
      </c>
      <c r="F151" s="361">
        <v>0</v>
      </c>
      <c r="G151" s="362">
        <v>0</v>
      </c>
      <c r="H151" s="364">
        <v>0</v>
      </c>
      <c r="I151" s="361">
        <v>5.4257</v>
      </c>
      <c r="J151" s="362">
        <v>5.4257</v>
      </c>
      <c r="K151" s="372" t="s">
        <v>233</v>
      </c>
    </row>
    <row r="152" spans="1:11" ht="14.4" customHeight="1" thickBot="1" x14ac:dyDescent="0.35">
      <c r="A152" s="386" t="s">
        <v>368</v>
      </c>
      <c r="B152" s="366">
        <v>61.499553692581998</v>
      </c>
      <c r="C152" s="366">
        <v>62.940429999999999</v>
      </c>
      <c r="D152" s="367">
        <v>1.4408763074169999</v>
      </c>
      <c r="E152" s="373">
        <v>1.0234290530720001</v>
      </c>
      <c r="F152" s="366">
        <v>68.350198083451005</v>
      </c>
      <c r="G152" s="367">
        <v>34.175099041724998</v>
      </c>
      <c r="H152" s="369">
        <v>45.219929999999998</v>
      </c>
      <c r="I152" s="366">
        <v>174.21369000000001</v>
      </c>
      <c r="J152" s="367">
        <v>140.03859095827499</v>
      </c>
      <c r="K152" s="374">
        <v>2.5488395774249999</v>
      </c>
    </row>
    <row r="153" spans="1:11" ht="14.4" customHeight="1" thickBot="1" x14ac:dyDescent="0.35">
      <c r="A153" s="382" t="s">
        <v>369</v>
      </c>
      <c r="B153" s="366">
        <v>0</v>
      </c>
      <c r="C153" s="366">
        <v>0.31641000000000002</v>
      </c>
      <c r="D153" s="367">
        <v>0.31641000000000002</v>
      </c>
      <c r="E153" s="368" t="s">
        <v>223</v>
      </c>
      <c r="F153" s="366">
        <v>0</v>
      </c>
      <c r="G153" s="367">
        <v>0</v>
      </c>
      <c r="H153" s="369">
        <v>4.9930000000000002E-2</v>
      </c>
      <c r="I153" s="366">
        <v>0.30784</v>
      </c>
      <c r="J153" s="367">
        <v>0.30784</v>
      </c>
      <c r="K153" s="370" t="s">
        <v>223</v>
      </c>
    </row>
    <row r="154" spans="1:11" ht="14.4" customHeight="1" thickBot="1" x14ac:dyDescent="0.35">
      <c r="A154" s="383" t="s">
        <v>370</v>
      </c>
      <c r="B154" s="361">
        <v>0</v>
      </c>
      <c r="C154" s="361">
        <v>0.31641000000000002</v>
      </c>
      <c r="D154" s="362">
        <v>0.31641000000000002</v>
      </c>
      <c r="E154" s="371" t="s">
        <v>223</v>
      </c>
      <c r="F154" s="361">
        <v>0</v>
      </c>
      <c r="G154" s="362">
        <v>0</v>
      </c>
      <c r="H154" s="364">
        <v>4.9930000000000002E-2</v>
      </c>
      <c r="I154" s="361">
        <v>0.30784</v>
      </c>
      <c r="J154" s="362">
        <v>0.30784</v>
      </c>
      <c r="K154" s="372" t="s">
        <v>223</v>
      </c>
    </row>
    <row r="155" spans="1:11" ht="14.4" customHeight="1" thickBot="1" x14ac:dyDescent="0.35">
      <c r="A155" s="382" t="s">
        <v>371</v>
      </c>
      <c r="B155" s="366">
        <v>61.499553692581998</v>
      </c>
      <c r="C155" s="366">
        <v>62.624020000000002</v>
      </c>
      <c r="D155" s="367">
        <v>1.124466307417</v>
      </c>
      <c r="E155" s="373">
        <v>1.018284137687</v>
      </c>
      <c r="F155" s="366">
        <v>68.350198083451005</v>
      </c>
      <c r="G155" s="367">
        <v>34.175099041724998</v>
      </c>
      <c r="H155" s="369">
        <v>45.17</v>
      </c>
      <c r="I155" s="366">
        <v>173.90584999999999</v>
      </c>
      <c r="J155" s="367">
        <v>139.730750958274</v>
      </c>
      <c r="K155" s="374">
        <v>2.5443357133750002</v>
      </c>
    </row>
    <row r="156" spans="1:11" ht="14.4" customHeight="1" thickBot="1" x14ac:dyDescent="0.35">
      <c r="A156" s="383" t="s">
        <v>372</v>
      </c>
      <c r="B156" s="361">
        <v>19</v>
      </c>
      <c r="C156" s="361">
        <v>16.649999999999999</v>
      </c>
      <c r="D156" s="362">
        <v>-2.349999999999</v>
      </c>
      <c r="E156" s="363">
        <v>0.87631578947300004</v>
      </c>
      <c r="F156" s="361">
        <v>22.305418200798002</v>
      </c>
      <c r="G156" s="362">
        <v>11.152709100399001</v>
      </c>
      <c r="H156" s="364">
        <v>43.65</v>
      </c>
      <c r="I156" s="361">
        <v>147.1</v>
      </c>
      <c r="J156" s="362">
        <v>135.947290899601</v>
      </c>
      <c r="K156" s="365">
        <v>6.5948102239450002</v>
      </c>
    </row>
    <row r="157" spans="1:11" ht="14.4" customHeight="1" thickBot="1" x14ac:dyDescent="0.35">
      <c r="A157" s="383" t="s">
        <v>373</v>
      </c>
      <c r="B157" s="361">
        <v>5.4995536925820003</v>
      </c>
      <c r="C157" s="361">
        <v>2.71</v>
      </c>
      <c r="D157" s="362">
        <v>-2.7895536925819999</v>
      </c>
      <c r="E157" s="363">
        <v>0.49276725921499998</v>
      </c>
      <c r="F157" s="361">
        <v>2.189576340066</v>
      </c>
      <c r="G157" s="362">
        <v>1.094788170033</v>
      </c>
      <c r="H157" s="364">
        <v>1.52</v>
      </c>
      <c r="I157" s="361">
        <v>5.3179999999999996</v>
      </c>
      <c r="J157" s="362">
        <v>4.223211829966</v>
      </c>
      <c r="K157" s="365">
        <v>2.4287803547600002</v>
      </c>
    </row>
    <row r="158" spans="1:11" ht="14.4" customHeight="1" thickBot="1" x14ac:dyDescent="0.35">
      <c r="A158" s="383" t="s">
        <v>374</v>
      </c>
      <c r="B158" s="361">
        <v>37</v>
      </c>
      <c r="C158" s="361">
        <v>43.264020000000002</v>
      </c>
      <c r="D158" s="362">
        <v>6.2640200000000004</v>
      </c>
      <c r="E158" s="363">
        <v>1.169297837837</v>
      </c>
      <c r="F158" s="361">
        <v>43.855203542585997</v>
      </c>
      <c r="G158" s="362">
        <v>21.927601771292998</v>
      </c>
      <c r="H158" s="364">
        <v>0</v>
      </c>
      <c r="I158" s="361">
        <v>21.487850000000002</v>
      </c>
      <c r="J158" s="362">
        <v>-0.43975177129300003</v>
      </c>
      <c r="K158" s="365">
        <v>0.48997264324899997</v>
      </c>
    </row>
    <row r="159" spans="1:11" ht="14.4" customHeight="1" thickBot="1" x14ac:dyDescent="0.35">
      <c r="A159" s="380" t="s">
        <v>375</v>
      </c>
      <c r="B159" s="361">
        <v>0</v>
      </c>
      <c r="C159" s="361">
        <v>5.8799999999999998E-3</v>
      </c>
      <c r="D159" s="362">
        <v>5.8799999999999998E-3</v>
      </c>
      <c r="E159" s="371" t="s">
        <v>233</v>
      </c>
      <c r="F159" s="361">
        <v>0</v>
      </c>
      <c r="G159" s="362">
        <v>0</v>
      </c>
      <c r="H159" s="364">
        <v>0</v>
      </c>
      <c r="I159" s="361">
        <v>-4.0000000000000001E-3</v>
      </c>
      <c r="J159" s="362">
        <v>-4.0000000000000001E-3</v>
      </c>
      <c r="K159" s="372" t="s">
        <v>223</v>
      </c>
    </row>
    <row r="160" spans="1:11" ht="14.4" customHeight="1" thickBot="1" x14ac:dyDescent="0.35">
      <c r="A160" s="386" t="s">
        <v>376</v>
      </c>
      <c r="B160" s="366">
        <v>0</v>
      </c>
      <c r="C160" s="366">
        <v>5.8799999999999998E-3</v>
      </c>
      <c r="D160" s="367">
        <v>5.8799999999999998E-3</v>
      </c>
      <c r="E160" s="368" t="s">
        <v>233</v>
      </c>
      <c r="F160" s="366">
        <v>0</v>
      </c>
      <c r="G160" s="367">
        <v>0</v>
      </c>
      <c r="H160" s="369">
        <v>0</v>
      </c>
      <c r="I160" s="366">
        <v>-4.0000000000000001E-3</v>
      </c>
      <c r="J160" s="367">
        <v>-4.0000000000000001E-3</v>
      </c>
      <c r="K160" s="370" t="s">
        <v>223</v>
      </c>
    </row>
    <row r="161" spans="1:11" ht="14.4" customHeight="1" thickBot="1" x14ac:dyDescent="0.35">
      <c r="A161" s="382" t="s">
        <v>377</v>
      </c>
      <c r="B161" s="366">
        <v>0</v>
      </c>
      <c r="C161" s="366">
        <v>5.8799999999999998E-3</v>
      </c>
      <c r="D161" s="367">
        <v>5.8799999999999998E-3</v>
      </c>
      <c r="E161" s="368" t="s">
        <v>233</v>
      </c>
      <c r="F161" s="366">
        <v>0</v>
      </c>
      <c r="G161" s="367">
        <v>0</v>
      </c>
      <c r="H161" s="369">
        <v>0</v>
      </c>
      <c r="I161" s="366">
        <v>-4.0000000000000001E-3</v>
      </c>
      <c r="J161" s="367">
        <v>-4.0000000000000001E-3</v>
      </c>
      <c r="K161" s="370" t="s">
        <v>223</v>
      </c>
    </row>
    <row r="162" spans="1:11" ht="14.4" customHeight="1" thickBot="1" x14ac:dyDescent="0.35">
      <c r="A162" s="383" t="s">
        <v>378</v>
      </c>
      <c r="B162" s="361">
        <v>0</v>
      </c>
      <c r="C162" s="361">
        <v>5.8799999999999998E-3</v>
      </c>
      <c r="D162" s="362">
        <v>5.8799999999999998E-3</v>
      </c>
      <c r="E162" s="371" t="s">
        <v>233</v>
      </c>
      <c r="F162" s="361">
        <v>0</v>
      </c>
      <c r="G162" s="362">
        <v>0</v>
      </c>
      <c r="H162" s="364">
        <v>0</v>
      </c>
      <c r="I162" s="361">
        <v>-4.0000000000000001E-3</v>
      </c>
      <c r="J162" s="362">
        <v>-4.0000000000000001E-3</v>
      </c>
      <c r="K162" s="372" t="s">
        <v>223</v>
      </c>
    </row>
    <row r="163" spans="1:11" ht="14.4" customHeight="1" thickBot="1" x14ac:dyDescent="0.35">
      <c r="A163" s="379" t="s">
        <v>379</v>
      </c>
      <c r="B163" s="361">
        <v>2787.9839981546502</v>
      </c>
      <c r="C163" s="361">
        <v>2704.4173999999998</v>
      </c>
      <c r="D163" s="362">
        <v>-83.566598154643998</v>
      </c>
      <c r="E163" s="363">
        <v>0.97002615574100004</v>
      </c>
      <c r="F163" s="361">
        <v>2963.8384006555598</v>
      </c>
      <c r="G163" s="362">
        <v>1481.9192003277799</v>
      </c>
      <c r="H163" s="364">
        <v>345.36282</v>
      </c>
      <c r="I163" s="361">
        <v>1430.7923000000001</v>
      </c>
      <c r="J163" s="362">
        <v>-51.126900327781001</v>
      </c>
      <c r="K163" s="365">
        <v>0.48274976789599999</v>
      </c>
    </row>
    <row r="164" spans="1:11" ht="14.4" customHeight="1" thickBot="1" x14ac:dyDescent="0.35">
      <c r="A164" s="384" t="s">
        <v>380</v>
      </c>
      <c r="B164" s="366">
        <v>2787.9839981546502</v>
      </c>
      <c r="C164" s="366">
        <v>2704.4173999999998</v>
      </c>
      <c r="D164" s="367">
        <v>-83.566598154643998</v>
      </c>
      <c r="E164" s="373">
        <v>0.97002615574100004</v>
      </c>
      <c r="F164" s="366">
        <v>2963.8384006555598</v>
      </c>
      <c r="G164" s="367">
        <v>1481.9192003277799</v>
      </c>
      <c r="H164" s="369">
        <v>345.36282</v>
      </c>
      <c r="I164" s="366">
        <v>1430.7923000000001</v>
      </c>
      <c r="J164" s="367">
        <v>-51.126900327781001</v>
      </c>
      <c r="K164" s="374">
        <v>0.48274976789599999</v>
      </c>
    </row>
    <row r="165" spans="1:11" ht="14.4" customHeight="1" thickBot="1" x14ac:dyDescent="0.35">
      <c r="A165" s="386" t="s">
        <v>40</v>
      </c>
      <c r="B165" s="366">
        <v>2787.9839981546502</v>
      </c>
      <c r="C165" s="366">
        <v>2704.4173999999998</v>
      </c>
      <c r="D165" s="367">
        <v>-83.566598154643998</v>
      </c>
      <c r="E165" s="373">
        <v>0.97002615574100004</v>
      </c>
      <c r="F165" s="366">
        <v>2963.8384006555598</v>
      </c>
      <c r="G165" s="367">
        <v>1481.9192003277799</v>
      </c>
      <c r="H165" s="369">
        <v>345.36282</v>
      </c>
      <c r="I165" s="366">
        <v>1430.7923000000001</v>
      </c>
      <c r="J165" s="367">
        <v>-51.126900327781001</v>
      </c>
      <c r="K165" s="374">
        <v>0.48274976789599999</v>
      </c>
    </row>
    <row r="166" spans="1:11" ht="14.4" customHeight="1" thickBot="1" x14ac:dyDescent="0.35">
      <c r="A166" s="382" t="s">
        <v>381</v>
      </c>
      <c r="B166" s="366">
        <v>7.7407824041959996</v>
      </c>
      <c r="C166" s="366">
        <v>8.3824000000000005</v>
      </c>
      <c r="D166" s="367">
        <v>0.64161759580300004</v>
      </c>
      <c r="E166" s="373">
        <v>1.0828879514109999</v>
      </c>
      <c r="F166" s="366">
        <v>6.3831925316399998</v>
      </c>
      <c r="G166" s="367">
        <v>3.1915962658199999</v>
      </c>
      <c r="H166" s="369">
        <v>0.68208000000000002</v>
      </c>
      <c r="I166" s="366">
        <v>3.0589</v>
      </c>
      <c r="J166" s="367">
        <v>-0.13269626581999999</v>
      </c>
      <c r="K166" s="374">
        <v>0.47921161469500001</v>
      </c>
    </row>
    <row r="167" spans="1:11" ht="14.4" customHeight="1" thickBot="1" x14ac:dyDescent="0.35">
      <c r="A167" s="383" t="s">
        <v>382</v>
      </c>
      <c r="B167" s="361">
        <v>2.4363767074039999</v>
      </c>
      <c r="C167" s="361">
        <v>0.26800000000000002</v>
      </c>
      <c r="D167" s="362">
        <v>-2.1683767074040001</v>
      </c>
      <c r="E167" s="363">
        <v>0.10999940985499999</v>
      </c>
      <c r="F167" s="361">
        <v>0.39852451546500001</v>
      </c>
      <c r="G167" s="362">
        <v>0.19926225773199999</v>
      </c>
      <c r="H167" s="364">
        <v>0</v>
      </c>
      <c r="I167" s="361">
        <v>8.9499999999999996E-2</v>
      </c>
      <c r="J167" s="362">
        <v>-0.109762257732</v>
      </c>
      <c r="K167" s="365">
        <v>0.22457840490700001</v>
      </c>
    </row>
    <row r="168" spans="1:11" ht="14.4" customHeight="1" thickBot="1" x14ac:dyDescent="0.35">
      <c r="A168" s="383" t="s">
        <v>383</v>
      </c>
      <c r="B168" s="361">
        <v>5.3044056967920001</v>
      </c>
      <c r="C168" s="361">
        <v>8.1143999999999998</v>
      </c>
      <c r="D168" s="362">
        <v>2.8099943032070001</v>
      </c>
      <c r="E168" s="363">
        <v>1.529747244805</v>
      </c>
      <c r="F168" s="361">
        <v>5.984668016174</v>
      </c>
      <c r="G168" s="362">
        <v>2.992334008087</v>
      </c>
      <c r="H168" s="364">
        <v>0.68208000000000002</v>
      </c>
      <c r="I168" s="361">
        <v>2.9693999999999998</v>
      </c>
      <c r="J168" s="362">
        <v>-2.2934008087E-2</v>
      </c>
      <c r="K168" s="365">
        <v>0.49616787296699999</v>
      </c>
    </row>
    <row r="169" spans="1:11" ht="14.4" customHeight="1" thickBot="1" x14ac:dyDescent="0.35">
      <c r="A169" s="382" t="s">
        <v>384</v>
      </c>
      <c r="B169" s="366">
        <v>68.970436841630999</v>
      </c>
      <c r="C169" s="366">
        <v>71.625569999999996</v>
      </c>
      <c r="D169" s="367">
        <v>2.6551331583679998</v>
      </c>
      <c r="E169" s="373">
        <v>1.038496684666</v>
      </c>
      <c r="F169" s="366">
        <v>70.111577909374006</v>
      </c>
      <c r="G169" s="367">
        <v>35.055788954687003</v>
      </c>
      <c r="H169" s="369">
        <v>7.4427500000000002</v>
      </c>
      <c r="I169" s="366">
        <v>38.391629999999999</v>
      </c>
      <c r="J169" s="367">
        <v>3.3358410453120002</v>
      </c>
      <c r="K169" s="374">
        <v>0.54757903251899998</v>
      </c>
    </row>
    <row r="170" spans="1:11" ht="14.4" customHeight="1" thickBot="1" x14ac:dyDescent="0.35">
      <c r="A170" s="383" t="s">
        <v>385</v>
      </c>
      <c r="B170" s="361">
        <v>68.970436841630999</v>
      </c>
      <c r="C170" s="361">
        <v>71.625569999999996</v>
      </c>
      <c r="D170" s="362">
        <v>2.6551331583679998</v>
      </c>
      <c r="E170" s="363">
        <v>1.038496684666</v>
      </c>
      <c r="F170" s="361">
        <v>70.111577909374006</v>
      </c>
      <c r="G170" s="362">
        <v>35.055788954687003</v>
      </c>
      <c r="H170" s="364">
        <v>7.4427500000000002</v>
      </c>
      <c r="I170" s="361">
        <v>38.391629999999999</v>
      </c>
      <c r="J170" s="362">
        <v>3.3358410453120002</v>
      </c>
      <c r="K170" s="365">
        <v>0.54757903251899998</v>
      </c>
    </row>
    <row r="171" spans="1:11" ht="14.4" customHeight="1" thickBot="1" x14ac:dyDescent="0.35">
      <c r="A171" s="382" t="s">
        <v>386</v>
      </c>
      <c r="B171" s="366">
        <v>0</v>
      </c>
      <c r="C171" s="366">
        <v>2.68</v>
      </c>
      <c r="D171" s="367">
        <v>2.68</v>
      </c>
      <c r="E171" s="368" t="s">
        <v>223</v>
      </c>
      <c r="F171" s="366">
        <v>0</v>
      </c>
      <c r="G171" s="367">
        <v>0</v>
      </c>
      <c r="H171" s="369">
        <v>1.1200000000000001</v>
      </c>
      <c r="I171" s="366">
        <v>1.1200000000000001</v>
      </c>
      <c r="J171" s="367">
        <v>1.1200000000000001</v>
      </c>
      <c r="K171" s="370" t="s">
        <v>233</v>
      </c>
    </row>
    <row r="172" spans="1:11" ht="14.4" customHeight="1" thickBot="1" x14ac:dyDescent="0.35">
      <c r="A172" s="383" t="s">
        <v>387</v>
      </c>
      <c r="B172" s="361">
        <v>0</v>
      </c>
      <c r="C172" s="361">
        <v>2.68</v>
      </c>
      <c r="D172" s="362">
        <v>2.68</v>
      </c>
      <c r="E172" s="371" t="s">
        <v>223</v>
      </c>
      <c r="F172" s="361">
        <v>0</v>
      </c>
      <c r="G172" s="362">
        <v>0</v>
      </c>
      <c r="H172" s="364">
        <v>1.1200000000000001</v>
      </c>
      <c r="I172" s="361">
        <v>1.1200000000000001</v>
      </c>
      <c r="J172" s="362">
        <v>1.1200000000000001</v>
      </c>
      <c r="K172" s="372" t="s">
        <v>233</v>
      </c>
    </row>
    <row r="173" spans="1:11" ht="14.4" customHeight="1" thickBot="1" x14ac:dyDescent="0.35">
      <c r="A173" s="382" t="s">
        <v>388</v>
      </c>
      <c r="B173" s="366">
        <v>813</v>
      </c>
      <c r="C173" s="366">
        <v>742.936520000001</v>
      </c>
      <c r="D173" s="367">
        <v>-70.063479999999004</v>
      </c>
      <c r="E173" s="373">
        <v>0.91382105781</v>
      </c>
      <c r="F173" s="366">
        <v>1003.80602064177</v>
      </c>
      <c r="G173" s="367">
        <v>501.90301032088303</v>
      </c>
      <c r="H173" s="369">
        <v>152.63426999999999</v>
      </c>
      <c r="I173" s="366">
        <v>461.43387000000001</v>
      </c>
      <c r="J173" s="367">
        <v>-40.469140320881998</v>
      </c>
      <c r="K173" s="374">
        <v>0.459684302057</v>
      </c>
    </row>
    <row r="174" spans="1:11" ht="14.4" customHeight="1" thickBot="1" x14ac:dyDescent="0.35">
      <c r="A174" s="383" t="s">
        <v>389</v>
      </c>
      <c r="B174" s="361">
        <v>813</v>
      </c>
      <c r="C174" s="361">
        <v>742.936520000001</v>
      </c>
      <c r="D174" s="362">
        <v>-70.063479999999004</v>
      </c>
      <c r="E174" s="363">
        <v>0.91382105781</v>
      </c>
      <c r="F174" s="361">
        <v>1003.80602064177</v>
      </c>
      <c r="G174" s="362">
        <v>501.90301032088303</v>
      </c>
      <c r="H174" s="364">
        <v>152.63426999999999</v>
      </c>
      <c r="I174" s="361">
        <v>461.43387000000001</v>
      </c>
      <c r="J174" s="362">
        <v>-40.469140320881998</v>
      </c>
      <c r="K174" s="365">
        <v>0.459684302057</v>
      </c>
    </row>
    <row r="175" spans="1:11" ht="14.4" customHeight="1" thickBot="1" x14ac:dyDescent="0.35">
      <c r="A175" s="382" t="s">
        <v>390</v>
      </c>
      <c r="B175" s="366">
        <v>0</v>
      </c>
      <c r="C175" s="366">
        <v>1.548</v>
      </c>
      <c r="D175" s="367">
        <v>1.548</v>
      </c>
      <c r="E175" s="368" t="s">
        <v>233</v>
      </c>
      <c r="F175" s="366">
        <v>0</v>
      </c>
      <c r="G175" s="367">
        <v>0</v>
      </c>
      <c r="H175" s="369">
        <v>0</v>
      </c>
      <c r="I175" s="366">
        <v>0</v>
      </c>
      <c r="J175" s="367">
        <v>0</v>
      </c>
      <c r="K175" s="374">
        <v>0</v>
      </c>
    </row>
    <row r="176" spans="1:11" ht="14.4" customHeight="1" thickBot="1" x14ac:dyDescent="0.35">
      <c r="A176" s="383" t="s">
        <v>391</v>
      </c>
      <c r="B176" s="361">
        <v>0</v>
      </c>
      <c r="C176" s="361">
        <v>1.548</v>
      </c>
      <c r="D176" s="362">
        <v>1.548</v>
      </c>
      <c r="E176" s="371" t="s">
        <v>233</v>
      </c>
      <c r="F176" s="361">
        <v>0</v>
      </c>
      <c r="G176" s="362">
        <v>0</v>
      </c>
      <c r="H176" s="364">
        <v>0</v>
      </c>
      <c r="I176" s="361">
        <v>0</v>
      </c>
      <c r="J176" s="362">
        <v>0</v>
      </c>
      <c r="K176" s="365">
        <v>0</v>
      </c>
    </row>
    <row r="177" spans="1:11" ht="14.4" customHeight="1" thickBot="1" x14ac:dyDescent="0.35">
      <c r="A177" s="382" t="s">
        <v>392</v>
      </c>
      <c r="B177" s="366">
        <v>1898.2727789088201</v>
      </c>
      <c r="C177" s="366">
        <v>1877.2449099999999</v>
      </c>
      <c r="D177" s="367">
        <v>-21.027868908816998</v>
      </c>
      <c r="E177" s="373">
        <v>0.98892263053899998</v>
      </c>
      <c r="F177" s="366">
        <v>1883.53760957278</v>
      </c>
      <c r="G177" s="367">
        <v>941.768804786391</v>
      </c>
      <c r="H177" s="369">
        <v>183.48372000000001</v>
      </c>
      <c r="I177" s="366">
        <v>926.78790000000004</v>
      </c>
      <c r="J177" s="367">
        <v>-14.980904786390999</v>
      </c>
      <c r="K177" s="374">
        <v>0.49204639996999999</v>
      </c>
    </row>
    <row r="178" spans="1:11" ht="14.4" customHeight="1" thickBot="1" x14ac:dyDescent="0.35">
      <c r="A178" s="383" t="s">
        <v>393</v>
      </c>
      <c r="B178" s="361">
        <v>1898.2727789088201</v>
      </c>
      <c r="C178" s="361">
        <v>1877.2449099999999</v>
      </c>
      <c r="D178" s="362">
        <v>-21.027868908816998</v>
      </c>
      <c r="E178" s="363">
        <v>0.98892263053899998</v>
      </c>
      <c r="F178" s="361">
        <v>1883.53760957278</v>
      </c>
      <c r="G178" s="362">
        <v>941.768804786391</v>
      </c>
      <c r="H178" s="364">
        <v>183.48372000000001</v>
      </c>
      <c r="I178" s="361">
        <v>926.78790000000004</v>
      </c>
      <c r="J178" s="362">
        <v>-14.980904786390999</v>
      </c>
      <c r="K178" s="365">
        <v>0.49204639996999999</v>
      </c>
    </row>
    <row r="179" spans="1:11" ht="14.4" customHeight="1" thickBot="1" x14ac:dyDescent="0.35">
      <c r="A179" s="387"/>
      <c r="B179" s="361">
        <v>-2435.2460828667399</v>
      </c>
      <c r="C179" s="361">
        <v>-207.92606999999799</v>
      </c>
      <c r="D179" s="362">
        <v>2227.3200128667399</v>
      </c>
      <c r="E179" s="363">
        <v>8.5381954398999996E-2</v>
      </c>
      <c r="F179" s="361">
        <v>1242.81972456522</v>
      </c>
      <c r="G179" s="362">
        <v>621.40986228260999</v>
      </c>
      <c r="H179" s="364">
        <v>45.6706</v>
      </c>
      <c r="I179" s="361">
        <v>539.25904999999898</v>
      </c>
      <c r="J179" s="362">
        <v>-82.150812282610005</v>
      </c>
      <c r="K179" s="365">
        <v>0.433899655228</v>
      </c>
    </row>
    <row r="180" spans="1:11" ht="14.4" customHeight="1" thickBot="1" x14ac:dyDescent="0.35">
      <c r="A180" s="388" t="s">
        <v>52</v>
      </c>
      <c r="B180" s="375">
        <v>-2435.2460828667399</v>
      </c>
      <c r="C180" s="375">
        <v>-207.92606999999799</v>
      </c>
      <c r="D180" s="376">
        <v>2227.3200128667399</v>
      </c>
      <c r="E180" s="377">
        <v>-0.87731224420300002</v>
      </c>
      <c r="F180" s="375">
        <v>1242.81972456522</v>
      </c>
      <c r="G180" s="376">
        <v>621.40986228260999</v>
      </c>
      <c r="H180" s="375">
        <v>45.6706</v>
      </c>
      <c r="I180" s="375">
        <v>539.25904999999705</v>
      </c>
      <c r="J180" s="376">
        <v>-82.150812282610005</v>
      </c>
      <c r="K180" s="378">
        <v>0.433899655228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394</v>
      </c>
      <c r="B5" s="390" t="s">
        <v>395</v>
      </c>
      <c r="C5" s="391" t="s">
        <v>396</v>
      </c>
      <c r="D5" s="391" t="s">
        <v>396</v>
      </c>
      <c r="E5" s="391"/>
      <c r="F5" s="391" t="s">
        <v>396</v>
      </c>
      <c r="G5" s="391" t="s">
        <v>396</v>
      </c>
      <c r="H5" s="391" t="s">
        <v>396</v>
      </c>
      <c r="I5" s="392" t="s">
        <v>396</v>
      </c>
      <c r="J5" s="393" t="s">
        <v>55</v>
      </c>
    </row>
    <row r="6" spans="1:10" ht="14.4" customHeight="1" x14ac:dyDescent="0.3">
      <c r="A6" s="389" t="s">
        <v>394</v>
      </c>
      <c r="B6" s="390" t="s">
        <v>231</v>
      </c>
      <c r="C6" s="391">
        <v>10.541410000000001</v>
      </c>
      <c r="D6" s="391">
        <v>6.2654399999999999</v>
      </c>
      <c r="E6" s="391"/>
      <c r="F6" s="391">
        <v>1.7242500000000001</v>
      </c>
      <c r="G6" s="391">
        <v>14.5000013090525</v>
      </c>
      <c r="H6" s="391">
        <v>-12.775751309052501</v>
      </c>
      <c r="I6" s="392">
        <v>0.11891378236797351</v>
      </c>
      <c r="J6" s="393" t="s">
        <v>1</v>
      </c>
    </row>
    <row r="7" spans="1:10" ht="14.4" customHeight="1" x14ac:dyDescent="0.3">
      <c r="A7" s="389" t="s">
        <v>394</v>
      </c>
      <c r="B7" s="390" t="s">
        <v>397</v>
      </c>
      <c r="C7" s="391">
        <v>0</v>
      </c>
      <c r="D7" s="391" t="s">
        <v>396</v>
      </c>
      <c r="E7" s="391"/>
      <c r="F7" s="391" t="s">
        <v>396</v>
      </c>
      <c r="G7" s="391" t="s">
        <v>396</v>
      </c>
      <c r="H7" s="391" t="s">
        <v>396</v>
      </c>
      <c r="I7" s="392" t="s">
        <v>396</v>
      </c>
      <c r="J7" s="393" t="s">
        <v>1</v>
      </c>
    </row>
    <row r="8" spans="1:10" ht="14.4" customHeight="1" x14ac:dyDescent="0.3">
      <c r="A8" s="389" t="s">
        <v>394</v>
      </c>
      <c r="B8" s="390" t="s">
        <v>398</v>
      </c>
      <c r="C8" s="391">
        <v>0</v>
      </c>
      <c r="D8" s="391" t="s">
        <v>396</v>
      </c>
      <c r="E8" s="391"/>
      <c r="F8" s="391" t="s">
        <v>396</v>
      </c>
      <c r="G8" s="391" t="s">
        <v>396</v>
      </c>
      <c r="H8" s="391" t="s">
        <v>396</v>
      </c>
      <c r="I8" s="392" t="s">
        <v>396</v>
      </c>
      <c r="J8" s="393" t="s">
        <v>1</v>
      </c>
    </row>
    <row r="9" spans="1:10" ht="14.4" customHeight="1" x14ac:dyDescent="0.3">
      <c r="A9" s="389" t="s">
        <v>394</v>
      </c>
      <c r="B9" s="390" t="s">
        <v>232</v>
      </c>
      <c r="C9" s="391">
        <v>0</v>
      </c>
      <c r="D9" s="391">
        <v>0.67759999999999998</v>
      </c>
      <c r="E9" s="391"/>
      <c r="F9" s="391" t="s">
        <v>396</v>
      </c>
      <c r="G9" s="391" t="s">
        <v>396</v>
      </c>
      <c r="H9" s="391" t="s">
        <v>396</v>
      </c>
      <c r="I9" s="392" t="s">
        <v>396</v>
      </c>
      <c r="J9" s="393" t="s">
        <v>1</v>
      </c>
    </row>
    <row r="10" spans="1:10" ht="14.4" customHeight="1" x14ac:dyDescent="0.3">
      <c r="A10" s="389" t="s">
        <v>394</v>
      </c>
      <c r="B10" s="390" t="s">
        <v>399</v>
      </c>
      <c r="C10" s="391">
        <v>10.541410000000001</v>
      </c>
      <c r="D10" s="391">
        <v>6.9430399999999999</v>
      </c>
      <c r="E10" s="391"/>
      <c r="F10" s="391">
        <v>1.7242500000000001</v>
      </c>
      <c r="G10" s="391">
        <v>14.5000013090525</v>
      </c>
      <c r="H10" s="391">
        <v>-12.775751309052501</v>
      </c>
      <c r="I10" s="392">
        <v>0.11891378236797351</v>
      </c>
      <c r="J10" s="393" t="s">
        <v>400</v>
      </c>
    </row>
    <row r="12" spans="1:10" ht="14.4" customHeight="1" x14ac:dyDescent="0.3">
      <c r="A12" s="389" t="s">
        <v>394</v>
      </c>
      <c r="B12" s="390" t="s">
        <v>395</v>
      </c>
      <c r="C12" s="391" t="s">
        <v>396</v>
      </c>
      <c r="D12" s="391" t="s">
        <v>396</v>
      </c>
      <c r="E12" s="391"/>
      <c r="F12" s="391" t="s">
        <v>396</v>
      </c>
      <c r="G12" s="391" t="s">
        <v>396</v>
      </c>
      <c r="H12" s="391" t="s">
        <v>396</v>
      </c>
      <c r="I12" s="392" t="s">
        <v>396</v>
      </c>
      <c r="J12" s="393" t="s">
        <v>55</v>
      </c>
    </row>
    <row r="13" spans="1:10" ht="14.4" customHeight="1" x14ac:dyDescent="0.3">
      <c r="A13" s="389" t="s">
        <v>401</v>
      </c>
      <c r="B13" s="390" t="s">
        <v>402</v>
      </c>
      <c r="C13" s="391" t="s">
        <v>396</v>
      </c>
      <c r="D13" s="391" t="s">
        <v>396</v>
      </c>
      <c r="E13" s="391"/>
      <c r="F13" s="391" t="s">
        <v>396</v>
      </c>
      <c r="G13" s="391" t="s">
        <v>396</v>
      </c>
      <c r="H13" s="391" t="s">
        <v>396</v>
      </c>
      <c r="I13" s="392" t="s">
        <v>396</v>
      </c>
      <c r="J13" s="393" t="s">
        <v>0</v>
      </c>
    </row>
    <row r="14" spans="1:10" ht="14.4" customHeight="1" x14ac:dyDescent="0.3">
      <c r="A14" s="389" t="s">
        <v>401</v>
      </c>
      <c r="B14" s="390" t="s">
        <v>231</v>
      </c>
      <c r="C14" s="391">
        <v>10.541410000000001</v>
      </c>
      <c r="D14" s="391">
        <v>6.2654399999999999</v>
      </c>
      <c r="E14" s="391"/>
      <c r="F14" s="391">
        <v>1.7242500000000001</v>
      </c>
      <c r="G14" s="391">
        <v>14.5000013090525</v>
      </c>
      <c r="H14" s="391">
        <v>-12.775751309052501</v>
      </c>
      <c r="I14" s="392">
        <v>0.11891378236797351</v>
      </c>
      <c r="J14" s="393" t="s">
        <v>1</v>
      </c>
    </row>
    <row r="15" spans="1:10" ht="14.4" customHeight="1" x14ac:dyDescent="0.3">
      <c r="A15" s="389" t="s">
        <v>401</v>
      </c>
      <c r="B15" s="390" t="s">
        <v>397</v>
      </c>
      <c r="C15" s="391">
        <v>0</v>
      </c>
      <c r="D15" s="391" t="s">
        <v>396</v>
      </c>
      <c r="E15" s="391"/>
      <c r="F15" s="391" t="s">
        <v>396</v>
      </c>
      <c r="G15" s="391" t="s">
        <v>396</v>
      </c>
      <c r="H15" s="391" t="s">
        <v>396</v>
      </c>
      <c r="I15" s="392" t="s">
        <v>396</v>
      </c>
      <c r="J15" s="393" t="s">
        <v>1</v>
      </c>
    </row>
    <row r="16" spans="1:10" ht="14.4" customHeight="1" x14ac:dyDescent="0.3">
      <c r="A16" s="389" t="s">
        <v>401</v>
      </c>
      <c r="B16" s="390" t="s">
        <v>398</v>
      </c>
      <c r="C16" s="391">
        <v>0</v>
      </c>
      <c r="D16" s="391" t="s">
        <v>396</v>
      </c>
      <c r="E16" s="391"/>
      <c r="F16" s="391" t="s">
        <v>396</v>
      </c>
      <c r="G16" s="391" t="s">
        <v>396</v>
      </c>
      <c r="H16" s="391" t="s">
        <v>396</v>
      </c>
      <c r="I16" s="392" t="s">
        <v>396</v>
      </c>
      <c r="J16" s="393" t="s">
        <v>1</v>
      </c>
    </row>
    <row r="17" spans="1:10" ht="14.4" customHeight="1" x14ac:dyDescent="0.3">
      <c r="A17" s="389" t="s">
        <v>401</v>
      </c>
      <c r="B17" s="390" t="s">
        <v>232</v>
      </c>
      <c r="C17" s="391">
        <v>0</v>
      </c>
      <c r="D17" s="391">
        <v>0.67759999999999998</v>
      </c>
      <c r="E17" s="391"/>
      <c r="F17" s="391" t="s">
        <v>396</v>
      </c>
      <c r="G17" s="391" t="s">
        <v>396</v>
      </c>
      <c r="H17" s="391" t="s">
        <v>396</v>
      </c>
      <c r="I17" s="392" t="s">
        <v>396</v>
      </c>
      <c r="J17" s="393" t="s">
        <v>1</v>
      </c>
    </row>
    <row r="18" spans="1:10" ht="14.4" customHeight="1" x14ac:dyDescent="0.3">
      <c r="A18" s="389" t="s">
        <v>401</v>
      </c>
      <c r="B18" s="390" t="s">
        <v>403</v>
      </c>
      <c r="C18" s="391">
        <v>10.541410000000001</v>
      </c>
      <c r="D18" s="391">
        <v>6.9430399999999999</v>
      </c>
      <c r="E18" s="391"/>
      <c r="F18" s="391">
        <v>1.7242500000000001</v>
      </c>
      <c r="G18" s="391">
        <v>14.5000013090525</v>
      </c>
      <c r="H18" s="391">
        <v>-12.775751309052501</v>
      </c>
      <c r="I18" s="392">
        <v>0.11891378236797351</v>
      </c>
      <c r="J18" s="393" t="s">
        <v>404</v>
      </c>
    </row>
    <row r="19" spans="1:10" ht="14.4" customHeight="1" x14ac:dyDescent="0.3">
      <c r="A19" s="389" t="s">
        <v>396</v>
      </c>
      <c r="B19" s="390" t="s">
        <v>396</v>
      </c>
      <c r="C19" s="391" t="s">
        <v>396</v>
      </c>
      <c r="D19" s="391" t="s">
        <v>396</v>
      </c>
      <c r="E19" s="391"/>
      <c r="F19" s="391" t="s">
        <v>396</v>
      </c>
      <c r="G19" s="391" t="s">
        <v>396</v>
      </c>
      <c r="H19" s="391" t="s">
        <v>396</v>
      </c>
      <c r="I19" s="392" t="s">
        <v>396</v>
      </c>
      <c r="J19" s="393" t="s">
        <v>405</v>
      </c>
    </row>
    <row r="20" spans="1:10" ht="14.4" customHeight="1" x14ac:dyDescent="0.3">
      <c r="A20" s="389" t="s">
        <v>394</v>
      </c>
      <c r="B20" s="390" t="s">
        <v>399</v>
      </c>
      <c r="C20" s="391">
        <v>10.541410000000001</v>
      </c>
      <c r="D20" s="391">
        <v>6.9430399999999999</v>
      </c>
      <c r="E20" s="391"/>
      <c r="F20" s="391">
        <v>1.7242500000000001</v>
      </c>
      <c r="G20" s="391">
        <v>14.5000013090525</v>
      </c>
      <c r="H20" s="391">
        <v>-12.775751309052501</v>
      </c>
      <c r="I20" s="392">
        <v>0.11891378236797351</v>
      </c>
      <c r="J20" s="393" t="s">
        <v>400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344.8496064185872</v>
      </c>
      <c r="M3" s="74">
        <f>SUBTOTAL(9,M5:M1048576)</f>
        <v>5</v>
      </c>
      <c r="N3" s="75">
        <f>SUBTOTAL(9,N5:N1048576)</f>
        <v>1724.248032092936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thickBot="1" x14ac:dyDescent="0.35">
      <c r="A5" s="399" t="s">
        <v>394</v>
      </c>
      <c r="B5" s="400" t="s">
        <v>395</v>
      </c>
      <c r="C5" s="401" t="s">
        <v>401</v>
      </c>
      <c r="D5" s="402" t="s">
        <v>412</v>
      </c>
      <c r="E5" s="401" t="s">
        <v>406</v>
      </c>
      <c r="F5" s="402" t="s">
        <v>413</v>
      </c>
      <c r="G5" s="401" t="s">
        <v>407</v>
      </c>
      <c r="H5" s="401" t="s">
        <v>408</v>
      </c>
      <c r="I5" s="401" t="s">
        <v>409</v>
      </c>
      <c r="J5" s="401" t="s">
        <v>410</v>
      </c>
      <c r="K5" s="401" t="s">
        <v>411</v>
      </c>
      <c r="L5" s="403">
        <v>344.8496064185872</v>
      </c>
      <c r="M5" s="403">
        <v>5</v>
      </c>
      <c r="N5" s="404">
        <v>1724.248032092936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10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5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05" t="s">
        <v>180</v>
      </c>
      <c r="B5" s="406" t="s">
        <v>182</v>
      </c>
      <c r="C5" s="406" t="s">
        <v>183</v>
      </c>
      <c r="D5" s="406" t="s">
        <v>184</v>
      </c>
      <c r="E5" s="407" t="s">
        <v>185</v>
      </c>
      <c r="F5" s="408" t="s">
        <v>182</v>
      </c>
      <c r="G5" s="409" t="s">
        <v>183</v>
      </c>
      <c r="H5" s="409" t="s">
        <v>184</v>
      </c>
      <c r="I5" s="410" t="s">
        <v>185</v>
      </c>
      <c r="J5" s="406" t="s">
        <v>182</v>
      </c>
      <c r="K5" s="406" t="s">
        <v>183</v>
      </c>
      <c r="L5" s="406" t="s">
        <v>184</v>
      </c>
      <c r="M5" s="407" t="s">
        <v>185</v>
      </c>
      <c r="N5" s="408" t="s">
        <v>182</v>
      </c>
      <c r="O5" s="409" t="s">
        <v>183</v>
      </c>
      <c r="P5" s="409" t="s">
        <v>184</v>
      </c>
      <c r="Q5" s="410" t="s">
        <v>185</v>
      </c>
    </row>
    <row r="6" spans="1:17" ht="14.4" customHeight="1" x14ac:dyDescent="0.3">
      <c r="A6" s="418" t="s">
        <v>414</v>
      </c>
      <c r="B6" s="422"/>
      <c r="C6" s="412"/>
      <c r="D6" s="412"/>
      <c r="E6" s="424"/>
      <c r="F6" s="420"/>
      <c r="G6" s="413"/>
      <c r="H6" s="413"/>
      <c r="I6" s="426"/>
      <c r="J6" s="422"/>
      <c r="K6" s="412"/>
      <c r="L6" s="412"/>
      <c r="M6" s="424"/>
      <c r="N6" s="420"/>
      <c r="O6" s="413"/>
      <c r="P6" s="413"/>
      <c r="Q6" s="414"/>
    </row>
    <row r="7" spans="1:17" ht="14.4" customHeight="1" thickBot="1" x14ac:dyDescent="0.35">
      <c r="A7" s="419" t="s">
        <v>415</v>
      </c>
      <c r="B7" s="423">
        <v>10</v>
      </c>
      <c r="C7" s="415"/>
      <c r="D7" s="415"/>
      <c r="E7" s="425"/>
      <c r="F7" s="421">
        <v>1</v>
      </c>
      <c r="G7" s="416">
        <v>0</v>
      </c>
      <c r="H7" s="416">
        <v>0</v>
      </c>
      <c r="I7" s="427">
        <v>0</v>
      </c>
      <c r="J7" s="423">
        <v>5</v>
      </c>
      <c r="K7" s="415"/>
      <c r="L7" s="415"/>
      <c r="M7" s="425"/>
      <c r="N7" s="421">
        <v>1</v>
      </c>
      <c r="O7" s="416">
        <v>0</v>
      </c>
      <c r="P7" s="416">
        <v>0</v>
      </c>
      <c r="Q7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2016-07-27T14:21:26Z</dcterms:modified>
</cp:coreProperties>
</file>