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N26" i="419" l="1"/>
  <c r="N27" i="419" s="1"/>
  <c r="N25" i="419"/>
  <c r="H26" i="419"/>
  <c r="N28" i="419" l="1"/>
  <c r="H25" i="419"/>
  <c r="C25" i="419"/>
  <c r="N20" i="419"/>
  <c r="M20" i="419"/>
  <c r="L20" i="419"/>
  <c r="N19" i="419"/>
  <c r="M19" i="419"/>
  <c r="L19" i="419"/>
  <c r="N17" i="419"/>
  <c r="M17" i="419"/>
  <c r="L17" i="419"/>
  <c r="N16" i="419"/>
  <c r="M16" i="419"/>
  <c r="L16" i="419"/>
  <c r="N14" i="419"/>
  <c r="M14" i="419"/>
  <c r="L14" i="419"/>
  <c r="N13" i="419"/>
  <c r="M13" i="419"/>
  <c r="L13" i="419"/>
  <c r="N12" i="419"/>
  <c r="M12" i="419"/>
  <c r="L12" i="419"/>
  <c r="N11" i="419"/>
  <c r="M11" i="419"/>
  <c r="L11" i="419"/>
  <c r="AW3" i="418"/>
  <c r="AV3" i="418"/>
  <c r="AU3" i="418"/>
  <c r="AT3" i="418"/>
  <c r="AS3" i="418"/>
  <c r="AR3" i="418"/>
  <c r="AQ3" i="418"/>
  <c r="AP3" i="418"/>
  <c r="L18" i="419" l="1"/>
  <c r="M18" i="419"/>
  <c r="N18" i="419"/>
  <c r="B25" i="419"/>
  <c r="H27" i="419" l="1"/>
  <c r="B26" i="419"/>
  <c r="B27" i="419" s="1"/>
  <c r="H28" i="419"/>
  <c r="A8" i="414"/>
  <c r="A7" i="414"/>
  <c r="F3" i="344" l="1"/>
  <c r="D3" i="344"/>
  <c r="B3" i="344"/>
  <c r="K21" i="419" l="1"/>
  <c r="J21" i="419"/>
  <c r="I21" i="419"/>
  <c r="I22" i="419" s="1"/>
  <c r="H21" i="419"/>
  <c r="K20" i="419"/>
  <c r="J20" i="419"/>
  <c r="I20" i="419"/>
  <c r="H20" i="419"/>
  <c r="K19" i="419"/>
  <c r="J19" i="419"/>
  <c r="I19" i="419"/>
  <c r="H19" i="419"/>
  <c r="K17" i="419"/>
  <c r="J17" i="419"/>
  <c r="I17" i="419"/>
  <c r="H17" i="419"/>
  <c r="K16" i="419"/>
  <c r="J16" i="419"/>
  <c r="I16" i="419"/>
  <c r="H16" i="419"/>
  <c r="K14" i="419"/>
  <c r="J14" i="419"/>
  <c r="I14" i="419"/>
  <c r="H14" i="419"/>
  <c r="K13" i="419"/>
  <c r="J13" i="419"/>
  <c r="I13" i="419"/>
  <c r="H13" i="419"/>
  <c r="K12" i="419"/>
  <c r="J12" i="419"/>
  <c r="I12" i="419"/>
  <c r="H12" i="419"/>
  <c r="K11" i="419"/>
  <c r="J11" i="419"/>
  <c r="I11" i="419"/>
  <c r="H11" i="419"/>
  <c r="H18" i="419" l="1"/>
  <c r="H23" i="419"/>
  <c r="I18" i="419"/>
  <c r="J23" i="419"/>
  <c r="K23" i="419"/>
  <c r="I23" i="419"/>
  <c r="J18" i="419"/>
  <c r="K18" i="419"/>
  <c r="H22" i="419"/>
  <c r="J22" i="419"/>
  <c r="K22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F18" i="419"/>
  <c r="D18" i="419"/>
  <c r="C18" i="419"/>
  <c r="G18" i="419"/>
  <c r="C23" i="419"/>
  <c r="G23" i="419"/>
  <c r="E22" i="419"/>
  <c r="F23" i="419"/>
  <c r="D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M6" i="419" l="1"/>
  <c r="L6" i="419"/>
  <c r="N6" i="419"/>
  <c r="K6" i="419"/>
  <c r="J6" i="419"/>
  <c r="H6" i="419"/>
  <c r="I6" i="419"/>
  <c r="E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<sst xmlns="http://schemas.openxmlformats.org/spreadsheetml/2006/main" count="3420" uniqueCount="839">
  <si>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</si>
  <si>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</si>
  <si>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</si>
  <si>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</si>
  <si>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</si>
  <si>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</si>
  <si>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</si>
  <si>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</si>
  <si>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</si>
  <si>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</si>
  <si>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</si>
  <si>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</si>
  <si>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</si>
  <si>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</si>
  <si>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</si>
  <si>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</si>
  <si>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</si>
  <si>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</si>
  <si>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</si>
  <si>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</si>
  <si>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</si>
  <si>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</si>
  <si>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</si>
  <si>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</si>
  <si>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</si>
  <si>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</si>
  <si>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</si>
  <si>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</si>
  <si>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</si>
  <si>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</si>
  <si>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</si>
  <si>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</si>
  <si>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</si>
  <si>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</si>
  <si>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</si>
  <si>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</si>
  <si>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</si>
  <si>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</si>
  <si>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</si>
  <si>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</si>
  <si>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</si>
  <si>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</si>
  <si>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</si>
  <si>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</si>
  <si>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</si>
  <si>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</si>
  <si>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</si>
  <si>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</si>
  <si>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</si>
  <si>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</si>
  <si>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</si>
  <si>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</si>
  <si>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</si>
  <si>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</si>
  <si>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</si>
  <si>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</si>
  <si>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</si>
  <si>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</si>
  <si>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</si>
  <si>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</si>
  <si>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</si>
  <si>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</si>
  <si>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</si>
  <si>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</si>
  <si>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</si>
  <si>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</si>
  <si>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</si>
  <si>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</si>
  <si>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</si>
  <si>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</si>
  <si>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</si>
  <si>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</si>
  <si>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</si>
  <si>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</si>
  <si>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</si>
  <si>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</si>
  <si>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</si>
  <si>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</si>
  <si>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</si>
  <si>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</si>
  <si>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</si>
  <si>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</si>
  <si>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</si>
  <si>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</si>
  <si>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</si>
  <si>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</si>
  <si>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</si>
  <si>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</si>
  <si>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</si>
  <si>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</si>
  <si>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</si>
  <si>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</si>
  <si>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</si>
  <si>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</si>
  <si>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</si>
  <si>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</si>
  <si>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</si>
  <si>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</si>
  <si>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</si>
  <si>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</si>
  <si>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</si>
  <si>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</si>
  <si>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</si>
  <si>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</si>
  <si>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</si>
  <si>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</si>
  <si>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</si>
  <si>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</si>
  <si>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</si>
  <si>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</si>
  <si>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</si>
  <si>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</si>
  <si>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</si>
  <si>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</si>
  <si>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</si>
  <si>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</si>
  <si>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</si>
  <si>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</si>
  <si>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</si>
  <si>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</si>
  <si>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</si>
  <si>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</si>
  <si>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</si>
  <si>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</si>
  <si>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</si>
  <si>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</si>
  <si>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</si>
  <si>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</si>
  <si>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</si>
  <si>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</si>
  <si>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</si>
  <si>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</si>
  <si>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</si>
  <si>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</si>
  <si>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</si>
  <si>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</si>
  <si>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</si>
  <si>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</si>
  <si>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</si>
  <si>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</si>
  <si>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</si>
  <si>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</si>
  <si>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</si>
  <si>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</si>
  <si>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</si>
  <si>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</si>
  <si>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</si>
  <si>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</si>
  <si>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</si>
  <si>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</si>
  <si>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</si>
  <si>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</si>
  <si>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</si>
  <si>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</si>
  <si>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</si>
  <si>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</si>
  <si>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</si>
  <si>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</si>
  <si>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</si>
  <si>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</si>
  <si>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</si>
  <si>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</si>
  <si>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</si>
  <si>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</si>
  <si>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</si>
  <si>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</si>
  <si>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</si>
  <si>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</si>
  <si>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</si>
  <si>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</si>
  <si>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</si>
  <si>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</si>
  <si>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</si>
  <si>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</si>
  <si>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</si>
  <si>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</si>
  <si>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řidiči dopravy nemocných a raněných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</si>
  <si>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</si>
  <si>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</si>
  <si>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</si>
  <si>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</si>
  <si>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</si>
  <si>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</si>
  <si>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</si>
  <si>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</si>
  <si>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</si>
  <si>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</si>
  <si>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</si>
  <si>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</si>
  <si>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</si>
  <si>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</si>
  <si>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</si>
  <si>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</si>
  <si>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</si>
  <si>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</si>
  <si>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</si>
  <si>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</si>
  <si>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</si>
  <si>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</si>
  <si>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</si>
  <si>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</si>
  <si>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</si>
  <si>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</si>
  <si>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</si>
  <si>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</si>
  <si>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</si>
  <si>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</si>
  <si>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</si>
  <si>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</si>
  <si>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</si>
  <si>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</si>
  <si>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</si>
  <si>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</si>
  <si>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</si>
  <si>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</si>
  <si>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</si>
  <si>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</si>
  <si>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</si>
  <si>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</si>
  <si>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</si>
  <si>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</si>
  <si>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</si>
  <si>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</si>
  <si>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</si>
  <si>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</si>
  <si>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</si>
  <si>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</si>
  <si>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</si>
  <si>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</si>
  <si>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</si>
  <si>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</si>
  <si>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</si>
  <si>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</si>
  <si>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SVm.)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</si>
  <si>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</si>
  <si>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</si>
  <si>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</si>
  <si>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</si>
  <si>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</si>
  <si>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</si>
  <si>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</si>
  <si>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</si>
  <si>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</si>
  <si>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</si>
  <si>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</si>
  <si>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</si>
  <si>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</si>
  <si>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</si>
  <si>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</si>
  <si>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</si>
  <si>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</si>
  <si>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</si>
  <si>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</si>
  <si>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</si>
  <si>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</si>
  <si>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</si>
  <si>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</si>
  <si>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</si>
  <si>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</si>
  <si>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</si>
  <si>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</si>
  <si>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</si>
  <si>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</si>
  <si>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</si>
  <si>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</si>
  <si>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</si>
  <si>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</si>
  <si>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</si>
  <si>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</si>
  <si>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</si>
  <si>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</si>
  <si>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</si>
  <si>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</si>
  <si>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</si>
  <si>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</si>
  <si>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</si>
  <si>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</si>
  <si>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</si>
  <si>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</si>
  <si>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</si>
  <si>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</si>
  <si>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</si>
  <si>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</si>
  <si>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</si>
  <si>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</si>
  <si>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</si>
  <si>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</si>
  <si>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</si>
  <si>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</si>
  <si>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</si>
  <si>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</si>
  <si>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</si>
  <si>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</si>
  <si>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</si>
  <si>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</si>
  <si>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</si>
  <si>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</si>
  <si>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</si>
  <si>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</si>
  <si>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</si>
  <si>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</si>
  <si>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</si>
  <si>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</si>
  <si>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</si>
  <si>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</si>
  <si>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</si>
  <si>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</si>
  <si>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</si>
  <si>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</si>
  <si>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</si>
  <si>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</si>
  <si>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</si>
  <si>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</si>
  <si>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</si>
  <si>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</si>
  <si>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</si>
  <si>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</si>
  <si>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</si>
  <si>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</si>
  <si>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</si>
  <si>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</si>
  <si>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</si>
  <si>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</si>
  <si>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</si>
  <si>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</si>
  <si>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</si>
  <si>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</si>
  <si>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</si>
  <si>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</si>
  <si>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</si>
  <si>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</si>
  <si>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</si>
  <si>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</si>
  <si>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</si>
  <si>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</si>
  <si>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</si>
  <si>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</si>
  <si>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</si>
  <si>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</si>
  <si>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</si>
  <si>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</si>
  <si>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</si>
  <si>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</si>
  <si>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</si>
  <si>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</si>
  <si>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</si>
  <si>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</si>
  <si>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</si>
  <si>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</si>
  <si>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</si>
  <si>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</si>
  <si>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</si>
  <si>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</si>
  <si>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</si>
  <si>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</si>
  <si>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</si>
  <si>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</si>
  <si>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</si>
  <si>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</si>
  <si>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</si>
  <si>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</si>
  <si>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</si>
  <si>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</si>
  <si>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</si>
  <si>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</si>
  <si>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</si>
  <si>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</si>
  <si>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</si>
  <si>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</si>
  <si>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</si>
  <si>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</si>
  <si>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</si>
  <si>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</si>
  <si>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</si>
  <si>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</si>
  <si>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</si>
  <si>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</si>
  <si>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</si>
  <si>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</si>
  <si>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</si>
  <si>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</si>
  <si>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</si>
  <si>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</si>
  <si>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</si>
  <si>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</si>
  <si>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</si>
  <si>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</si>
  <si>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</si>
  <si>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</si>
  <si>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</si>
  <si>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</si>
  <si>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</si>
  <si>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</si>
  <si>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</si>
  <si>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</si>
  <si>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</si>
  <si>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</si>
  <si>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</si>
  <si>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</si>
  <si>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</si>
  <si>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</si>
  <si>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</si>
  <si>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</si>
  <si>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</si>
  <si>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</si>
  <si>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</si>
  <si>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38</t>
  </si>
  <si>
    <t>Ústav soudního lékařství a medicínského práva</t>
  </si>
  <si>
    <t/>
  </si>
  <si>
    <t>50113013     léky - antibiotika (LEK)</t>
  </si>
  <si>
    <t>50113014     léky - antimykotika (LEK)</t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</si>
  <si>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</si>
  <si>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</si>
  <si>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</si>
  <si>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</si>
  <si>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</si>
  <si>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</si>
  <si>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</si>
  <si>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</si>
  <si>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</si>
  <si>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162315</t>
  </si>
  <si>
    <t>62315</t>
  </si>
  <si>
    <t>BETADINE - zelená</t>
  </si>
  <si>
    <t>LIQ 1X30ML</t>
  </si>
  <si>
    <t>841498</t>
  </si>
  <si>
    <t>0</t>
  </si>
  <si>
    <t>Carbosorb tbl.20-blistr</t>
  </si>
  <si>
    <t>849829</t>
  </si>
  <si>
    <t>162673</t>
  </si>
  <si>
    <t>IBALGIN 400 TBL 36</t>
  </si>
  <si>
    <t xml:space="preserve">POR TBL FLM 36X400MG </t>
  </si>
  <si>
    <t>166503</t>
  </si>
  <si>
    <t>66503</t>
  </si>
  <si>
    <t>SEPTONEX</t>
  </si>
  <si>
    <t>DRM SPR SOL 1X30ML</t>
  </si>
  <si>
    <t>192414</t>
  </si>
  <si>
    <t>92414</t>
  </si>
  <si>
    <t>SPR 1X45ML</t>
  </si>
  <si>
    <t>920136</t>
  </si>
  <si>
    <t>KL ETHANOLUM BENZINO DEN. 4 kg</t>
  </si>
  <si>
    <t>UN 1170</t>
  </si>
  <si>
    <t>SOUD: soudní lékařství - laboratoř</t>
  </si>
  <si>
    <t>Lékárna - léčiva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</si>
  <si>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</si>
  <si>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</si>
  <si>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</si>
  <si>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</si>
  <si>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ZA444</t>
  </si>
  <si>
    <t>Tampon nesterilní stáčený 20 x 19 cm bez RTG nití bal. á 100 ks 1320300404</t>
  </si>
  <si>
    <t>ZA446</t>
  </si>
  <si>
    <t>Vata buničitá přířezy 20 x 30 cm 1230200129</t>
  </si>
  <si>
    <t>ZA562</t>
  </si>
  <si>
    <t>Náplast cosmopor i. v. 6 x 8 cm bal. á 50 ks 9008054</t>
  </si>
  <si>
    <t>ZB404</t>
  </si>
  <si>
    <t>Náplast cosmos 8 cm x 1 m 5403353</t>
  </si>
  <si>
    <t>ZI558</t>
  </si>
  <si>
    <t>Náplast curapor   7 x   5 cm 22120 ( náhrada za cosmopor )</t>
  </si>
  <si>
    <t>ZL999</t>
  </si>
  <si>
    <t>Rychloobvaz 8 x 4 cm / 3 ks 001445510</t>
  </si>
  <si>
    <t>ZA751</t>
  </si>
  <si>
    <t>Papír filtrační archy 50 x 50 cm bal. 12,5 kg PPER2R/80G/50X50</t>
  </si>
  <si>
    <t>ZA788</t>
  </si>
  <si>
    <t>Stříkačka injekční 2-dílná 20 ml L Inject Solo 4606205V</t>
  </si>
  <si>
    <t>ZA791</t>
  </si>
  <si>
    <t>Stříkačka janett 3-dílná 150 ml sterilní vyplachovací KDM870822</t>
  </si>
  <si>
    <t>ZA817</t>
  </si>
  <si>
    <t>Zkumavka PS 10 ml sterilní modrá zátka bal. á 20 ks 400914</t>
  </si>
  <si>
    <t>ZA855</t>
  </si>
  <si>
    <t>Pipeta pasteurova P 223 6,5 ml 204523</t>
  </si>
  <si>
    <t>ZB756</t>
  </si>
  <si>
    <t>Zkumavka 3 ml K3 edta fialová 454086</t>
  </si>
  <si>
    <t>ZB780</t>
  </si>
  <si>
    <t>Kontejner 120 ml sterilní á 50 ks FLME25035</t>
  </si>
  <si>
    <t>ZC757</t>
  </si>
  <si>
    <t>Čepelka skalpelová 24 BB524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</si>
  <si>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</si>
  <si>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</si>
  <si>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</si>
  <si>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</si>
  <si>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</si>
  <si>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</si>
  <si>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ZI179</t>
  </si>
  <si>
    <t>Zkumavka s mediem+ flovakovaný tampon eSwab růžový 490CE.A</t>
  </si>
  <si>
    <t>ZF186</t>
  </si>
  <si>
    <t>Stříkačka janett 2-dílná 150 ml vyplachovací balená 08151</t>
  </si>
  <si>
    <t>ZH615</t>
  </si>
  <si>
    <t>Uzávěr krimplovací Al s otvorem 20 mm á 100 ks (548-3096) LAPH20010408</t>
  </si>
  <si>
    <t>ZH614</t>
  </si>
  <si>
    <t>Zátka butyl šedá 20 mm á 100 ks (548-3100) LAPH20100290</t>
  </si>
  <si>
    <t>ZG977</t>
  </si>
  <si>
    <t>Nástavec pipetovací podtlakový do 10 ml 331850990347</t>
  </si>
  <si>
    <t>ZN820</t>
  </si>
  <si>
    <t>Kotouč pilový průměr 64 mm k pilkám SwordFisch 4005</t>
  </si>
  <si>
    <t>ZG976</t>
  </si>
  <si>
    <t>Nástavec pipetovací podtlakový do   2 ml 331850990346</t>
  </si>
  <si>
    <t>ZA350</t>
  </si>
  <si>
    <t>Nůžky na střeva 220 mm 397113010520</t>
  </si>
  <si>
    <t>ZC813</t>
  </si>
  <si>
    <t>Nůž amputační 220 mm, 350 mm 112 08 0770</t>
  </si>
  <si>
    <t>ZN819</t>
  </si>
  <si>
    <t>Kotouč pilový segment radius 51 mm k pilkám SwordFisch 4007</t>
  </si>
  <si>
    <t>ZF174</t>
  </si>
  <si>
    <t>Nádoba na histologický mat. 400 ml 333000041012</t>
  </si>
  <si>
    <t>ZI114</t>
  </si>
  <si>
    <t>Nůž amputační 130 mm, 260 mm B397112910062</t>
  </si>
  <si>
    <t>ZE221</t>
  </si>
  <si>
    <t>Septa pro víčka 15-425 a 8 ml šr.vialky 13 mm 0,060 PTFE/silicone šedá 606050G-15</t>
  </si>
  <si>
    <t>ZF221</t>
  </si>
  <si>
    <t>Víčka k vialkám 15-425 černá PP plná 5320-15</t>
  </si>
  <si>
    <t>ZF709</t>
  </si>
  <si>
    <t>Žiletka mikrotomová á 50 ks JP-BN35</t>
  </si>
  <si>
    <t>ZL863</t>
  </si>
  <si>
    <t>Stříkačka PST3 hamilton-1750 LTN 500 ul (22/51/3) 81216</t>
  </si>
  <si>
    <t>ZO373</t>
  </si>
  <si>
    <t>Kolonka separační  SPE Strata X-CW 33 um Polymeric Weak Cation 30mg/1 ml bal á 100 ks 8B-S035-TAK</t>
  </si>
  <si>
    <t>ZB426</t>
  </si>
  <si>
    <t>Mikrozkumavka eppendorf 1,5 ml BSA 0220</t>
  </si>
  <si>
    <t>ZC716</t>
  </si>
  <si>
    <t>Špička žlutá pipetovací dlouhá manžeta 1123</t>
  </si>
  <si>
    <t>ZC831</t>
  </si>
  <si>
    <t>Sklo podložní mat. okraj 2501</t>
  </si>
  <si>
    <t>ZE198</t>
  </si>
  <si>
    <t>Špička eppendorf Tips 100-5000 ul bal. á 500 ks 0030000978</t>
  </si>
  <si>
    <t>ZC079</t>
  </si>
  <si>
    <t>Sklo podložní mikroskopické superfrost plus 25 x 75 x 1 mm bal. á 72 ks 2530</t>
  </si>
  <si>
    <t>ZB605</t>
  </si>
  <si>
    <t>Špička modrá krátká manžeta 1108</t>
  </si>
  <si>
    <t>ZC606</t>
  </si>
  <si>
    <t>Uzávěr PP pro šroub. vial. ND9 otvor 6 mm bal. 100 ks septa Silkon bílý / PTFE červený 2542.0124</t>
  </si>
  <si>
    <t>ZL971</t>
  </si>
  <si>
    <t>Vialka ND 9, HPLC/GC certifikovaný kit,1,5 ml čiré sklo+ultraclean uzávěr, septa silikon/červ.PTFE 2540.0130</t>
  </si>
  <si>
    <t>ZL968</t>
  </si>
  <si>
    <t>Špička Insert 0,1 ml 31 x 6 mm 15 mm 2541.0105</t>
  </si>
  <si>
    <t>ZL385</t>
  </si>
  <si>
    <t>Nálevka s krátkým stonkem pr. 85 mm (221-1725) KAVA632413001085</t>
  </si>
  <si>
    <t>ZN647</t>
  </si>
  <si>
    <t>Zkumavka se šestihrannou zábrusovou zátkou NZ12/21, zátka 032 493 503 040S-68/2015</t>
  </si>
  <si>
    <t>ZO078</t>
  </si>
  <si>
    <t>Stříkačka mikro Hamilton Syringe 7000 Series 7101KH 1 µl blunt tip 20733</t>
  </si>
  <si>
    <t>ZO079</t>
  </si>
  <si>
    <t>Stříkačka mikro Hamilton Syringe 7000 Series 7002KH 2 µl blunt tip 20732</t>
  </si>
  <si>
    <t>ZO077</t>
  </si>
  <si>
    <t>Srříkačka mikro Hamilton Syringe 1000 Series 1005LTN 5 ml bevel tip gastight 20692</t>
  </si>
  <si>
    <t>ZG467</t>
  </si>
  <si>
    <t>Baňka widmarkova 100 ml (632445101100) OT20B</t>
  </si>
  <si>
    <t>ZE220</t>
  </si>
  <si>
    <t>Vialka šroubovací 8 ml (2 dram) z tmavého skla 17 x 60 mm 38015-1760A</t>
  </si>
  <si>
    <t>ZB861</t>
  </si>
  <si>
    <t>Špička pipetovací standard Tips 0,1-10 ul 0030000811</t>
  </si>
  <si>
    <t>ZM002</t>
  </si>
  <si>
    <t>Baňka odměrná s NZ a skl.dutou zátkou objem 10 ml GLAS130.234.02</t>
  </si>
  <si>
    <t>ZM542</t>
  </si>
  <si>
    <t>Vana skleněná hranatá 150 x 100 x 150 mm 632150100150</t>
  </si>
  <si>
    <t>ZI493</t>
  </si>
  <si>
    <t>Rukavice vinyl bez p. XL 01260-XL (364-XL)</t>
  </si>
  <si>
    <t>ZI758</t>
  </si>
  <si>
    <t>Rukavice vinyl bez p. M á 100 ks EFEKTVR03</t>
  </si>
  <si>
    <t>ZI759</t>
  </si>
  <si>
    <t>Rukavice vinyl bez p. L á 100 ks EFEKTVR04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</si>
  <si>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</si>
  <si>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</si>
  <si>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</si>
  <si>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</si>
  <si>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Rukavice operační latexové s pudrem ansell, vasco surgical powderet vel. 8 6035542 (303506EU)</t>
  </si>
  <si>
    <t>ZK678</t>
  </si>
  <si>
    <t>Rukavice operační ansell dipos-a-glove vel. M ( 7-8) bal. á 50 párů kopolymerové MDG751EU</t>
  </si>
  <si>
    <t>ZL289</t>
  </si>
  <si>
    <t>Rukavice operační latexové s pudrem ansell medigrip plus vel. 9,0 bal. á 100 párů 302928 (303508EU)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</si>
  <si>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</si>
  <si>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</si>
  <si>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</si>
  <si>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</si>
  <si>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</si>
  <si>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</si>
  <si>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ZN130</t>
  </si>
  <si>
    <t>Rukavice operační gammex ansell PF bez pudru 6,0 330048060</t>
  </si>
  <si>
    <t>ZL172</t>
  </si>
  <si>
    <t>Rukavice operační ansell dipos-a-glove vel. S bal. á 50 párů kopolymerové MDG651EU</t>
  </si>
  <si>
    <t>ZN899</t>
  </si>
  <si>
    <t>Rukavice nitril MOTEX sterilní bez pudru vel. S bal. á 50 párů EMDA 100.211</t>
  </si>
  <si>
    <t>DG383</t>
  </si>
  <si>
    <t>Bactec PEDS</t>
  </si>
  <si>
    <t>DF571</t>
  </si>
  <si>
    <t>Formaldehyd 36-38% p.a., 5 L</t>
  </si>
  <si>
    <t>DG184</t>
  </si>
  <si>
    <t>SIRAN SODNY BEZV.,P.A.</t>
  </si>
  <si>
    <t>DG393</t>
  </si>
  <si>
    <t>Ethanol 96%</t>
  </si>
  <si>
    <t>DB310</t>
  </si>
  <si>
    <t>Ethanolum benzino den. 4kg</t>
  </si>
  <si>
    <t>DC236</t>
  </si>
  <si>
    <t>DIETHYLETER P.A. NESTAB.</t>
  </si>
  <si>
    <t>DG143</t>
  </si>
  <si>
    <t>kyselina SÍROVÁ P.A.</t>
  </si>
  <si>
    <t>DB257</t>
  </si>
  <si>
    <t>CHLOROFORM P.A. - stab. methanolem</t>
  </si>
  <si>
    <t>DG229</t>
  </si>
  <si>
    <t>METHANOL P.A.</t>
  </si>
  <si>
    <t>DG226</t>
  </si>
  <si>
    <t>ETHYLESTER KYS.OCTOVE P.A.</t>
  </si>
  <si>
    <t>DB557</t>
  </si>
  <si>
    <t>STANDARDNI ROZTOK ETHANOLU</t>
  </si>
  <si>
    <t>DD079</t>
  </si>
  <si>
    <t>AMONIAK VODNY ROZTOK 25%</t>
  </si>
  <si>
    <t>DG167</t>
  </si>
  <si>
    <t>CHLORID SODNY P.A.</t>
  </si>
  <si>
    <t>DA886</t>
  </si>
  <si>
    <t>METHANOL LC-MS CHROMASOLV</t>
  </si>
  <si>
    <t>DA885</t>
  </si>
  <si>
    <t>ACETONITRILE LC-MS CHROMASOLV 4x2,5l</t>
  </si>
  <si>
    <t>DG766</t>
  </si>
  <si>
    <t>DRI Cannabinoids</t>
  </si>
  <si>
    <t>DG768</t>
  </si>
  <si>
    <t>DRI Opiates</t>
  </si>
  <si>
    <t>DG764</t>
  </si>
  <si>
    <t>DRI Amphetamine</t>
  </si>
  <si>
    <t>DG163</t>
  </si>
  <si>
    <t>HYDROXID SODNY P.A.</t>
  </si>
  <si>
    <t>DG783</t>
  </si>
  <si>
    <t>DRI Acetaminophen Calibrator Kit</t>
  </si>
  <si>
    <t>DG770</t>
  </si>
  <si>
    <t>DRI Acetaminophen</t>
  </si>
  <si>
    <t>DG794</t>
  </si>
  <si>
    <t>Desetikomorové kyvety (10 800 ks/balení)</t>
  </si>
  <si>
    <t>DG796</t>
  </si>
  <si>
    <t>DRI Ethyl Glucoronide Reagent Kit, 3x17ml R1, 3x17ml R2</t>
  </si>
  <si>
    <t>DG814</t>
  </si>
  <si>
    <t>Chlorid železitý - Iron(III) chloride 100g</t>
  </si>
  <si>
    <t>DG891</t>
  </si>
  <si>
    <t>Sample CUP 2.0 ml/1000 PCS</t>
  </si>
  <si>
    <t>DA825</t>
  </si>
  <si>
    <t>Papírek univerzální indikátorový,prouž. 6,4-8,0pH</t>
  </si>
  <si>
    <t>DG171</t>
  </si>
  <si>
    <t>kyselina TRICHLOROCTOVA  P.A.</t>
  </si>
  <si>
    <t>DH474</t>
  </si>
  <si>
    <t>5-Chloro-2-(methylamino)benzofenone (MACB)-10g</t>
  </si>
  <si>
    <t>DH476</t>
  </si>
  <si>
    <t>2-Benzoylpyridine - 25G</t>
  </si>
  <si>
    <t>DH475</t>
  </si>
  <si>
    <t>2-Amino-5-chlorobenzophenone (ACB)  - 25G</t>
  </si>
  <si>
    <t>DH477</t>
  </si>
  <si>
    <t>7-aminoclonazepam solution - 1ML</t>
  </si>
  <si>
    <t>DF781</t>
  </si>
  <si>
    <t>Eosin Y  50g</t>
  </si>
  <si>
    <t>DG222</t>
  </si>
  <si>
    <t>SOLACRYL BMX, 1000 ML</t>
  </si>
  <si>
    <t>DG795</t>
  </si>
  <si>
    <t>Promývací roztok 4,5% (4 x 20 ml/balení)</t>
  </si>
  <si>
    <t>DH511</t>
  </si>
  <si>
    <t>Tubing maintenance sol., bal 6x20 ml</t>
  </si>
  <si>
    <t>DG190</t>
  </si>
  <si>
    <t>UHLICITAN SOD.BEZV. P.A.</t>
  </si>
  <si>
    <t>DG765</t>
  </si>
  <si>
    <t>DRI Benzodiazepines</t>
  </si>
  <si>
    <t>DF591</t>
  </si>
  <si>
    <t>Itoprid -10mg</t>
  </si>
  <si>
    <t>DG803</t>
  </si>
  <si>
    <t>DRI® EtG Controls  375 a 625 ng/ml</t>
  </si>
  <si>
    <t>DG785</t>
  </si>
  <si>
    <t>DRI THC Control 40 ng/ml</t>
  </si>
  <si>
    <t>DF619</t>
  </si>
  <si>
    <t>Cocaine-d3 solution</t>
  </si>
  <si>
    <t>DF907</t>
  </si>
  <si>
    <t>BUP (buprenorfin)  test na záchyt drog v moči</t>
  </si>
  <si>
    <t>DG034</t>
  </si>
  <si>
    <t>Diazepam-d5 solution  (1.0 mg/mL in methanol, ampule of 1 mL)</t>
  </si>
  <si>
    <t>DF088</t>
  </si>
  <si>
    <t>Tapentadol  T-058-1ML</t>
  </si>
  <si>
    <t>DG771</t>
  </si>
  <si>
    <t>DRI Multi-Drug Negative Calibrator</t>
  </si>
  <si>
    <t>DE307</t>
  </si>
  <si>
    <t>Sulfamethoxazol 10g</t>
  </si>
  <si>
    <t>DH425</t>
  </si>
  <si>
    <t>BENZINUM., 1L</t>
  </si>
  <si>
    <t>DG123</t>
  </si>
  <si>
    <t>Morphine-D3 solution in Methanol, 1 mg/ml</t>
  </si>
  <si>
    <t>DG111</t>
  </si>
  <si>
    <t>d,l-11-nor-delta-9-THC carboxylic acid-D9</t>
  </si>
  <si>
    <t>DH505</t>
  </si>
  <si>
    <t>1-Benzylpiperazine.2HCl (BZP.2HCl) 10 mg</t>
  </si>
  <si>
    <t>DD862</t>
  </si>
  <si>
    <t>Cyklohexan p.a.</t>
  </si>
  <si>
    <t>DG774</t>
  </si>
  <si>
    <t>DRI Multi-Drug Calibrator 2</t>
  </si>
  <si>
    <t>DG775</t>
  </si>
  <si>
    <t>DRI Multi-Drug Calibrator 3</t>
  </si>
  <si>
    <t>DG179</t>
  </si>
  <si>
    <t>SIRAN AMONNY P.A.</t>
  </si>
  <si>
    <t>DG227</t>
  </si>
  <si>
    <t>BENZEN p.a., 1L</t>
  </si>
  <si>
    <t>DH465</t>
  </si>
  <si>
    <t>Pregabalin 5MG</t>
  </si>
  <si>
    <t>DA368</t>
  </si>
  <si>
    <t>Fencyklidin PCP - rychlý test na záchyt drog</t>
  </si>
  <si>
    <t>DH143</t>
  </si>
  <si>
    <t>ZOLPIDEM</t>
  </si>
  <si>
    <t>DF908</t>
  </si>
  <si>
    <t>MTD(methadone) test na záchyt drog v moči</t>
  </si>
  <si>
    <t>DG772</t>
  </si>
  <si>
    <t>DRI Low Urine Calibrator</t>
  </si>
  <si>
    <t>DC789</t>
  </si>
  <si>
    <t>Phenytoin</t>
  </si>
  <si>
    <t>DC794</t>
  </si>
  <si>
    <t>Rufinamide 10 mg</t>
  </si>
  <si>
    <t>DG228</t>
  </si>
  <si>
    <t>TOLUEN P.A.</t>
  </si>
  <si>
    <t>DH607</t>
  </si>
  <si>
    <t>Haematoxylin 100g</t>
  </si>
  <si>
    <t>DG767</t>
  </si>
  <si>
    <t>DRI Cocaine</t>
  </si>
  <si>
    <t>DH613</t>
  </si>
  <si>
    <t>Olejová červeň  (Oil Red O) 25g</t>
  </si>
  <si>
    <t>DH614</t>
  </si>
  <si>
    <t>Kyselina rubeanová  (Dithiooxamide) 25 g</t>
  </si>
  <si>
    <t>DF638</t>
  </si>
  <si>
    <t>WATER LC-MS CHROMASOLV 20l</t>
  </si>
  <si>
    <t>DC347</t>
  </si>
  <si>
    <t>PARAFIN UPRAVENY 56-58, 1 kg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</si>
  <si>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</si>
  <si>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</si>
  <si>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</si>
  <si>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</si>
  <si>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</si>
  <si>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</si>
  <si>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</si>
  <si>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</si>
  <si>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</si>
  <si>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</si>
  <si>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</si>
  <si>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</si>
  <si>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808 - Pracoviště soudního lékařství</t>
  </si>
  <si>
    <t>814 - Laboratoř toxikologická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</si>
  <si>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</si>
  <si>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</si>
  <si>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</si>
  <si>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</si>
  <si>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</si>
  <si>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</si>
  <si>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</si>
  <si>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</si>
  <si>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</si>
  <si>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</si>
  <si>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</si>
  <si>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</si>
  <si>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</si>
  <si>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</si>
  <si>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</si>
  <si>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</si>
  <si>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</si>
  <si>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</si>
  <si>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</si>
  <si>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</si>
  <si>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</si>
  <si>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</si>
  <si>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</si>
  <si>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</si>
  <si>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</si>
  <si>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</si>
  <si>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</si>
  <si>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</si>
  <si>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</si>
  <si>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</si>
  <si>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</si>
  <si>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</si>
  <si>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</si>
  <si>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</si>
  <si>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</si>
  <si>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</si>
  <si>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</si>
  <si>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</si>
  <si>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</si>
  <si>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</si>
  <si>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</si>
  <si>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</si>
  <si>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</si>
  <si>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</si>
  <si>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</si>
  <si>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</si>
  <si>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</si>
  <si>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</si>
  <si>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</si>
  <si>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</si>
  <si>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</si>
  <si>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</si>
  <si>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</si>
  <si>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</si>
  <si>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</si>
  <si>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</si>
  <si>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</si>
  <si>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</si>
  <si>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</si>
  <si>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</si>
  <si>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</si>
  <si>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</si>
  <si>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</si>
  <si>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</si>
  <si>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</si>
  <si>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</si>
  <si>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</si>
  <si>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</si>
  <si>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</si>
  <si>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</si>
  <si>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</si>
  <si>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</si>
  <si>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</si>
  <si>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</si>
  <si>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</si>
  <si>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</si>
  <si>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</si>
  <si>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</si>
  <si>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</si>
  <si>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</si>
  <si>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</si>
  <si>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</si>
  <si>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</si>
  <si>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</si>
  <si>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</si>
  <si>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</si>
  <si>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</si>
  <si>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</si>
  <si>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</si>
  <si>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</si>
  <si>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</si>
  <si>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</si>
  <si>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</si>
  <si>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</si>
  <si>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</si>
  <si>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</si>
  <si>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16</t>
  </si>
  <si>
    <t>17</t>
  </si>
  <si>
    <t>18</t>
  </si>
  <si>
    <t>20</t>
  </si>
  <si>
    <t>21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</si>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</sst>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4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3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0.90457707285001354</c:v>
                </c:pt>
                <c:pt idx="1">
                  <c:v>0.94923715905558781</c:v>
                </c:pt>
                <c:pt idx="2">
                  <c:v>0.95997942703147754</c:v>
                </c:pt>
                <c:pt idx="3">
                  <c:v>0.97139871251724252</c:v>
                </c:pt>
                <c:pt idx="4">
                  <c:v>0.967438150351139</c:v>
                </c:pt>
                <c:pt idx="5">
                  <c:v>0.95740975881832102</c:v>
                </c:pt>
                <c:pt idx="6">
                  <c:v>0.89373073650098445</c:v>
                </c:pt>
                <c:pt idx="7">
                  <c:v>0.85924678386158859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97314096"/>
        <c:axId val="-19869302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0.78747254266394495</c:v>
                </c:pt>
                <c:pt idx="1">
                  <c:v>0.78747254266394495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86932928"/>
        <c:axId val="-1986934560"/>
      </c:scatterChart>
      <c:catAx>
        <c:axId val="-49731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98693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86930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97314096"/>
        <c:crosses val="autoZero"/>
        <c:crossBetween val="between"/>
      </c:valAx>
      <c:valAx>
        <c:axId val="-19869329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986934560"/>
        <c:crosses val="max"/>
        <c:crossBetween val="midCat"/>
      </c:valAx>
      <c:valAx>
        <c:axId val="-19869345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9869329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223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225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179</v>
      </c>
      <c r="C13" s="42" t="s">
        <v>189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728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732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737</v>
      </c>
      <c r="C20" s="42" t="s">
        <v>192</v>
      </c>
    </row>
    <row r="21" spans="1:3" ht="14.4" customHeight="1" x14ac:dyDescent="0.3">
      <c r="A21" s="120" t="str">
        <f t="shared" si="4"/>
        <v>ZV Vykáz.-A Detail</v>
      </c>
      <c r="B21" s="66" t="s">
        <v>795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838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223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406</v>
      </c>
      <c r="B5" s="391" t="s">
        <v>407</v>
      </c>
      <c r="C5" s="392" t="s">
        <v>408</v>
      </c>
      <c r="D5" s="392" t="s">
        <v>408</v>
      </c>
      <c r="E5" s="392"/>
      <c r="F5" s="392" t="s">
        <v>408</v>
      </c>
      <c r="G5" s="392" t="s">
        <v>408</v>
      </c>
      <c r="H5" s="392" t="s">
        <v>408</v>
      </c>
      <c r="I5" s="393" t="s">
        <v>408</v>
      </c>
      <c r="J5" s="394" t="s">
        <v>55</v>
      </c>
    </row>
    <row r="6" spans="1:10" ht="14.4" customHeight="1" x14ac:dyDescent="0.3">
      <c r="A6" s="390" t="s">
        <v>406</v>
      </c>
      <c r="B6" s="391" t="s">
        <v>236</v>
      </c>
      <c r="C6" s="392">
        <v>634.31165999999996</v>
      </c>
      <c r="D6" s="392">
        <v>379.32752000000005</v>
      </c>
      <c r="E6" s="392"/>
      <c r="F6" s="392">
        <v>449.02868999999998</v>
      </c>
      <c r="G6" s="392">
        <v>600.00005416769068</v>
      </c>
      <c r="H6" s="392">
        <v>-150.97136416769069</v>
      </c>
      <c r="I6" s="393">
        <v>0.74838108243654167</v>
      </c>
      <c r="J6" s="394" t="s">
        <v>1</v>
      </c>
    </row>
    <row r="7" spans="1:10" ht="14.4" customHeight="1" x14ac:dyDescent="0.3">
      <c r="A7" s="390" t="s">
        <v>406</v>
      </c>
      <c r="B7" s="391" t="s">
        <v>237</v>
      </c>
      <c r="C7" s="392">
        <v>25.041340000000002</v>
      </c>
      <c r="D7" s="392">
        <v>61.738329999999998</v>
      </c>
      <c r="E7" s="392"/>
      <c r="F7" s="392">
        <v>93.361379999999997</v>
      </c>
      <c r="G7" s="392">
        <v>53.33333814823866</v>
      </c>
      <c r="H7" s="392">
        <v>40.028041851761337</v>
      </c>
      <c r="I7" s="393">
        <v>1.7505257169634574</v>
      </c>
      <c r="J7" s="394" t="s">
        <v>1</v>
      </c>
    </row>
    <row r="8" spans="1:10" ht="14.4" customHeight="1" x14ac:dyDescent="0.3">
      <c r="A8" s="390" t="s">
        <v>406</v>
      </c>
      <c r="B8" s="391" t="s">
        <v>238</v>
      </c>
      <c r="C8" s="392">
        <v>20.261769999999999</v>
      </c>
      <c r="D8" s="392">
        <v>19.192790000000002</v>
      </c>
      <c r="E8" s="392"/>
      <c r="F8" s="392">
        <v>20.215239999999998</v>
      </c>
      <c r="G8" s="392">
        <v>24.000002166707333</v>
      </c>
      <c r="H8" s="392">
        <v>-3.7847621667073348</v>
      </c>
      <c r="I8" s="393">
        <v>0.84230159062412358</v>
      </c>
      <c r="J8" s="394" t="s">
        <v>1</v>
      </c>
    </row>
    <row r="9" spans="1:10" ht="14.4" customHeight="1" x14ac:dyDescent="0.3">
      <c r="A9" s="390" t="s">
        <v>406</v>
      </c>
      <c r="B9" s="391" t="s">
        <v>239</v>
      </c>
      <c r="C9" s="392">
        <v>101.93213999999999</v>
      </c>
      <c r="D9" s="392">
        <v>140.9776</v>
      </c>
      <c r="E9" s="392"/>
      <c r="F9" s="392">
        <v>84.516639999999995</v>
      </c>
      <c r="G9" s="392">
        <v>200.00001805589667</v>
      </c>
      <c r="H9" s="392">
        <v>-115.48337805589668</v>
      </c>
      <c r="I9" s="393">
        <v>0.42258316184941042</v>
      </c>
      <c r="J9" s="394" t="s">
        <v>1</v>
      </c>
    </row>
    <row r="10" spans="1:10" ht="14.4" customHeight="1" x14ac:dyDescent="0.3">
      <c r="A10" s="390" t="s">
        <v>406</v>
      </c>
      <c r="B10" s="391" t="s">
        <v>240</v>
      </c>
      <c r="C10" s="392">
        <v>0.41299999999999998</v>
      </c>
      <c r="D10" s="392">
        <v>0.33899999999999997</v>
      </c>
      <c r="E10" s="392"/>
      <c r="F10" s="392" t="s">
        <v>408</v>
      </c>
      <c r="G10" s="392" t="s">
        <v>408</v>
      </c>
      <c r="H10" s="392" t="s">
        <v>408</v>
      </c>
      <c r="I10" s="393" t="s">
        <v>408</v>
      </c>
      <c r="J10" s="394" t="s">
        <v>1</v>
      </c>
    </row>
    <row r="11" spans="1:10" ht="14.4" customHeight="1" x14ac:dyDescent="0.3">
      <c r="A11" s="390" t="s">
        <v>406</v>
      </c>
      <c r="B11" s="391" t="s">
        <v>241</v>
      </c>
      <c r="C11" s="392">
        <v>25.010770000000001</v>
      </c>
      <c r="D11" s="392">
        <v>27.568999999999999</v>
      </c>
      <c r="E11" s="392"/>
      <c r="F11" s="392">
        <v>31.860059999999997</v>
      </c>
      <c r="G11" s="392">
        <v>30.000002708383999</v>
      </c>
      <c r="H11" s="392">
        <v>1.8600572916159983</v>
      </c>
      <c r="I11" s="393">
        <v>1.0620019041230344</v>
      </c>
      <c r="J11" s="394" t="s">
        <v>1</v>
      </c>
    </row>
    <row r="12" spans="1:10" ht="14.4" customHeight="1" x14ac:dyDescent="0.3">
      <c r="A12" s="390" t="s">
        <v>406</v>
      </c>
      <c r="B12" s="391" t="s">
        <v>411</v>
      </c>
      <c r="C12" s="392">
        <v>806.9706799999999</v>
      </c>
      <c r="D12" s="392">
        <v>629.14424000000008</v>
      </c>
      <c r="E12" s="392"/>
      <c r="F12" s="392">
        <v>678.98200999999995</v>
      </c>
      <c r="G12" s="392">
        <v>907.33341524691741</v>
      </c>
      <c r="H12" s="392">
        <v>-228.35140524691747</v>
      </c>
      <c r="I12" s="393">
        <v>0.7483269089293102</v>
      </c>
      <c r="J12" s="394" t="s">
        <v>412</v>
      </c>
    </row>
    <row r="14" spans="1:10" ht="14.4" customHeight="1" x14ac:dyDescent="0.3">
      <c r="A14" s="390" t="s">
        <v>406</v>
      </c>
      <c r="B14" s="391" t="s">
        <v>407</v>
      </c>
      <c r="C14" s="392" t="s">
        <v>408</v>
      </c>
      <c r="D14" s="392" t="s">
        <v>408</v>
      </c>
      <c r="E14" s="392"/>
      <c r="F14" s="392" t="s">
        <v>408</v>
      </c>
      <c r="G14" s="392" t="s">
        <v>408</v>
      </c>
      <c r="H14" s="392" t="s">
        <v>408</v>
      </c>
      <c r="I14" s="393" t="s">
        <v>408</v>
      </c>
      <c r="J14" s="394" t="s">
        <v>55</v>
      </c>
    </row>
    <row r="15" spans="1:10" ht="14.4" customHeight="1" x14ac:dyDescent="0.3">
      <c r="A15" s="390" t="s">
        <v>413</v>
      </c>
      <c r="B15" s="391" t="s">
        <v>414</v>
      </c>
      <c r="C15" s="392" t="s">
        <v>408</v>
      </c>
      <c r="D15" s="392" t="s">
        <v>408</v>
      </c>
      <c r="E15" s="392"/>
      <c r="F15" s="392" t="s">
        <v>408</v>
      </c>
      <c r="G15" s="392" t="s">
        <v>408</v>
      </c>
      <c r="H15" s="392" t="s">
        <v>408</v>
      </c>
      <c r="I15" s="393" t="s">
        <v>408</v>
      </c>
      <c r="J15" s="394" t="s">
        <v>0</v>
      </c>
    </row>
    <row r="16" spans="1:10" ht="14.4" customHeight="1" x14ac:dyDescent="0.3">
      <c r="A16" s="390" t="s">
        <v>413</v>
      </c>
      <c r="B16" s="391" t="s">
        <v>236</v>
      </c>
      <c r="C16" s="392">
        <v>634.31165999999996</v>
      </c>
      <c r="D16" s="392">
        <v>379.32752000000005</v>
      </c>
      <c r="E16" s="392"/>
      <c r="F16" s="392">
        <v>449.02868999999998</v>
      </c>
      <c r="G16" s="392">
        <v>600.00005416769068</v>
      </c>
      <c r="H16" s="392">
        <v>-150.97136416769069</v>
      </c>
      <c r="I16" s="393">
        <v>0.74838108243654167</v>
      </c>
      <c r="J16" s="394" t="s">
        <v>1</v>
      </c>
    </row>
    <row r="17" spans="1:10" ht="14.4" customHeight="1" x14ac:dyDescent="0.3">
      <c r="A17" s="390" t="s">
        <v>413</v>
      </c>
      <c r="B17" s="391" t="s">
        <v>237</v>
      </c>
      <c r="C17" s="392">
        <v>25.041340000000002</v>
      </c>
      <c r="D17" s="392">
        <v>61.738329999999998</v>
      </c>
      <c r="E17" s="392"/>
      <c r="F17" s="392">
        <v>93.361379999999997</v>
      </c>
      <c r="G17" s="392">
        <v>53.33333814823866</v>
      </c>
      <c r="H17" s="392">
        <v>40.028041851761337</v>
      </c>
      <c r="I17" s="393">
        <v>1.7505257169634574</v>
      </c>
      <c r="J17" s="394" t="s">
        <v>1</v>
      </c>
    </row>
    <row r="18" spans="1:10" ht="14.4" customHeight="1" x14ac:dyDescent="0.3">
      <c r="A18" s="390" t="s">
        <v>413</v>
      </c>
      <c r="B18" s="391" t="s">
        <v>238</v>
      </c>
      <c r="C18" s="392">
        <v>20.261769999999999</v>
      </c>
      <c r="D18" s="392">
        <v>19.192790000000002</v>
      </c>
      <c r="E18" s="392"/>
      <c r="F18" s="392">
        <v>20.215239999999998</v>
      </c>
      <c r="G18" s="392">
        <v>24.000002166707333</v>
      </c>
      <c r="H18" s="392">
        <v>-3.7847621667073348</v>
      </c>
      <c r="I18" s="393">
        <v>0.84230159062412358</v>
      </c>
      <c r="J18" s="394" t="s">
        <v>1</v>
      </c>
    </row>
    <row r="19" spans="1:10" ht="14.4" customHeight="1" x14ac:dyDescent="0.3">
      <c r="A19" s="390" t="s">
        <v>413</v>
      </c>
      <c r="B19" s="391" t="s">
        <v>239</v>
      </c>
      <c r="C19" s="392">
        <v>101.93213999999999</v>
      </c>
      <c r="D19" s="392">
        <v>140.9776</v>
      </c>
      <c r="E19" s="392"/>
      <c r="F19" s="392">
        <v>84.516639999999995</v>
      </c>
      <c r="G19" s="392">
        <v>200.00001805589667</v>
      </c>
      <c r="H19" s="392">
        <v>-115.48337805589668</v>
      </c>
      <c r="I19" s="393">
        <v>0.42258316184941042</v>
      </c>
      <c r="J19" s="394" t="s">
        <v>1</v>
      </c>
    </row>
    <row r="20" spans="1:10" ht="14.4" customHeight="1" x14ac:dyDescent="0.3">
      <c r="A20" s="390" t="s">
        <v>413</v>
      </c>
      <c r="B20" s="391" t="s">
        <v>240</v>
      </c>
      <c r="C20" s="392">
        <v>0.41299999999999998</v>
      </c>
      <c r="D20" s="392">
        <v>0.33899999999999997</v>
      </c>
      <c r="E20" s="392"/>
      <c r="F20" s="392" t="s">
        <v>408</v>
      </c>
      <c r="G20" s="392" t="s">
        <v>408</v>
      </c>
      <c r="H20" s="392" t="s">
        <v>408</v>
      </c>
      <c r="I20" s="393" t="s">
        <v>408</v>
      </c>
      <c r="J20" s="394" t="s">
        <v>1</v>
      </c>
    </row>
    <row r="21" spans="1:10" ht="14.4" customHeight="1" x14ac:dyDescent="0.3">
      <c r="A21" s="390" t="s">
        <v>413</v>
      </c>
      <c r="B21" s="391" t="s">
        <v>241</v>
      </c>
      <c r="C21" s="392">
        <v>25.010770000000001</v>
      </c>
      <c r="D21" s="392">
        <v>27.568999999999999</v>
      </c>
      <c r="E21" s="392"/>
      <c r="F21" s="392">
        <v>31.860059999999997</v>
      </c>
      <c r="G21" s="392">
        <v>30.000002708383999</v>
      </c>
      <c r="H21" s="392">
        <v>1.8600572916159983</v>
      </c>
      <c r="I21" s="393">
        <v>1.0620019041230344</v>
      </c>
      <c r="J21" s="394" t="s">
        <v>1</v>
      </c>
    </row>
    <row r="22" spans="1:10" ht="14.4" customHeight="1" x14ac:dyDescent="0.3">
      <c r="A22" s="390" t="s">
        <v>413</v>
      </c>
      <c r="B22" s="391" t="s">
        <v>415</v>
      </c>
      <c r="C22" s="392">
        <v>806.9706799999999</v>
      </c>
      <c r="D22" s="392">
        <v>629.14424000000008</v>
      </c>
      <c r="E22" s="392"/>
      <c r="F22" s="392">
        <v>678.98200999999995</v>
      </c>
      <c r="G22" s="392">
        <v>907.33341524691741</v>
      </c>
      <c r="H22" s="392">
        <v>-228.35140524691747</v>
      </c>
      <c r="I22" s="393">
        <v>0.7483269089293102</v>
      </c>
      <c r="J22" s="394" t="s">
        <v>416</v>
      </c>
    </row>
    <row r="23" spans="1:10" ht="14.4" customHeight="1" x14ac:dyDescent="0.3">
      <c r="A23" s="390" t="s">
        <v>408</v>
      </c>
      <c r="B23" s="391" t="s">
        <v>408</v>
      </c>
      <c r="C23" s="392" t="s">
        <v>408</v>
      </c>
      <c r="D23" s="392" t="s">
        <v>408</v>
      </c>
      <c r="E23" s="392"/>
      <c r="F23" s="392" t="s">
        <v>408</v>
      </c>
      <c r="G23" s="392" t="s">
        <v>408</v>
      </c>
      <c r="H23" s="392" t="s">
        <v>408</v>
      </c>
      <c r="I23" s="393" t="s">
        <v>408</v>
      </c>
      <c r="J23" s="394" t="s">
        <v>417</v>
      </c>
    </row>
    <row r="24" spans="1:10" ht="14.4" customHeight="1" x14ac:dyDescent="0.3">
      <c r="A24" s="390" t="s">
        <v>406</v>
      </c>
      <c r="B24" s="391" t="s">
        <v>411</v>
      </c>
      <c r="C24" s="392">
        <v>806.9706799999999</v>
      </c>
      <c r="D24" s="392">
        <v>629.14424000000008</v>
      </c>
      <c r="E24" s="392"/>
      <c r="F24" s="392">
        <v>678.98200999999995</v>
      </c>
      <c r="G24" s="392">
        <v>907.33341524691741</v>
      </c>
      <c r="H24" s="392">
        <v>-228.35140524691747</v>
      </c>
      <c r="I24" s="393">
        <v>0.7483269089293102</v>
      </c>
      <c r="J24" s="394" t="s">
        <v>412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4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728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223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5.959372067410972</v>
      </c>
      <c r="J3" s="74">
        <f>SUBTOTAL(9,J5:J1048576)</f>
        <v>113935.16</v>
      </c>
      <c r="K3" s="75">
        <f>SUBTOTAL(9,K5:K1048576)</f>
        <v>678982.00999999989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406</v>
      </c>
      <c r="B5" s="401" t="s">
        <v>407</v>
      </c>
      <c r="C5" s="402" t="s">
        <v>413</v>
      </c>
      <c r="D5" s="403" t="s">
        <v>441</v>
      </c>
      <c r="E5" s="402" t="s">
        <v>718</v>
      </c>
      <c r="F5" s="403" t="s">
        <v>719</v>
      </c>
      <c r="G5" s="402" t="s">
        <v>445</v>
      </c>
      <c r="H5" s="402" t="s">
        <v>446</v>
      </c>
      <c r="I5" s="404">
        <v>260.30000000000007</v>
      </c>
      <c r="J5" s="404">
        <v>60</v>
      </c>
      <c r="K5" s="405">
        <v>15617.999999999998</v>
      </c>
    </row>
    <row r="6" spans="1:11" ht="14.4" customHeight="1" x14ac:dyDescent="0.3">
      <c r="A6" s="406" t="s">
        <v>406</v>
      </c>
      <c r="B6" s="407" t="s">
        <v>407</v>
      </c>
      <c r="C6" s="408" t="s">
        <v>413</v>
      </c>
      <c r="D6" s="409" t="s">
        <v>441</v>
      </c>
      <c r="E6" s="408" t="s">
        <v>718</v>
      </c>
      <c r="F6" s="409" t="s">
        <v>719</v>
      </c>
      <c r="G6" s="408" t="s">
        <v>447</v>
      </c>
      <c r="H6" s="408" t="s">
        <v>448</v>
      </c>
      <c r="I6" s="410">
        <v>0.42</v>
      </c>
      <c r="J6" s="410">
        <v>200</v>
      </c>
      <c r="K6" s="411">
        <v>84</v>
      </c>
    </row>
    <row r="7" spans="1:11" ht="14.4" customHeight="1" x14ac:dyDescent="0.3">
      <c r="A7" s="406" t="s">
        <v>406</v>
      </c>
      <c r="B7" s="407" t="s">
        <v>407</v>
      </c>
      <c r="C7" s="408" t="s">
        <v>413</v>
      </c>
      <c r="D7" s="409" t="s">
        <v>441</v>
      </c>
      <c r="E7" s="408" t="s">
        <v>718</v>
      </c>
      <c r="F7" s="409" t="s">
        <v>719</v>
      </c>
      <c r="G7" s="408" t="s">
        <v>449</v>
      </c>
      <c r="H7" s="408" t="s">
        <v>450</v>
      </c>
      <c r="I7" s="410">
        <v>28.731249999999996</v>
      </c>
      <c r="J7" s="410">
        <v>122</v>
      </c>
      <c r="K7" s="411">
        <v>3505.16</v>
      </c>
    </row>
    <row r="8" spans="1:11" ht="14.4" customHeight="1" x14ac:dyDescent="0.3">
      <c r="A8" s="406" t="s">
        <v>406</v>
      </c>
      <c r="B8" s="407" t="s">
        <v>407</v>
      </c>
      <c r="C8" s="408" t="s">
        <v>413</v>
      </c>
      <c r="D8" s="409" t="s">
        <v>441</v>
      </c>
      <c r="E8" s="408" t="s">
        <v>718</v>
      </c>
      <c r="F8" s="409" t="s">
        <v>719</v>
      </c>
      <c r="G8" s="408" t="s">
        <v>451</v>
      </c>
      <c r="H8" s="408" t="s">
        <v>452</v>
      </c>
      <c r="I8" s="410">
        <v>1.38</v>
      </c>
      <c r="J8" s="410">
        <v>50</v>
      </c>
      <c r="K8" s="411">
        <v>69</v>
      </c>
    </row>
    <row r="9" spans="1:11" ht="14.4" customHeight="1" x14ac:dyDescent="0.3">
      <c r="A9" s="406" t="s">
        <v>406</v>
      </c>
      <c r="B9" s="407" t="s">
        <v>407</v>
      </c>
      <c r="C9" s="408" t="s">
        <v>413</v>
      </c>
      <c r="D9" s="409" t="s">
        <v>441</v>
      </c>
      <c r="E9" s="408" t="s">
        <v>718</v>
      </c>
      <c r="F9" s="409" t="s">
        <v>719</v>
      </c>
      <c r="G9" s="408" t="s">
        <v>453</v>
      </c>
      <c r="H9" s="408" t="s">
        <v>454</v>
      </c>
      <c r="I9" s="410">
        <v>13.02</v>
      </c>
      <c r="J9" s="410">
        <v>4</v>
      </c>
      <c r="K9" s="411">
        <v>52.08</v>
      </c>
    </row>
    <row r="10" spans="1:11" ht="14.4" customHeight="1" x14ac:dyDescent="0.3">
      <c r="A10" s="406" t="s">
        <v>406</v>
      </c>
      <c r="B10" s="407" t="s">
        <v>407</v>
      </c>
      <c r="C10" s="408" t="s">
        <v>413</v>
      </c>
      <c r="D10" s="409" t="s">
        <v>441</v>
      </c>
      <c r="E10" s="408" t="s">
        <v>718</v>
      </c>
      <c r="F10" s="409" t="s">
        <v>719</v>
      </c>
      <c r="G10" s="408" t="s">
        <v>455</v>
      </c>
      <c r="H10" s="408" t="s">
        <v>456</v>
      </c>
      <c r="I10" s="410">
        <v>0.86</v>
      </c>
      <c r="J10" s="410">
        <v>100</v>
      </c>
      <c r="K10" s="411">
        <v>86</v>
      </c>
    </row>
    <row r="11" spans="1:11" ht="14.4" customHeight="1" x14ac:dyDescent="0.3">
      <c r="A11" s="406" t="s">
        <v>406</v>
      </c>
      <c r="B11" s="407" t="s">
        <v>407</v>
      </c>
      <c r="C11" s="408" t="s">
        <v>413</v>
      </c>
      <c r="D11" s="409" t="s">
        <v>441</v>
      </c>
      <c r="E11" s="408" t="s">
        <v>718</v>
      </c>
      <c r="F11" s="409" t="s">
        <v>719</v>
      </c>
      <c r="G11" s="408" t="s">
        <v>457</v>
      </c>
      <c r="H11" s="408" t="s">
        <v>458</v>
      </c>
      <c r="I11" s="410">
        <v>2.67</v>
      </c>
      <c r="J11" s="410">
        <v>300</v>
      </c>
      <c r="K11" s="411">
        <v>801</v>
      </c>
    </row>
    <row r="12" spans="1:11" ht="14.4" customHeight="1" x14ac:dyDescent="0.3">
      <c r="A12" s="406" t="s">
        <v>406</v>
      </c>
      <c r="B12" s="407" t="s">
        <v>407</v>
      </c>
      <c r="C12" s="408" t="s">
        <v>413</v>
      </c>
      <c r="D12" s="409" t="s">
        <v>441</v>
      </c>
      <c r="E12" s="408" t="s">
        <v>720</v>
      </c>
      <c r="F12" s="409" t="s">
        <v>721</v>
      </c>
      <c r="G12" s="408" t="s">
        <v>459</v>
      </c>
      <c r="H12" s="408" t="s">
        <v>460</v>
      </c>
      <c r="I12" s="410">
        <v>86.73</v>
      </c>
      <c r="J12" s="410">
        <v>12.5</v>
      </c>
      <c r="K12" s="411">
        <v>1084.1600000000001</v>
      </c>
    </row>
    <row r="13" spans="1:11" ht="14.4" customHeight="1" x14ac:dyDescent="0.3">
      <c r="A13" s="406" t="s">
        <v>406</v>
      </c>
      <c r="B13" s="407" t="s">
        <v>407</v>
      </c>
      <c r="C13" s="408" t="s">
        <v>413</v>
      </c>
      <c r="D13" s="409" t="s">
        <v>441</v>
      </c>
      <c r="E13" s="408" t="s">
        <v>720</v>
      </c>
      <c r="F13" s="409" t="s">
        <v>721</v>
      </c>
      <c r="G13" s="408" t="s">
        <v>461</v>
      </c>
      <c r="H13" s="408" t="s">
        <v>462</v>
      </c>
      <c r="I13" s="410">
        <v>1.6733333333333331</v>
      </c>
      <c r="J13" s="410">
        <v>600</v>
      </c>
      <c r="K13" s="411">
        <v>1004</v>
      </c>
    </row>
    <row r="14" spans="1:11" ht="14.4" customHeight="1" x14ac:dyDescent="0.3">
      <c r="A14" s="406" t="s">
        <v>406</v>
      </c>
      <c r="B14" s="407" t="s">
        <v>407</v>
      </c>
      <c r="C14" s="408" t="s">
        <v>413</v>
      </c>
      <c r="D14" s="409" t="s">
        <v>441</v>
      </c>
      <c r="E14" s="408" t="s">
        <v>720</v>
      </c>
      <c r="F14" s="409" t="s">
        <v>721</v>
      </c>
      <c r="G14" s="408" t="s">
        <v>463</v>
      </c>
      <c r="H14" s="408" t="s">
        <v>464</v>
      </c>
      <c r="I14" s="410">
        <v>22.53</v>
      </c>
      <c r="J14" s="410">
        <v>4</v>
      </c>
      <c r="K14" s="411">
        <v>90.12</v>
      </c>
    </row>
    <row r="15" spans="1:11" ht="14.4" customHeight="1" x14ac:dyDescent="0.3">
      <c r="A15" s="406" t="s">
        <v>406</v>
      </c>
      <c r="B15" s="407" t="s">
        <v>407</v>
      </c>
      <c r="C15" s="408" t="s">
        <v>413</v>
      </c>
      <c r="D15" s="409" t="s">
        <v>441</v>
      </c>
      <c r="E15" s="408" t="s">
        <v>720</v>
      </c>
      <c r="F15" s="409" t="s">
        <v>721</v>
      </c>
      <c r="G15" s="408" t="s">
        <v>465</v>
      </c>
      <c r="H15" s="408" t="s">
        <v>466</v>
      </c>
      <c r="I15" s="410">
        <v>1.966</v>
      </c>
      <c r="J15" s="410">
        <v>3400</v>
      </c>
      <c r="K15" s="411">
        <v>6687.5</v>
      </c>
    </row>
    <row r="16" spans="1:11" ht="14.4" customHeight="1" x14ac:dyDescent="0.3">
      <c r="A16" s="406" t="s">
        <v>406</v>
      </c>
      <c r="B16" s="407" t="s">
        <v>407</v>
      </c>
      <c r="C16" s="408" t="s">
        <v>413</v>
      </c>
      <c r="D16" s="409" t="s">
        <v>441</v>
      </c>
      <c r="E16" s="408" t="s">
        <v>720</v>
      </c>
      <c r="F16" s="409" t="s">
        <v>721</v>
      </c>
      <c r="G16" s="408" t="s">
        <v>467</v>
      </c>
      <c r="H16" s="408" t="s">
        <v>468</v>
      </c>
      <c r="I16" s="410">
        <v>0.61</v>
      </c>
      <c r="J16" s="410">
        <v>2000</v>
      </c>
      <c r="K16" s="411">
        <v>1222</v>
      </c>
    </row>
    <row r="17" spans="1:11" ht="14.4" customHeight="1" x14ac:dyDescent="0.3">
      <c r="A17" s="406" t="s">
        <v>406</v>
      </c>
      <c r="B17" s="407" t="s">
        <v>407</v>
      </c>
      <c r="C17" s="408" t="s">
        <v>413</v>
      </c>
      <c r="D17" s="409" t="s">
        <v>441</v>
      </c>
      <c r="E17" s="408" t="s">
        <v>720</v>
      </c>
      <c r="F17" s="409" t="s">
        <v>721</v>
      </c>
      <c r="G17" s="408" t="s">
        <v>469</v>
      </c>
      <c r="H17" s="408" t="s">
        <v>470</v>
      </c>
      <c r="I17" s="410">
        <v>1.99</v>
      </c>
      <c r="J17" s="410">
        <v>50</v>
      </c>
      <c r="K17" s="411">
        <v>99.5</v>
      </c>
    </row>
    <row r="18" spans="1:11" ht="14.4" customHeight="1" x14ac:dyDescent="0.3">
      <c r="A18" s="406" t="s">
        <v>406</v>
      </c>
      <c r="B18" s="407" t="s">
        <v>407</v>
      </c>
      <c r="C18" s="408" t="s">
        <v>413</v>
      </c>
      <c r="D18" s="409" t="s">
        <v>441</v>
      </c>
      <c r="E18" s="408" t="s">
        <v>720</v>
      </c>
      <c r="F18" s="409" t="s">
        <v>721</v>
      </c>
      <c r="G18" s="408" t="s">
        <v>471</v>
      </c>
      <c r="H18" s="408" t="s">
        <v>472</v>
      </c>
      <c r="I18" s="410">
        <v>3.9975000000000001</v>
      </c>
      <c r="J18" s="410">
        <v>400</v>
      </c>
      <c r="K18" s="411">
        <v>1599</v>
      </c>
    </row>
    <row r="19" spans="1:11" ht="14.4" customHeight="1" x14ac:dyDescent="0.3">
      <c r="A19" s="406" t="s">
        <v>406</v>
      </c>
      <c r="B19" s="407" t="s">
        <v>407</v>
      </c>
      <c r="C19" s="408" t="s">
        <v>413</v>
      </c>
      <c r="D19" s="409" t="s">
        <v>441</v>
      </c>
      <c r="E19" s="408" t="s">
        <v>720</v>
      </c>
      <c r="F19" s="409" t="s">
        <v>721</v>
      </c>
      <c r="G19" s="408" t="s">
        <v>473</v>
      </c>
      <c r="H19" s="408" t="s">
        <v>474</v>
      </c>
      <c r="I19" s="410">
        <v>2.9</v>
      </c>
      <c r="J19" s="410">
        <v>100</v>
      </c>
      <c r="K19" s="411">
        <v>290</v>
      </c>
    </row>
    <row r="20" spans="1:11" ht="14.4" customHeight="1" x14ac:dyDescent="0.3">
      <c r="A20" s="406" t="s">
        <v>406</v>
      </c>
      <c r="B20" s="407" t="s">
        <v>407</v>
      </c>
      <c r="C20" s="408" t="s">
        <v>413</v>
      </c>
      <c r="D20" s="409" t="s">
        <v>441</v>
      </c>
      <c r="E20" s="408" t="s">
        <v>720</v>
      </c>
      <c r="F20" s="409" t="s">
        <v>721</v>
      </c>
      <c r="G20" s="408" t="s">
        <v>475</v>
      </c>
      <c r="H20" s="408" t="s">
        <v>476</v>
      </c>
      <c r="I20" s="410">
        <v>15</v>
      </c>
      <c r="J20" s="410">
        <v>25</v>
      </c>
      <c r="K20" s="411">
        <v>375</v>
      </c>
    </row>
    <row r="21" spans="1:11" ht="14.4" customHeight="1" x14ac:dyDescent="0.3">
      <c r="A21" s="406" t="s">
        <v>406</v>
      </c>
      <c r="B21" s="407" t="s">
        <v>407</v>
      </c>
      <c r="C21" s="408" t="s">
        <v>413</v>
      </c>
      <c r="D21" s="409" t="s">
        <v>441</v>
      </c>
      <c r="E21" s="408" t="s">
        <v>720</v>
      </c>
      <c r="F21" s="409" t="s">
        <v>721</v>
      </c>
      <c r="G21" s="408" t="s">
        <v>477</v>
      </c>
      <c r="H21" s="408" t="s">
        <v>478</v>
      </c>
      <c r="I21" s="410">
        <v>12.1</v>
      </c>
      <c r="J21" s="410">
        <v>5</v>
      </c>
      <c r="K21" s="411">
        <v>60.5</v>
      </c>
    </row>
    <row r="22" spans="1:11" ht="14.4" customHeight="1" x14ac:dyDescent="0.3">
      <c r="A22" s="406" t="s">
        <v>406</v>
      </c>
      <c r="B22" s="407" t="s">
        <v>407</v>
      </c>
      <c r="C22" s="408" t="s">
        <v>413</v>
      </c>
      <c r="D22" s="409" t="s">
        <v>441</v>
      </c>
      <c r="E22" s="408" t="s">
        <v>720</v>
      </c>
      <c r="F22" s="409" t="s">
        <v>721</v>
      </c>
      <c r="G22" s="408" t="s">
        <v>479</v>
      </c>
      <c r="H22" s="408" t="s">
        <v>480</v>
      </c>
      <c r="I22" s="410">
        <v>25.532</v>
      </c>
      <c r="J22" s="410">
        <v>50</v>
      </c>
      <c r="K22" s="411">
        <v>1276.5999999999999</v>
      </c>
    </row>
    <row r="23" spans="1:11" ht="14.4" customHeight="1" x14ac:dyDescent="0.3">
      <c r="A23" s="406" t="s">
        <v>406</v>
      </c>
      <c r="B23" s="407" t="s">
        <v>407</v>
      </c>
      <c r="C23" s="408" t="s">
        <v>413</v>
      </c>
      <c r="D23" s="409" t="s">
        <v>441</v>
      </c>
      <c r="E23" s="408" t="s">
        <v>720</v>
      </c>
      <c r="F23" s="409" t="s">
        <v>721</v>
      </c>
      <c r="G23" s="408" t="s">
        <v>481</v>
      </c>
      <c r="H23" s="408" t="s">
        <v>482</v>
      </c>
      <c r="I23" s="410">
        <v>21.24</v>
      </c>
      <c r="J23" s="410">
        <v>50</v>
      </c>
      <c r="K23" s="411">
        <v>1062</v>
      </c>
    </row>
    <row r="24" spans="1:11" ht="14.4" customHeight="1" x14ac:dyDescent="0.3">
      <c r="A24" s="406" t="s">
        <v>406</v>
      </c>
      <c r="B24" s="407" t="s">
        <v>407</v>
      </c>
      <c r="C24" s="408" t="s">
        <v>413</v>
      </c>
      <c r="D24" s="409" t="s">
        <v>441</v>
      </c>
      <c r="E24" s="408" t="s">
        <v>720</v>
      </c>
      <c r="F24" s="409" t="s">
        <v>721</v>
      </c>
      <c r="G24" s="408" t="s">
        <v>483</v>
      </c>
      <c r="H24" s="408" t="s">
        <v>484</v>
      </c>
      <c r="I24" s="410">
        <v>90.75</v>
      </c>
      <c r="J24" s="410">
        <v>4</v>
      </c>
      <c r="K24" s="411">
        <v>363</v>
      </c>
    </row>
    <row r="25" spans="1:11" ht="14.4" customHeight="1" x14ac:dyDescent="0.3">
      <c r="A25" s="406" t="s">
        <v>406</v>
      </c>
      <c r="B25" s="407" t="s">
        <v>407</v>
      </c>
      <c r="C25" s="408" t="s">
        <v>413</v>
      </c>
      <c r="D25" s="409" t="s">
        <v>441</v>
      </c>
      <c r="E25" s="408" t="s">
        <v>720</v>
      </c>
      <c r="F25" s="409" t="s">
        <v>721</v>
      </c>
      <c r="G25" s="408" t="s">
        <v>485</v>
      </c>
      <c r="H25" s="408" t="s">
        <v>486</v>
      </c>
      <c r="I25" s="410">
        <v>1.39</v>
      </c>
      <c r="J25" s="410">
        <v>5000</v>
      </c>
      <c r="K25" s="411">
        <v>6957.5</v>
      </c>
    </row>
    <row r="26" spans="1:11" ht="14.4" customHeight="1" x14ac:dyDescent="0.3">
      <c r="A26" s="406" t="s">
        <v>406</v>
      </c>
      <c r="B26" s="407" t="s">
        <v>407</v>
      </c>
      <c r="C26" s="408" t="s">
        <v>413</v>
      </c>
      <c r="D26" s="409" t="s">
        <v>441</v>
      </c>
      <c r="E26" s="408" t="s">
        <v>720</v>
      </c>
      <c r="F26" s="409" t="s">
        <v>721</v>
      </c>
      <c r="G26" s="408" t="s">
        <v>487</v>
      </c>
      <c r="H26" s="408" t="s">
        <v>488</v>
      </c>
      <c r="I26" s="410">
        <v>1.81</v>
      </c>
      <c r="J26" s="410">
        <v>5200</v>
      </c>
      <c r="K26" s="411">
        <v>9438</v>
      </c>
    </row>
    <row r="27" spans="1:11" ht="14.4" customHeight="1" x14ac:dyDescent="0.3">
      <c r="A27" s="406" t="s">
        <v>406</v>
      </c>
      <c r="B27" s="407" t="s">
        <v>407</v>
      </c>
      <c r="C27" s="408" t="s">
        <v>413</v>
      </c>
      <c r="D27" s="409" t="s">
        <v>441</v>
      </c>
      <c r="E27" s="408" t="s">
        <v>720</v>
      </c>
      <c r="F27" s="409" t="s">
        <v>721</v>
      </c>
      <c r="G27" s="408" t="s">
        <v>489</v>
      </c>
      <c r="H27" s="408" t="s">
        <v>490</v>
      </c>
      <c r="I27" s="410">
        <v>277.57</v>
      </c>
      <c r="J27" s="410">
        <v>2</v>
      </c>
      <c r="K27" s="411">
        <v>555.15</v>
      </c>
    </row>
    <row r="28" spans="1:11" ht="14.4" customHeight="1" x14ac:dyDescent="0.3">
      <c r="A28" s="406" t="s">
        <v>406</v>
      </c>
      <c r="B28" s="407" t="s">
        <v>407</v>
      </c>
      <c r="C28" s="408" t="s">
        <v>413</v>
      </c>
      <c r="D28" s="409" t="s">
        <v>441</v>
      </c>
      <c r="E28" s="408" t="s">
        <v>720</v>
      </c>
      <c r="F28" s="409" t="s">
        <v>721</v>
      </c>
      <c r="G28" s="408" t="s">
        <v>491</v>
      </c>
      <c r="H28" s="408" t="s">
        <v>492</v>
      </c>
      <c r="I28" s="410">
        <v>572.92999999999995</v>
      </c>
      <c r="J28" s="410">
        <v>4</v>
      </c>
      <c r="K28" s="411">
        <v>2291.7399999999998</v>
      </c>
    </row>
    <row r="29" spans="1:11" ht="14.4" customHeight="1" x14ac:dyDescent="0.3">
      <c r="A29" s="406" t="s">
        <v>406</v>
      </c>
      <c r="B29" s="407" t="s">
        <v>407</v>
      </c>
      <c r="C29" s="408" t="s">
        <v>413</v>
      </c>
      <c r="D29" s="409" t="s">
        <v>441</v>
      </c>
      <c r="E29" s="408" t="s">
        <v>720</v>
      </c>
      <c r="F29" s="409" t="s">
        <v>721</v>
      </c>
      <c r="G29" s="408" t="s">
        <v>493</v>
      </c>
      <c r="H29" s="408" t="s">
        <v>494</v>
      </c>
      <c r="I29" s="410">
        <v>277.57</v>
      </c>
      <c r="J29" s="410">
        <v>3</v>
      </c>
      <c r="K29" s="411">
        <v>832.72</v>
      </c>
    </row>
    <row r="30" spans="1:11" ht="14.4" customHeight="1" x14ac:dyDescent="0.3">
      <c r="A30" s="406" t="s">
        <v>406</v>
      </c>
      <c r="B30" s="407" t="s">
        <v>407</v>
      </c>
      <c r="C30" s="408" t="s">
        <v>413</v>
      </c>
      <c r="D30" s="409" t="s">
        <v>441</v>
      </c>
      <c r="E30" s="408" t="s">
        <v>720</v>
      </c>
      <c r="F30" s="409" t="s">
        <v>721</v>
      </c>
      <c r="G30" s="408" t="s">
        <v>495</v>
      </c>
      <c r="H30" s="408" t="s">
        <v>496</v>
      </c>
      <c r="I30" s="410">
        <v>1104.6099999999999</v>
      </c>
      <c r="J30" s="410">
        <v>2</v>
      </c>
      <c r="K30" s="411">
        <v>2209.2199999999998</v>
      </c>
    </row>
    <row r="31" spans="1:11" ht="14.4" customHeight="1" x14ac:dyDescent="0.3">
      <c r="A31" s="406" t="s">
        <v>406</v>
      </c>
      <c r="B31" s="407" t="s">
        <v>407</v>
      </c>
      <c r="C31" s="408" t="s">
        <v>413</v>
      </c>
      <c r="D31" s="409" t="s">
        <v>441</v>
      </c>
      <c r="E31" s="408" t="s">
        <v>720</v>
      </c>
      <c r="F31" s="409" t="s">
        <v>721</v>
      </c>
      <c r="G31" s="408" t="s">
        <v>497</v>
      </c>
      <c r="H31" s="408" t="s">
        <v>498</v>
      </c>
      <c r="I31" s="410">
        <v>869.99</v>
      </c>
      <c r="J31" s="410">
        <v>4</v>
      </c>
      <c r="K31" s="411">
        <v>3479.96</v>
      </c>
    </row>
    <row r="32" spans="1:11" ht="14.4" customHeight="1" x14ac:dyDescent="0.3">
      <c r="A32" s="406" t="s">
        <v>406</v>
      </c>
      <c r="B32" s="407" t="s">
        <v>407</v>
      </c>
      <c r="C32" s="408" t="s">
        <v>413</v>
      </c>
      <c r="D32" s="409" t="s">
        <v>441</v>
      </c>
      <c r="E32" s="408" t="s">
        <v>720</v>
      </c>
      <c r="F32" s="409" t="s">
        <v>721</v>
      </c>
      <c r="G32" s="408" t="s">
        <v>499</v>
      </c>
      <c r="H32" s="408" t="s">
        <v>500</v>
      </c>
      <c r="I32" s="410">
        <v>551.76</v>
      </c>
      <c r="J32" s="410">
        <v>8</v>
      </c>
      <c r="K32" s="411">
        <v>4414.08</v>
      </c>
    </row>
    <row r="33" spans="1:11" ht="14.4" customHeight="1" x14ac:dyDescent="0.3">
      <c r="A33" s="406" t="s">
        <v>406</v>
      </c>
      <c r="B33" s="407" t="s">
        <v>407</v>
      </c>
      <c r="C33" s="408" t="s">
        <v>413</v>
      </c>
      <c r="D33" s="409" t="s">
        <v>441</v>
      </c>
      <c r="E33" s="408" t="s">
        <v>720</v>
      </c>
      <c r="F33" s="409" t="s">
        <v>721</v>
      </c>
      <c r="G33" s="408" t="s">
        <v>501</v>
      </c>
      <c r="H33" s="408" t="s">
        <v>502</v>
      </c>
      <c r="I33" s="410">
        <v>8.3480000000000008</v>
      </c>
      <c r="J33" s="410">
        <v>300</v>
      </c>
      <c r="K33" s="411">
        <v>2504.71</v>
      </c>
    </row>
    <row r="34" spans="1:11" ht="14.4" customHeight="1" x14ac:dyDescent="0.3">
      <c r="A34" s="406" t="s">
        <v>406</v>
      </c>
      <c r="B34" s="407" t="s">
        <v>407</v>
      </c>
      <c r="C34" s="408" t="s">
        <v>413</v>
      </c>
      <c r="D34" s="409" t="s">
        <v>441</v>
      </c>
      <c r="E34" s="408" t="s">
        <v>720</v>
      </c>
      <c r="F34" s="409" t="s">
        <v>721</v>
      </c>
      <c r="G34" s="408" t="s">
        <v>503</v>
      </c>
      <c r="H34" s="408" t="s">
        <v>504</v>
      </c>
      <c r="I34" s="410">
        <v>1727.88</v>
      </c>
      <c r="J34" s="410">
        <v>2</v>
      </c>
      <c r="K34" s="411">
        <v>3455.76</v>
      </c>
    </row>
    <row r="35" spans="1:11" ht="14.4" customHeight="1" x14ac:dyDescent="0.3">
      <c r="A35" s="406" t="s">
        <v>406</v>
      </c>
      <c r="B35" s="407" t="s">
        <v>407</v>
      </c>
      <c r="C35" s="408" t="s">
        <v>413</v>
      </c>
      <c r="D35" s="409" t="s">
        <v>441</v>
      </c>
      <c r="E35" s="408" t="s">
        <v>720</v>
      </c>
      <c r="F35" s="409" t="s">
        <v>721</v>
      </c>
      <c r="G35" s="408" t="s">
        <v>505</v>
      </c>
      <c r="H35" s="408" t="s">
        <v>506</v>
      </c>
      <c r="I35" s="410">
        <v>5.77</v>
      </c>
      <c r="J35" s="410">
        <v>100</v>
      </c>
      <c r="K35" s="411">
        <v>577.16999999999996</v>
      </c>
    </row>
    <row r="36" spans="1:11" ht="14.4" customHeight="1" x14ac:dyDescent="0.3">
      <c r="A36" s="406" t="s">
        <v>406</v>
      </c>
      <c r="B36" s="407" t="s">
        <v>407</v>
      </c>
      <c r="C36" s="408" t="s">
        <v>413</v>
      </c>
      <c r="D36" s="409" t="s">
        <v>441</v>
      </c>
      <c r="E36" s="408" t="s">
        <v>720</v>
      </c>
      <c r="F36" s="409" t="s">
        <v>721</v>
      </c>
      <c r="G36" s="408" t="s">
        <v>507</v>
      </c>
      <c r="H36" s="408" t="s">
        <v>508</v>
      </c>
      <c r="I36" s="410">
        <v>1.27</v>
      </c>
      <c r="J36" s="410">
        <v>100</v>
      </c>
      <c r="K36" s="411">
        <v>127.05</v>
      </c>
    </row>
    <row r="37" spans="1:11" ht="14.4" customHeight="1" x14ac:dyDescent="0.3">
      <c r="A37" s="406" t="s">
        <v>406</v>
      </c>
      <c r="B37" s="407" t="s">
        <v>407</v>
      </c>
      <c r="C37" s="408" t="s">
        <v>413</v>
      </c>
      <c r="D37" s="409" t="s">
        <v>441</v>
      </c>
      <c r="E37" s="408" t="s">
        <v>720</v>
      </c>
      <c r="F37" s="409" t="s">
        <v>721</v>
      </c>
      <c r="G37" s="408" t="s">
        <v>509</v>
      </c>
      <c r="H37" s="408" t="s">
        <v>510</v>
      </c>
      <c r="I37" s="410">
        <v>56.11</v>
      </c>
      <c r="J37" s="410">
        <v>50</v>
      </c>
      <c r="K37" s="411">
        <v>2805.52</v>
      </c>
    </row>
    <row r="38" spans="1:11" ht="14.4" customHeight="1" x14ac:dyDescent="0.3">
      <c r="A38" s="406" t="s">
        <v>406</v>
      </c>
      <c r="B38" s="407" t="s">
        <v>407</v>
      </c>
      <c r="C38" s="408" t="s">
        <v>413</v>
      </c>
      <c r="D38" s="409" t="s">
        <v>441</v>
      </c>
      <c r="E38" s="408" t="s">
        <v>720</v>
      </c>
      <c r="F38" s="409" t="s">
        <v>721</v>
      </c>
      <c r="G38" s="408" t="s">
        <v>511</v>
      </c>
      <c r="H38" s="408" t="s">
        <v>512</v>
      </c>
      <c r="I38" s="410">
        <v>1968.37</v>
      </c>
      <c r="J38" s="410">
        <v>4</v>
      </c>
      <c r="K38" s="411">
        <v>7873.47</v>
      </c>
    </row>
    <row r="39" spans="1:11" ht="14.4" customHeight="1" x14ac:dyDescent="0.3">
      <c r="A39" s="406" t="s">
        <v>406</v>
      </c>
      <c r="B39" s="407" t="s">
        <v>407</v>
      </c>
      <c r="C39" s="408" t="s">
        <v>413</v>
      </c>
      <c r="D39" s="409" t="s">
        <v>441</v>
      </c>
      <c r="E39" s="408" t="s">
        <v>720</v>
      </c>
      <c r="F39" s="409" t="s">
        <v>721</v>
      </c>
      <c r="G39" s="408" t="s">
        <v>513</v>
      </c>
      <c r="H39" s="408" t="s">
        <v>514</v>
      </c>
      <c r="I39" s="410">
        <v>7260.4</v>
      </c>
      <c r="J39" s="410">
        <v>3</v>
      </c>
      <c r="K39" s="411">
        <v>21781.21</v>
      </c>
    </row>
    <row r="40" spans="1:11" ht="14.4" customHeight="1" x14ac:dyDescent="0.3">
      <c r="A40" s="406" t="s">
        <v>406</v>
      </c>
      <c r="B40" s="407" t="s">
        <v>407</v>
      </c>
      <c r="C40" s="408" t="s">
        <v>413</v>
      </c>
      <c r="D40" s="409" t="s">
        <v>441</v>
      </c>
      <c r="E40" s="408" t="s">
        <v>722</v>
      </c>
      <c r="F40" s="409" t="s">
        <v>723</v>
      </c>
      <c r="G40" s="408" t="s">
        <v>515</v>
      </c>
      <c r="H40" s="408" t="s">
        <v>516</v>
      </c>
      <c r="I40" s="410">
        <v>0.29500000000000004</v>
      </c>
      <c r="J40" s="410">
        <v>2500</v>
      </c>
      <c r="K40" s="411">
        <v>676.25</v>
      </c>
    </row>
    <row r="41" spans="1:11" ht="14.4" customHeight="1" x14ac:dyDescent="0.3">
      <c r="A41" s="406" t="s">
        <v>406</v>
      </c>
      <c r="B41" s="407" t="s">
        <v>407</v>
      </c>
      <c r="C41" s="408" t="s">
        <v>413</v>
      </c>
      <c r="D41" s="409" t="s">
        <v>441</v>
      </c>
      <c r="E41" s="408" t="s">
        <v>722</v>
      </c>
      <c r="F41" s="409" t="s">
        <v>723</v>
      </c>
      <c r="G41" s="408" t="s">
        <v>517</v>
      </c>
      <c r="H41" s="408" t="s">
        <v>518</v>
      </c>
      <c r="I41" s="410">
        <v>0.26428571428571429</v>
      </c>
      <c r="J41" s="410">
        <v>14000</v>
      </c>
      <c r="K41" s="411">
        <v>3681.1999999999994</v>
      </c>
    </row>
    <row r="42" spans="1:11" ht="14.4" customHeight="1" x14ac:dyDescent="0.3">
      <c r="A42" s="406" t="s">
        <v>406</v>
      </c>
      <c r="B42" s="407" t="s">
        <v>407</v>
      </c>
      <c r="C42" s="408" t="s">
        <v>413</v>
      </c>
      <c r="D42" s="409" t="s">
        <v>441</v>
      </c>
      <c r="E42" s="408" t="s">
        <v>722</v>
      </c>
      <c r="F42" s="409" t="s">
        <v>723</v>
      </c>
      <c r="G42" s="408" t="s">
        <v>519</v>
      </c>
      <c r="H42" s="408" t="s">
        <v>520</v>
      </c>
      <c r="I42" s="410">
        <v>1.4449999999999998</v>
      </c>
      <c r="J42" s="410">
        <v>3000</v>
      </c>
      <c r="K42" s="411">
        <v>4342.71</v>
      </c>
    </row>
    <row r="43" spans="1:11" ht="14.4" customHeight="1" x14ac:dyDescent="0.3">
      <c r="A43" s="406" t="s">
        <v>406</v>
      </c>
      <c r="B43" s="407" t="s">
        <v>407</v>
      </c>
      <c r="C43" s="408" t="s">
        <v>413</v>
      </c>
      <c r="D43" s="409" t="s">
        <v>441</v>
      </c>
      <c r="E43" s="408" t="s">
        <v>722</v>
      </c>
      <c r="F43" s="409" t="s">
        <v>723</v>
      </c>
      <c r="G43" s="408" t="s">
        <v>521</v>
      </c>
      <c r="H43" s="408" t="s">
        <v>522</v>
      </c>
      <c r="I43" s="410">
        <v>2.41</v>
      </c>
      <c r="J43" s="410">
        <v>2000</v>
      </c>
      <c r="K43" s="411">
        <v>4820.6400000000003</v>
      </c>
    </row>
    <row r="44" spans="1:11" ht="14.4" customHeight="1" x14ac:dyDescent="0.3">
      <c r="A44" s="406" t="s">
        <v>406</v>
      </c>
      <c r="B44" s="407" t="s">
        <v>407</v>
      </c>
      <c r="C44" s="408" t="s">
        <v>413</v>
      </c>
      <c r="D44" s="409" t="s">
        <v>441</v>
      </c>
      <c r="E44" s="408" t="s">
        <v>722</v>
      </c>
      <c r="F44" s="409" t="s">
        <v>723</v>
      </c>
      <c r="G44" s="408" t="s">
        <v>523</v>
      </c>
      <c r="H44" s="408" t="s">
        <v>524</v>
      </c>
      <c r="I44" s="410">
        <v>7.375</v>
      </c>
      <c r="J44" s="410">
        <v>288</v>
      </c>
      <c r="K44" s="411">
        <v>2125.15</v>
      </c>
    </row>
    <row r="45" spans="1:11" ht="14.4" customHeight="1" x14ac:dyDescent="0.3">
      <c r="A45" s="406" t="s">
        <v>406</v>
      </c>
      <c r="B45" s="407" t="s">
        <v>407</v>
      </c>
      <c r="C45" s="408" t="s">
        <v>413</v>
      </c>
      <c r="D45" s="409" t="s">
        <v>441</v>
      </c>
      <c r="E45" s="408" t="s">
        <v>722</v>
      </c>
      <c r="F45" s="409" t="s">
        <v>723</v>
      </c>
      <c r="G45" s="408" t="s">
        <v>525</v>
      </c>
      <c r="H45" s="408" t="s">
        <v>526</v>
      </c>
      <c r="I45" s="410">
        <v>0.27750000000000002</v>
      </c>
      <c r="J45" s="410">
        <v>6000</v>
      </c>
      <c r="K45" s="411">
        <v>1661.5</v>
      </c>
    </row>
    <row r="46" spans="1:11" ht="14.4" customHeight="1" x14ac:dyDescent="0.3">
      <c r="A46" s="406" t="s">
        <v>406</v>
      </c>
      <c r="B46" s="407" t="s">
        <v>407</v>
      </c>
      <c r="C46" s="408" t="s">
        <v>413</v>
      </c>
      <c r="D46" s="409" t="s">
        <v>441</v>
      </c>
      <c r="E46" s="408" t="s">
        <v>722</v>
      </c>
      <c r="F46" s="409" t="s">
        <v>723</v>
      </c>
      <c r="G46" s="408" t="s">
        <v>527</v>
      </c>
      <c r="H46" s="408" t="s">
        <v>528</v>
      </c>
      <c r="I46" s="410">
        <v>5.6540000000000008</v>
      </c>
      <c r="J46" s="410">
        <v>2000</v>
      </c>
      <c r="K46" s="411">
        <v>11313.369999999999</v>
      </c>
    </row>
    <row r="47" spans="1:11" ht="14.4" customHeight="1" x14ac:dyDescent="0.3">
      <c r="A47" s="406" t="s">
        <v>406</v>
      </c>
      <c r="B47" s="407" t="s">
        <v>407</v>
      </c>
      <c r="C47" s="408" t="s">
        <v>413</v>
      </c>
      <c r="D47" s="409" t="s">
        <v>441</v>
      </c>
      <c r="E47" s="408" t="s">
        <v>722</v>
      </c>
      <c r="F47" s="409" t="s">
        <v>723</v>
      </c>
      <c r="G47" s="408" t="s">
        <v>529</v>
      </c>
      <c r="H47" s="408" t="s">
        <v>530</v>
      </c>
      <c r="I47" s="410">
        <v>12.95</v>
      </c>
      <c r="J47" s="410">
        <v>800</v>
      </c>
      <c r="K47" s="411">
        <v>10357.6</v>
      </c>
    </row>
    <row r="48" spans="1:11" ht="14.4" customHeight="1" x14ac:dyDescent="0.3">
      <c r="A48" s="406" t="s">
        <v>406</v>
      </c>
      <c r="B48" s="407" t="s">
        <v>407</v>
      </c>
      <c r="C48" s="408" t="s">
        <v>413</v>
      </c>
      <c r="D48" s="409" t="s">
        <v>441</v>
      </c>
      <c r="E48" s="408" t="s">
        <v>722</v>
      </c>
      <c r="F48" s="409" t="s">
        <v>723</v>
      </c>
      <c r="G48" s="408" t="s">
        <v>531</v>
      </c>
      <c r="H48" s="408" t="s">
        <v>532</v>
      </c>
      <c r="I48" s="410">
        <v>5.63</v>
      </c>
      <c r="J48" s="410">
        <v>1500</v>
      </c>
      <c r="K48" s="411">
        <v>8445.93</v>
      </c>
    </row>
    <row r="49" spans="1:11" ht="14.4" customHeight="1" x14ac:dyDescent="0.3">
      <c r="A49" s="406" t="s">
        <v>406</v>
      </c>
      <c r="B49" s="407" t="s">
        <v>407</v>
      </c>
      <c r="C49" s="408" t="s">
        <v>413</v>
      </c>
      <c r="D49" s="409" t="s">
        <v>441</v>
      </c>
      <c r="E49" s="408" t="s">
        <v>722</v>
      </c>
      <c r="F49" s="409" t="s">
        <v>723</v>
      </c>
      <c r="G49" s="408" t="s">
        <v>533</v>
      </c>
      <c r="H49" s="408" t="s">
        <v>534</v>
      </c>
      <c r="I49" s="410">
        <v>117.37</v>
      </c>
      <c r="J49" s="410">
        <v>43</v>
      </c>
      <c r="K49" s="411">
        <v>5046.91</v>
      </c>
    </row>
    <row r="50" spans="1:11" ht="14.4" customHeight="1" x14ac:dyDescent="0.3">
      <c r="A50" s="406" t="s">
        <v>406</v>
      </c>
      <c r="B50" s="407" t="s">
        <v>407</v>
      </c>
      <c r="C50" s="408" t="s">
        <v>413</v>
      </c>
      <c r="D50" s="409" t="s">
        <v>441</v>
      </c>
      <c r="E50" s="408" t="s">
        <v>722</v>
      </c>
      <c r="F50" s="409" t="s">
        <v>723</v>
      </c>
      <c r="G50" s="408" t="s">
        <v>535</v>
      </c>
      <c r="H50" s="408" t="s">
        <v>536</v>
      </c>
      <c r="I50" s="410">
        <v>254.1</v>
      </c>
      <c r="J50" s="410">
        <v>50</v>
      </c>
      <c r="K50" s="411">
        <v>12705</v>
      </c>
    </row>
    <row r="51" spans="1:11" ht="14.4" customHeight="1" x14ac:dyDescent="0.3">
      <c r="A51" s="406" t="s">
        <v>406</v>
      </c>
      <c r="B51" s="407" t="s">
        <v>407</v>
      </c>
      <c r="C51" s="408" t="s">
        <v>413</v>
      </c>
      <c r="D51" s="409" t="s">
        <v>441</v>
      </c>
      <c r="E51" s="408" t="s">
        <v>722</v>
      </c>
      <c r="F51" s="409" t="s">
        <v>723</v>
      </c>
      <c r="G51" s="408" t="s">
        <v>537</v>
      </c>
      <c r="H51" s="408" t="s">
        <v>538</v>
      </c>
      <c r="I51" s="410">
        <v>2156.2199999999998</v>
      </c>
      <c r="J51" s="410">
        <v>1</v>
      </c>
      <c r="K51" s="411">
        <v>2156.2199999999998</v>
      </c>
    </row>
    <row r="52" spans="1:11" ht="14.4" customHeight="1" x14ac:dyDescent="0.3">
      <c r="A52" s="406" t="s">
        <v>406</v>
      </c>
      <c r="B52" s="407" t="s">
        <v>407</v>
      </c>
      <c r="C52" s="408" t="s">
        <v>413</v>
      </c>
      <c r="D52" s="409" t="s">
        <v>441</v>
      </c>
      <c r="E52" s="408" t="s">
        <v>722</v>
      </c>
      <c r="F52" s="409" t="s">
        <v>723</v>
      </c>
      <c r="G52" s="408" t="s">
        <v>539</v>
      </c>
      <c r="H52" s="408" t="s">
        <v>540</v>
      </c>
      <c r="I52" s="410">
        <v>2781.03</v>
      </c>
      <c r="J52" s="410">
        <v>1</v>
      </c>
      <c r="K52" s="411">
        <v>2781.03</v>
      </c>
    </row>
    <row r="53" spans="1:11" ht="14.4" customHeight="1" x14ac:dyDescent="0.3">
      <c r="A53" s="406" t="s">
        <v>406</v>
      </c>
      <c r="B53" s="407" t="s">
        <v>407</v>
      </c>
      <c r="C53" s="408" t="s">
        <v>413</v>
      </c>
      <c r="D53" s="409" t="s">
        <v>441</v>
      </c>
      <c r="E53" s="408" t="s">
        <v>722</v>
      </c>
      <c r="F53" s="409" t="s">
        <v>723</v>
      </c>
      <c r="G53" s="408" t="s">
        <v>541</v>
      </c>
      <c r="H53" s="408" t="s">
        <v>542</v>
      </c>
      <c r="I53" s="410">
        <v>2072.9299999999998</v>
      </c>
      <c r="J53" s="410">
        <v>2</v>
      </c>
      <c r="K53" s="411">
        <v>4145.8500000000004</v>
      </c>
    </row>
    <row r="54" spans="1:11" ht="14.4" customHeight="1" x14ac:dyDescent="0.3">
      <c r="A54" s="406" t="s">
        <v>406</v>
      </c>
      <c r="B54" s="407" t="s">
        <v>407</v>
      </c>
      <c r="C54" s="408" t="s">
        <v>413</v>
      </c>
      <c r="D54" s="409" t="s">
        <v>441</v>
      </c>
      <c r="E54" s="408" t="s">
        <v>722</v>
      </c>
      <c r="F54" s="409" t="s">
        <v>723</v>
      </c>
      <c r="G54" s="408" t="s">
        <v>543</v>
      </c>
      <c r="H54" s="408" t="s">
        <v>544</v>
      </c>
      <c r="I54" s="410">
        <v>240.31</v>
      </c>
      <c r="J54" s="410">
        <v>50</v>
      </c>
      <c r="K54" s="411">
        <v>12015.3</v>
      </c>
    </row>
    <row r="55" spans="1:11" ht="14.4" customHeight="1" x14ac:dyDescent="0.3">
      <c r="A55" s="406" t="s">
        <v>406</v>
      </c>
      <c r="B55" s="407" t="s">
        <v>407</v>
      </c>
      <c r="C55" s="408" t="s">
        <v>413</v>
      </c>
      <c r="D55" s="409" t="s">
        <v>441</v>
      </c>
      <c r="E55" s="408" t="s">
        <v>722</v>
      </c>
      <c r="F55" s="409" t="s">
        <v>723</v>
      </c>
      <c r="G55" s="408" t="s">
        <v>545</v>
      </c>
      <c r="H55" s="408" t="s">
        <v>546</v>
      </c>
      <c r="I55" s="410">
        <v>11.49</v>
      </c>
      <c r="J55" s="410">
        <v>100</v>
      </c>
      <c r="K55" s="411">
        <v>1149.5</v>
      </c>
    </row>
    <row r="56" spans="1:11" ht="14.4" customHeight="1" x14ac:dyDescent="0.3">
      <c r="A56" s="406" t="s">
        <v>406</v>
      </c>
      <c r="B56" s="407" t="s">
        <v>407</v>
      </c>
      <c r="C56" s="408" t="s">
        <v>413</v>
      </c>
      <c r="D56" s="409" t="s">
        <v>441</v>
      </c>
      <c r="E56" s="408" t="s">
        <v>722</v>
      </c>
      <c r="F56" s="409" t="s">
        <v>723</v>
      </c>
      <c r="G56" s="408" t="s">
        <v>547</v>
      </c>
      <c r="H56" s="408" t="s">
        <v>548</v>
      </c>
      <c r="I56" s="410">
        <v>1.49</v>
      </c>
      <c r="J56" s="410">
        <v>2000</v>
      </c>
      <c r="K56" s="411">
        <v>2972.72</v>
      </c>
    </row>
    <row r="57" spans="1:11" ht="14.4" customHeight="1" x14ac:dyDescent="0.3">
      <c r="A57" s="406" t="s">
        <v>406</v>
      </c>
      <c r="B57" s="407" t="s">
        <v>407</v>
      </c>
      <c r="C57" s="408" t="s">
        <v>413</v>
      </c>
      <c r="D57" s="409" t="s">
        <v>441</v>
      </c>
      <c r="E57" s="408" t="s">
        <v>722</v>
      </c>
      <c r="F57" s="409" t="s">
        <v>723</v>
      </c>
      <c r="G57" s="408" t="s">
        <v>549</v>
      </c>
      <c r="H57" s="408" t="s">
        <v>550</v>
      </c>
      <c r="I57" s="410">
        <v>165.77</v>
      </c>
      <c r="J57" s="410">
        <v>10</v>
      </c>
      <c r="K57" s="411">
        <v>1657.7</v>
      </c>
    </row>
    <row r="58" spans="1:11" ht="14.4" customHeight="1" x14ac:dyDescent="0.3">
      <c r="A58" s="406" t="s">
        <v>406</v>
      </c>
      <c r="B58" s="407" t="s">
        <v>407</v>
      </c>
      <c r="C58" s="408" t="s">
        <v>413</v>
      </c>
      <c r="D58" s="409" t="s">
        <v>441</v>
      </c>
      <c r="E58" s="408" t="s">
        <v>722</v>
      </c>
      <c r="F58" s="409" t="s">
        <v>723</v>
      </c>
      <c r="G58" s="408" t="s">
        <v>551</v>
      </c>
      <c r="H58" s="408" t="s">
        <v>552</v>
      </c>
      <c r="I58" s="410">
        <v>326.7</v>
      </c>
      <c r="J58" s="410">
        <v>4</v>
      </c>
      <c r="K58" s="411">
        <v>1306.8</v>
      </c>
    </row>
    <row r="59" spans="1:11" ht="14.4" customHeight="1" x14ac:dyDescent="0.3">
      <c r="A59" s="406" t="s">
        <v>406</v>
      </c>
      <c r="B59" s="407" t="s">
        <v>407</v>
      </c>
      <c r="C59" s="408" t="s">
        <v>413</v>
      </c>
      <c r="D59" s="409" t="s">
        <v>441</v>
      </c>
      <c r="E59" s="408" t="s">
        <v>724</v>
      </c>
      <c r="F59" s="409" t="s">
        <v>725</v>
      </c>
      <c r="G59" s="408" t="s">
        <v>553</v>
      </c>
      <c r="H59" s="408" t="s">
        <v>554</v>
      </c>
      <c r="I59" s="410">
        <v>0.64</v>
      </c>
      <c r="J59" s="410">
        <v>100</v>
      </c>
      <c r="K59" s="411">
        <v>64.13</v>
      </c>
    </row>
    <row r="60" spans="1:11" ht="14.4" customHeight="1" x14ac:dyDescent="0.3">
      <c r="A60" s="406" t="s">
        <v>406</v>
      </c>
      <c r="B60" s="407" t="s">
        <v>407</v>
      </c>
      <c r="C60" s="408" t="s">
        <v>413</v>
      </c>
      <c r="D60" s="409" t="s">
        <v>441</v>
      </c>
      <c r="E60" s="408" t="s">
        <v>724</v>
      </c>
      <c r="F60" s="409" t="s">
        <v>725</v>
      </c>
      <c r="G60" s="408" t="s">
        <v>555</v>
      </c>
      <c r="H60" s="408" t="s">
        <v>556</v>
      </c>
      <c r="I60" s="410">
        <v>0.71</v>
      </c>
      <c r="J60" s="410">
        <v>200</v>
      </c>
      <c r="K60" s="411">
        <v>141.19999999999999</v>
      </c>
    </row>
    <row r="61" spans="1:11" ht="14.4" customHeight="1" x14ac:dyDescent="0.3">
      <c r="A61" s="406" t="s">
        <v>406</v>
      </c>
      <c r="B61" s="407" t="s">
        <v>407</v>
      </c>
      <c r="C61" s="408" t="s">
        <v>413</v>
      </c>
      <c r="D61" s="409" t="s">
        <v>441</v>
      </c>
      <c r="E61" s="408" t="s">
        <v>724</v>
      </c>
      <c r="F61" s="409" t="s">
        <v>725</v>
      </c>
      <c r="G61" s="408" t="s">
        <v>557</v>
      </c>
      <c r="H61" s="408" t="s">
        <v>558</v>
      </c>
      <c r="I61" s="410">
        <v>0.72499999999999998</v>
      </c>
      <c r="J61" s="410">
        <v>400</v>
      </c>
      <c r="K61" s="411">
        <v>288.39999999999998</v>
      </c>
    </row>
    <row r="62" spans="1:11" ht="14.4" customHeight="1" x14ac:dyDescent="0.3">
      <c r="A62" s="406" t="s">
        <v>406</v>
      </c>
      <c r="B62" s="407" t="s">
        <v>407</v>
      </c>
      <c r="C62" s="408" t="s">
        <v>413</v>
      </c>
      <c r="D62" s="409" t="s">
        <v>441</v>
      </c>
      <c r="E62" s="408" t="s">
        <v>724</v>
      </c>
      <c r="F62" s="409" t="s">
        <v>725</v>
      </c>
      <c r="G62" s="408" t="s">
        <v>559</v>
      </c>
      <c r="H62" s="408" t="s">
        <v>560</v>
      </c>
      <c r="I62" s="410">
        <v>7.5</v>
      </c>
      <c r="J62" s="410">
        <v>200</v>
      </c>
      <c r="K62" s="411">
        <v>1500</v>
      </c>
    </row>
    <row r="63" spans="1:11" ht="14.4" customHeight="1" x14ac:dyDescent="0.3">
      <c r="A63" s="406" t="s">
        <v>406</v>
      </c>
      <c r="B63" s="407" t="s">
        <v>407</v>
      </c>
      <c r="C63" s="408" t="s">
        <v>413</v>
      </c>
      <c r="D63" s="409" t="s">
        <v>441</v>
      </c>
      <c r="E63" s="408" t="s">
        <v>724</v>
      </c>
      <c r="F63" s="409" t="s">
        <v>725</v>
      </c>
      <c r="G63" s="408" t="s">
        <v>561</v>
      </c>
      <c r="H63" s="408" t="s">
        <v>562</v>
      </c>
      <c r="I63" s="410">
        <v>7.5</v>
      </c>
      <c r="J63" s="410">
        <v>350</v>
      </c>
      <c r="K63" s="411">
        <v>2625</v>
      </c>
    </row>
    <row r="64" spans="1:11" ht="14.4" customHeight="1" x14ac:dyDescent="0.3">
      <c r="A64" s="406" t="s">
        <v>406</v>
      </c>
      <c r="B64" s="407" t="s">
        <v>407</v>
      </c>
      <c r="C64" s="408" t="s">
        <v>413</v>
      </c>
      <c r="D64" s="409" t="s">
        <v>441</v>
      </c>
      <c r="E64" s="408" t="s">
        <v>724</v>
      </c>
      <c r="F64" s="409" t="s">
        <v>725</v>
      </c>
      <c r="G64" s="408" t="s">
        <v>561</v>
      </c>
      <c r="H64" s="408" t="s">
        <v>563</v>
      </c>
      <c r="I64" s="410">
        <v>7.5</v>
      </c>
      <c r="J64" s="410">
        <v>100</v>
      </c>
      <c r="K64" s="411">
        <v>750</v>
      </c>
    </row>
    <row r="65" spans="1:11" ht="14.4" customHeight="1" x14ac:dyDescent="0.3">
      <c r="A65" s="406" t="s">
        <v>406</v>
      </c>
      <c r="B65" s="407" t="s">
        <v>407</v>
      </c>
      <c r="C65" s="408" t="s">
        <v>413</v>
      </c>
      <c r="D65" s="409" t="s">
        <v>441</v>
      </c>
      <c r="E65" s="408" t="s">
        <v>724</v>
      </c>
      <c r="F65" s="409" t="s">
        <v>725</v>
      </c>
      <c r="G65" s="408" t="s">
        <v>564</v>
      </c>
      <c r="H65" s="408" t="s">
        <v>565</v>
      </c>
      <c r="I65" s="410">
        <v>2.94</v>
      </c>
      <c r="J65" s="410">
        <v>50</v>
      </c>
      <c r="K65" s="411">
        <v>146.96</v>
      </c>
    </row>
    <row r="66" spans="1:11" ht="14.4" customHeight="1" x14ac:dyDescent="0.3">
      <c r="A66" s="406" t="s">
        <v>406</v>
      </c>
      <c r="B66" s="407" t="s">
        <v>407</v>
      </c>
      <c r="C66" s="408" t="s">
        <v>413</v>
      </c>
      <c r="D66" s="409" t="s">
        <v>441</v>
      </c>
      <c r="E66" s="408" t="s">
        <v>724</v>
      </c>
      <c r="F66" s="409" t="s">
        <v>725</v>
      </c>
      <c r="G66" s="408" t="s">
        <v>566</v>
      </c>
      <c r="H66" s="408" t="s">
        <v>567</v>
      </c>
      <c r="I66" s="410">
        <v>7.5</v>
      </c>
      <c r="J66" s="410">
        <v>300</v>
      </c>
      <c r="K66" s="411">
        <v>2250.6000000000004</v>
      </c>
    </row>
    <row r="67" spans="1:11" ht="14.4" customHeight="1" x14ac:dyDescent="0.3">
      <c r="A67" s="406" t="s">
        <v>406</v>
      </c>
      <c r="B67" s="407" t="s">
        <v>407</v>
      </c>
      <c r="C67" s="408" t="s">
        <v>413</v>
      </c>
      <c r="D67" s="409" t="s">
        <v>441</v>
      </c>
      <c r="E67" s="408" t="s">
        <v>724</v>
      </c>
      <c r="F67" s="409" t="s">
        <v>725</v>
      </c>
      <c r="G67" s="408" t="s">
        <v>568</v>
      </c>
      <c r="H67" s="408" t="s">
        <v>569</v>
      </c>
      <c r="I67" s="410">
        <v>0.71</v>
      </c>
      <c r="J67" s="410">
        <v>5400</v>
      </c>
      <c r="K67" s="411">
        <v>3834</v>
      </c>
    </row>
    <row r="68" spans="1:11" ht="14.4" customHeight="1" x14ac:dyDescent="0.3">
      <c r="A68" s="406" t="s">
        <v>406</v>
      </c>
      <c r="B68" s="407" t="s">
        <v>407</v>
      </c>
      <c r="C68" s="408" t="s">
        <v>413</v>
      </c>
      <c r="D68" s="409" t="s">
        <v>441</v>
      </c>
      <c r="E68" s="408" t="s">
        <v>724</v>
      </c>
      <c r="F68" s="409" t="s">
        <v>725</v>
      </c>
      <c r="G68" s="408" t="s">
        <v>570</v>
      </c>
      <c r="H68" s="408" t="s">
        <v>571</v>
      </c>
      <c r="I68" s="410">
        <v>0.71</v>
      </c>
      <c r="J68" s="410">
        <v>3800</v>
      </c>
      <c r="K68" s="411">
        <v>2698</v>
      </c>
    </row>
    <row r="69" spans="1:11" ht="14.4" customHeight="1" x14ac:dyDescent="0.3">
      <c r="A69" s="406" t="s">
        <v>406</v>
      </c>
      <c r="B69" s="407" t="s">
        <v>407</v>
      </c>
      <c r="C69" s="408" t="s">
        <v>413</v>
      </c>
      <c r="D69" s="409" t="s">
        <v>441</v>
      </c>
      <c r="E69" s="408" t="s">
        <v>724</v>
      </c>
      <c r="F69" s="409" t="s">
        <v>725</v>
      </c>
      <c r="G69" s="408" t="s">
        <v>572</v>
      </c>
      <c r="H69" s="408" t="s">
        <v>573</v>
      </c>
      <c r="I69" s="410">
        <v>0.71</v>
      </c>
      <c r="J69" s="410">
        <v>16400</v>
      </c>
      <c r="K69" s="411">
        <v>11644</v>
      </c>
    </row>
    <row r="70" spans="1:11" ht="14.4" customHeight="1" x14ac:dyDescent="0.3">
      <c r="A70" s="406" t="s">
        <v>406</v>
      </c>
      <c r="B70" s="407" t="s">
        <v>407</v>
      </c>
      <c r="C70" s="408" t="s">
        <v>413</v>
      </c>
      <c r="D70" s="409" t="s">
        <v>441</v>
      </c>
      <c r="E70" s="408" t="s">
        <v>724</v>
      </c>
      <c r="F70" s="409" t="s">
        <v>725</v>
      </c>
      <c r="G70" s="408" t="s">
        <v>574</v>
      </c>
      <c r="H70" s="408" t="s">
        <v>575</v>
      </c>
      <c r="I70" s="410">
        <v>12.585000000000001</v>
      </c>
      <c r="J70" s="410">
        <v>420</v>
      </c>
      <c r="K70" s="411">
        <v>5286.8</v>
      </c>
    </row>
    <row r="71" spans="1:11" ht="14.4" customHeight="1" x14ac:dyDescent="0.3">
      <c r="A71" s="406" t="s">
        <v>406</v>
      </c>
      <c r="B71" s="407" t="s">
        <v>407</v>
      </c>
      <c r="C71" s="408" t="s">
        <v>413</v>
      </c>
      <c r="D71" s="409" t="s">
        <v>441</v>
      </c>
      <c r="E71" s="408" t="s">
        <v>724</v>
      </c>
      <c r="F71" s="409" t="s">
        <v>725</v>
      </c>
      <c r="G71" s="408" t="s">
        <v>576</v>
      </c>
      <c r="H71" s="408" t="s">
        <v>577</v>
      </c>
      <c r="I71" s="410">
        <v>2.94</v>
      </c>
      <c r="J71" s="410">
        <v>50</v>
      </c>
      <c r="K71" s="411">
        <v>146.97</v>
      </c>
    </row>
    <row r="72" spans="1:11" ht="14.4" customHeight="1" x14ac:dyDescent="0.3">
      <c r="A72" s="406" t="s">
        <v>406</v>
      </c>
      <c r="B72" s="407" t="s">
        <v>407</v>
      </c>
      <c r="C72" s="408" t="s">
        <v>413</v>
      </c>
      <c r="D72" s="409" t="s">
        <v>441</v>
      </c>
      <c r="E72" s="408" t="s">
        <v>724</v>
      </c>
      <c r="F72" s="409" t="s">
        <v>725</v>
      </c>
      <c r="G72" s="408" t="s">
        <v>578</v>
      </c>
      <c r="H72" s="408" t="s">
        <v>579</v>
      </c>
      <c r="I72" s="410">
        <v>9.68</v>
      </c>
      <c r="J72" s="410">
        <v>50</v>
      </c>
      <c r="K72" s="411">
        <v>484</v>
      </c>
    </row>
    <row r="73" spans="1:11" ht="14.4" customHeight="1" x14ac:dyDescent="0.3">
      <c r="A73" s="406" t="s">
        <v>406</v>
      </c>
      <c r="B73" s="407" t="s">
        <v>407</v>
      </c>
      <c r="C73" s="408" t="s">
        <v>413</v>
      </c>
      <c r="D73" s="409" t="s">
        <v>441</v>
      </c>
      <c r="E73" s="408" t="s">
        <v>726</v>
      </c>
      <c r="F73" s="409" t="s">
        <v>727</v>
      </c>
      <c r="G73" s="408" t="s">
        <v>580</v>
      </c>
      <c r="H73" s="408" t="s">
        <v>581</v>
      </c>
      <c r="I73" s="410">
        <v>139.44</v>
      </c>
      <c r="J73" s="410">
        <v>3</v>
      </c>
      <c r="K73" s="411">
        <v>418.32</v>
      </c>
    </row>
    <row r="74" spans="1:11" ht="14.4" customHeight="1" x14ac:dyDescent="0.3">
      <c r="A74" s="406" t="s">
        <v>406</v>
      </c>
      <c r="B74" s="407" t="s">
        <v>407</v>
      </c>
      <c r="C74" s="408" t="s">
        <v>413</v>
      </c>
      <c r="D74" s="409" t="s">
        <v>441</v>
      </c>
      <c r="E74" s="408" t="s">
        <v>726</v>
      </c>
      <c r="F74" s="409" t="s">
        <v>727</v>
      </c>
      <c r="G74" s="408" t="s">
        <v>582</v>
      </c>
      <c r="H74" s="408" t="s">
        <v>583</v>
      </c>
      <c r="I74" s="410">
        <v>461</v>
      </c>
      <c r="J74" s="410">
        <v>25</v>
      </c>
      <c r="K74" s="411">
        <v>11525</v>
      </c>
    </row>
    <row r="75" spans="1:11" ht="14.4" customHeight="1" x14ac:dyDescent="0.3">
      <c r="A75" s="406" t="s">
        <v>406</v>
      </c>
      <c r="B75" s="407" t="s">
        <v>407</v>
      </c>
      <c r="C75" s="408" t="s">
        <v>413</v>
      </c>
      <c r="D75" s="409" t="s">
        <v>441</v>
      </c>
      <c r="E75" s="408" t="s">
        <v>726</v>
      </c>
      <c r="F75" s="409" t="s">
        <v>727</v>
      </c>
      <c r="G75" s="408" t="s">
        <v>584</v>
      </c>
      <c r="H75" s="408" t="s">
        <v>585</v>
      </c>
      <c r="I75" s="410">
        <v>6.4000000000000001E-2</v>
      </c>
      <c r="J75" s="410">
        <v>27000</v>
      </c>
      <c r="K75" s="411">
        <v>1668.69</v>
      </c>
    </row>
    <row r="76" spans="1:11" ht="14.4" customHeight="1" x14ac:dyDescent="0.3">
      <c r="A76" s="406" t="s">
        <v>406</v>
      </c>
      <c r="B76" s="407" t="s">
        <v>407</v>
      </c>
      <c r="C76" s="408" t="s">
        <v>413</v>
      </c>
      <c r="D76" s="409" t="s">
        <v>441</v>
      </c>
      <c r="E76" s="408" t="s">
        <v>726</v>
      </c>
      <c r="F76" s="409" t="s">
        <v>727</v>
      </c>
      <c r="G76" s="408" t="s">
        <v>586</v>
      </c>
      <c r="H76" s="408" t="s">
        <v>587</v>
      </c>
      <c r="I76" s="410">
        <v>642.63</v>
      </c>
      <c r="J76" s="410">
        <v>4</v>
      </c>
      <c r="K76" s="411">
        <v>2570.5299999999997</v>
      </c>
    </row>
    <row r="77" spans="1:11" ht="14.4" customHeight="1" x14ac:dyDescent="0.3">
      <c r="A77" s="406" t="s">
        <v>406</v>
      </c>
      <c r="B77" s="407" t="s">
        <v>407</v>
      </c>
      <c r="C77" s="408" t="s">
        <v>413</v>
      </c>
      <c r="D77" s="409" t="s">
        <v>441</v>
      </c>
      <c r="E77" s="408" t="s">
        <v>726</v>
      </c>
      <c r="F77" s="409" t="s">
        <v>727</v>
      </c>
      <c r="G77" s="408" t="s">
        <v>588</v>
      </c>
      <c r="H77" s="408" t="s">
        <v>589</v>
      </c>
      <c r="I77" s="410">
        <v>344.91499999999996</v>
      </c>
      <c r="J77" s="410">
        <v>6</v>
      </c>
      <c r="K77" s="411">
        <v>2069.33</v>
      </c>
    </row>
    <row r="78" spans="1:11" ht="14.4" customHeight="1" x14ac:dyDescent="0.3">
      <c r="A78" s="406" t="s">
        <v>406</v>
      </c>
      <c r="B78" s="407" t="s">
        <v>407</v>
      </c>
      <c r="C78" s="408" t="s">
        <v>413</v>
      </c>
      <c r="D78" s="409" t="s">
        <v>441</v>
      </c>
      <c r="E78" s="408" t="s">
        <v>726</v>
      </c>
      <c r="F78" s="409" t="s">
        <v>727</v>
      </c>
      <c r="G78" s="408" t="s">
        <v>590</v>
      </c>
      <c r="H78" s="408" t="s">
        <v>591</v>
      </c>
      <c r="I78" s="410">
        <v>270.32</v>
      </c>
      <c r="J78" s="410">
        <v>204</v>
      </c>
      <c r="K78" s="411">
        <v>55049.689999999995</v>
      </c>
    </row>
    <row r="79" spans="1:11" ht="14.4" customHeight="1" x14ac:dyDescent="0.3">
      <c r="A79" s="406" t="s">
        <v>406</v>
      </c>
      <c r="B79" s="407" t="s">
        <v>407</v>
      </c>
      <c r="C79" s="408" t="s">
        <v>413</v>
      </c>
      <c r="D79" s="409" t="s">
        <v>441</v>
      </c>
      <c r="E79" s="408" t="s">
        <v>726</v>
      </c>
      <c r="F79" s="409" t="s">
        <v>727</v>
      </c>
      <c r="G79" s="408" t="s">
        <v>592</v>
      </c>
      <c r="H79" s="408" t="s">
        <v>593</v>
      </c>
      <c r="I79" s="410">
        <v>71.88</v>
      </c>
      <c r="J79" s="410">
        <v>6</v>
      </c>
      <c r="K79" s="411">
        <v>431.26</v>
      </c>
    </row>
    <row r="80" spans="1:11" ht="14.4" customHeight="1" x14ac:dyDescent="0.3">
      <c r="A80" s="406" t="s">
        <v>406</v>
      </c>
      <c r="B80" s="407" t="s">
        <v>407</v>
      </c>
      <c r="C80" s="408" t="s">
        <v>413</v>
      </c>
      <c r="D80" s="409" t="s">
        <v>441</v>
      </c>
      <c r="E80" s="408" t="s">
        <v>726</v>
      </c>
      <c r="F80" s="409" t="s">
        <v>727</v>
      </c>
      <c r="G80" s="408" t="s">
        <v>594</v>
      </c>
      <c r="H80" s="408" t="s">
        <v>595</v>
      </c>
      <c r="I80" s="410">
        <v>216.5</v>
      </c>
      <c r="J80" s="410">
        <v>3</v>
      </c>
      <c r="K80" s="411">
        <v>649.5</v>
      </c>
    </row>
    <row r="81" spans="1:11" ht="14.4" customHeight="1" x14ac:dyDescent="0.3">
      <c r="A81" s="406" t="s">
        <v>406</v>
      </c>
      <c r="B81" s="407" t="s">
        <v>407</v>
      </c>
      <c r="C81" s="408" t="s">
        <v>413</v>
      </c>
      <c r="D81" s="409" t="s">
        <v>441</v>
      </c>
      <c r="E81" s="408" t="s">
        <v>726</v>
      </c>
      <c r="F81" s="409" t="s">
        <v>727</v>
      </c>
      <c r="G81" s="408" t="s">
        <v>596</v>
      </c>
      <c r="H81" s="408" t="s">
        <v>597</v>
      </c>
      <c r="I81" s="410">
        <v>80.95</v>
      </c>
      <c r="J81" s="410">
        <v>7</v>
      </c>
      <c r="K81" s="411">
        <v>562.28</v>
      </c>
    </row>
    <row r="82" spans="1:11" ht="14.4" customHeight="1" x14ac:dyDescent="0.3">
      <c r="A82" s="406" t="s">
        <v>406</v>
      </c>
      <c r="B82" s="407" t="s">
        <v>407</v>
      </c>
      <c r="C82" s="408" t="s">
        <v>413</v>
      </c>
      <c r="D82" s="409" t="s">
        <v>441</v>
      </c>
      <c r="E82" s="408" t="s">
        <v>726</v>
      </c>
      <c r="F82" s="409" t="s">
        <v>727</v>
      </c>
      <c r="G82" s="408" t="s">
        <v>598</v>
      </c>
      <c r="H82" s="408" t="s">
        <v>599</v>
      </c>
      <c r="I82" s="410">
        <v>117.494</v>
      </c>
      <c r="J82" s="410">
        <v>7</v>
      </c>
      <c r="K82" s="411">
        <v>819.06</v>
      </c>
    </row>
    <row r="83" spans="1:11" ht="14.4" customHeight="1" x14ac:dyDescent="0.3">
      <c r="A83" s="406" t="s">
        <v>406</v>
      </c>
      <c r="B83" s="407" t="s">
        <v>407</v>
      </c>
      <c r="C83" s="408" t="s">
        <v>413</v>
      </c>
      <c r="D83" s="409" t="s">
        <v>441</v>
      </c>
      <c r="E83" s="408" t="s">
        <v>726</v>
      </c>
      <c r="F83" s="409" t="s">
        <v>727</v>
      </c>
      <c r="G83" s="408" t="s">
        <v>600</v>
      </c>
      <c r="H83" s="408" t="s">
        <v>601</v>
      </c>
      <c r="I83" s="410">
        <v>780.45</v>
      </c>
      <c r="J83" s="410">
        <v>40</v>
      </c>
      <c r="K83" s="411">
        <v>31218</v>
      </c>
    </row>
    <row r="84" spans="1:11" ht="14.4" customHeight="1" x14ac:dyDescent="0.3">
      <c r="A84" s="406" t="s">
        <v>406</v>
      </c>
      <c r="B84" s="407" t="s">
        <v>407</v>
      </c>
      <c r="C84" s="408" t="s">
        <v>413</v>
      </c>
      <c r="D84" s="409" t="s">
        <v>441</v>
      </c>
      <c r="E84" s="408" t="s">
        <v>726</v>
      </c>
      <c r="F84" s="409" t="s">
        <v>727</v>
      </c>
      <c r="G84" s="408" t="s">
        <v>602</v>
      </c>
      <c r="H84" s="408" t="s">
        <v>603</v>
      </c>
      <c r="I84" s="410">
        <v>73.563333333333333</v>
      </c>
      <c r="J84" s="410">
        <v>3</v>
      </c>
      <c r="K84" s="411">
        <v>220.69</v>
      </c>
    </row>
    <row r="85" spans="1:11" ht="14.4" customHeight="1" x14ac:dyDescent="0.3">
      <c r="A85" s="406" t="s">
        <v>406</v>
      </c>
      <c r="B85" s="407" t="s">
        <v>407</v>
      </c>
      <c r="C85" s="408" t="s">
        <v>413</v>
      </c>
      <c r="D85" s="409" t="s">
        <v>441</v>
      </c>
      <c r="E85" s="408" t="s">
        <v>726</v>
      </c>
      <c r="F85" s="409" t="s">
        <v>727</v>
      </c>
      <c r="G85" s="408" t="s">
        <v>604</v>
      </c>
      <c r="H85" s="408" t="s">
        <v>605</v>
      </c>
      <c r="I85" s="410">
        <v>74.53</v>
      </c>
      <c r="J85" s="410">
        <v>2</v>
      </c>
      <c r="K85" s="411">
        <v>149.07</v>
      </c>
    </row>
    <row r="86" spans="1:11" ht="14.4" customHeight="1" x14ac:dyDescent="0.3">
      <c r="A86" s="406" t="s">
        <v>406</v>
      </c>
      <c r="B86" s="407" t="s">
        <v>407</v>
      </c>
      <c r="C86" s="408" t="s">
        <v>413</v>
      </c>
      <c r="D86" s="409" t="s">
        <v>441</v>
      </c>
      <c r="E86" s="408" t="s">
        <v>726</v>
      </c>
      <c r="F86" s="409" t="s">
        <v>727</v>
      </c>
      <c r="G86" s="408" t="s">
        <v>606</v>
      </c>
      <c r="H86" s="408" t="s">
        <v>607</v>
      </c>
      <c r="I86" s="410">
        <v>2792.7</v>
      </c>
      <c r="J86" s="410">
        <v>1</v>
      </c>
      <c r="K86" s="411">
        <v>2792.7</v>
      </c>
    </row>
    <row r="87" spans="1:11" ht="14.4" customHeight="1" x14ac:dyDescent="0.3">
      <c r="A87" s="406" t="s">
        <v>406</v>
      </c>
      <c r="B87" s="407" t="s">
        <v>407</v>
      </c>
      <c r="C87" s="408" t="s">
        <v>413</v>
      </c>
      <c r="D87" s="409" t="s">
        <v>441</v>
      </c>
      <c r="E87" s="408" t="s">
        <v>726</v>
      </c>
      <c r="F87" s="409" t="s">
        <v>727</v>
      </c>
      <c r="G87" s="408" t="s">
        <v>608</v>
      </c>
      <c r="H87" s="408" t="s">
        <v>609</v>
      </c>
      <c r="I87" s="410">
        <v>3345.7</v>
      </c>
      <c r="J87" s="410">
        <v>1</v>
      </c>
      <c r="K87" s="411">
        <v>3345.7</v>
      </c>
    </row>
    <row r="88" spans="1:11" ht="14.4" customHeight="1" x14ac:dyDescent="0.3">
      <c r="A88" s="406" t="s">
        <v>406</v>
      </c>
      <c r="B88" s="407" t="s">
        <v>407</v>
      </c>
      <c r="C88" s="408" t="s">
        <v>413</v>
      </c>
      <c r="D88" s="409" t="s">
        <v>441</v>
      </c>
      <c r="E88" s="408" t="s">
        <v>726</v>
      </c>
      <c r="F88" s="409" t="s">
        <v>727</v>
      </c>
      <c r="G88" s="408" t="s">
        <v>610</v>
      </c>
      <c r="H88" s="408" t="s">
        <v>611</v>
      </c>
      <c r="I88" s="410">
        <v>15469.845000000001</v>
      </c>
      <c r="J88" s="410">
        <v>2</v>
      </c>
      <c r="K88" s="411">
        <v>30939.690000000002</v>
      </c>
    </row>
    <row r="89" spans="1:11" ht="14.4" customHeight="1" x14ac:dyDescent="0.3">
      <c r="A89" s="406" t="s">
        <v>406</v>
      </c>
      <c r="B89" s="407" t="s">
        <v>407</v>
      </c>
      <c r="C89" s="408" t="s">
        <v>413</v>
      </c>
      <c r="D89" s="409" t="s">
        <v>441</v>
      </c>
      <c r="E89" s="408" t="s">
        <v>726</v>
      </c>
      <c r="F89" s="409" t="s">
        <v>727</v>
      </c>
      <c r="G89" s="408" t="s">
        <v>612</v>
      </c>
      <c r="H89" s="408" t="s">
        <v>613</v>
      </c>
      <c r="I89" s="410">
        <v>15602.96</v>
      </c>
      <c r="J89" s="410">
        <v>2</v>
      </c>
      <c r="K89" s="411">
        <v>31205.919999999998</v>
      </c>
    </row>
    <row r="90" spans="1:11" ht="14.4" customHeight="1" x14ac:dyDescent="0.3">
      <c r="A90" s="406" t="s">
        <v>406</v>
      </c>
      <c r="B90" s="407" t="s">
        <v>407</v>
      </c>
      <c r="C90" s="408" t="s">
        <v>413</v>
      </c>
      <c r="D90" s="409" t="s">
        <v>441</v>
      </c>
      <c r="E90" s="408" t="s">
        <v>726</v>
      </c>
      <c r="F90" s="409" t="s">
        <v>727</v>
      </c>
      <c r="G90" s="408" t="s">
        <v>614</v>
      </c>
      <c r="H90" s="408" t="s">
        <v>615</v>
      </c>
      <c r="I90" s="410">
        <v>15277.46</v>
      </c>
      <c r="J90" s="410">
        <v>1</v>
      </c>
      <c r="K90" s="411">
        <v>15277.46</v>
      </c>
    </row>
    <row r="91" spans="1:11" ht="14.4" customHeight="1" x14ac:dyDescent="0.3">
      <c r="A91" s="406" t="s">
        <v>406</v>
      </c>
      <c r="B91" s="407" t="s">
        <v>407</v>
      </c>
      <c r="C91" s="408" t="s">
        <v>413</v>
      </c>
      <c r="D91" s="409" t="s">
        <v>441</v>
      </c>
      <c r="E91" s="408" t="s">
        <v>726</v>
      </c>
      <c r="F91" s="409" t="s">
        <v>727</v>
      </c>
      <c r="G91" s="408" t="s">
        <v>616</v>
      </c>
      <c r="H91" s="408" t="s">
        <v>617</v>
      </c>
      <c r="I91" s="410">
        <v>98.015000000000001</v>
      </c>
      <c r="J91" s="410">
        <v>3</v>
      </c>
      <c r="K91" s="411">
        <v>293.19</v>
      </c>
    </row>
    <row r="92" spans="1:11" ht="14.4" customHeight="1" x14ac:dyDescent="0.3">
      <c r="A92" s="406" t="s">
        <v>406</v>
      </c>
      <c r="B92" s="407" t="s">
        <v>407</v>
      </c>
      <c r="C92" s="408" t="s">
        <v>413</v>
      </c>
      <c r="D92" s="409" t="s">
        <v>441</v>
      </c>
      <c r="E92" s="408" t="s">
        <v>726</v>
      </c>
      <c r="F92" s="409" t="s">
        <v>727</v>
      </c>
      <c r="G92" s="408" t="s">
        <v>618</v>
      </c>
      <c r="H92" s="408" t="s">
        <v>619</v>
      </c>
      <c r="I92" s="410">
        <v>2662.01</v>
      </c>
      <c r="J92" s="410">
        <v>2</v>
      </c>
      <c r="K92" s="411">
        <v>5324.02</v>
      </c>
    </row>
    <row r="93" spans="1:11" ht="14.4" customHeight="1" x14ac:dyDescent="0.3">
      <c r="A93" s="406" t="s">
        <v>406</v>
      </c>
      <c r="B93" s="407" t="s">
        <v>407</v>
      </c>
      <c r="C93" s="408" t="s">
        <v>413</v>
      </c>
      <c r="D93" s="409" t="s">
        <v>441</v>
      </c>
      <c r="E93" s="408" t="s">
        <v>726</v>
      </c>
      <c r="F93" s="409" t="s">
        <v>727</v>
      </c>
      <c r="G93" s="408" t="s">
        <v>620</v>
      </c>
      <c r="H93" s="408" t="s">
        <v>621</v>
      </c>
      <c r="I93" s="410">
        <v>7687.1</v>
      </c>
      <c r="J93" s="410">
        <v>1</v>
      </c>
      <c r="K93" s="411">
        <v>7687.1</v>
      </c>
    </row>
    <row r="94" spans="1:11" ht="14.4" customHeight="1" x14ac:dyDescent="0.3">
      <c r="A94" s="406" t="s">
        <v>406</v>
      </c>
      <c r="B94" s="407" t="s">
        <v>407</v>
      </c>
      <c r="C94" s="408" t="s">
        <v>413</v>
      </c>
      <c r="D94" s="409" t="s">
        <v>441</v>
      </c>
      <c r="E94" s="408" t="s">
        <v>726</v>
      </c>
      <c r="F94" s="409" t="s">
        <v>727</v>
      </c>
      <c r="G94" s="408" t="s">
        <v>622</v>
      </c>
      <c r="H94" s="408" t="s">
        <v>623</v>
      </c>
      <c r="I94" s="410">
        <v>11948.74</v>
      </c>
      <c r="J94" s="410">
        <v>1</v>
      </c>
      <c r="K94" s="411">
        <v>11948.74</v>
      </c>
    </row>
    <row r="95" spans="1:11" ht="14.4" customHeight="1" x14ac:dyDescent="0.3">
      <c r="A95" s="406" t="s">
        <v>406</v>
      </c>
      <c r="B95" s="407" t="s">
        <v>407</v>
      </c>
      <c r="C95" s="408" t="s">
        <v>413</v>
      </c>
      <c r="D95" s="409" t="s">
        <v>441</v>
      </c>
      <c r="E95" s="408" t="s">
        <v>726</v>
      </c>
      <c r="F95" s="409" t="s">
        <v>727</v>
      </c>
      <c r="G95" s="408" t="s">
        <v>624</v>
      </c>
      <c r="H95" s="408" t="s">
        <v>625</v>
      </c>
      <c r="I95" s="410">
        <v>101035</v>
      </c>
      <c r="J95" s="410">
        <v>0.66</v>
      </c>
      <c r="K95" s="411">
        <v>66683.100000000006</v>
      </c>
    </row>
    <row r="96" spans="1:11" ht="14.4" customHeight="1" x14ac:dyDescent="0.3">
      <c r="A96" s="406" t="s">
        <v>406</v>
      </c>
      <c r="B96" s="407" t="s">
        <v>407</v>
      </c>
      <c r="C96" s="408" t="s">
        <v>413</v>
      </c>
      <c r="D96" s="409" t="s">
        <v>441</v>
      </c>
      <c r="E96" s="408" t="s">
        <v>726</v>
      </c>
      <c r="F96" s="409" t="s">
        <v>727</v>
      </c>
      <c r="G96" s="408" t="s">
        <v>626</v>
      </c>
      <c r="H96" s="408" t="s">
        <v>627</v>
      </c>
      <c r="I96" s="410">
        <v>1263.52</v>
      </c>
      <c r="J96" s="410">
        <v>1</v>
      </c>
      <c r="K96" s="411">
        <v>1263.52</v>
      </c>
    </row>
    <row r="97" spans="1:11" ht="14.4" customHeight="1" x14ac:dyDescent="0.3">
      <c r="A97" s="406" t="s">
        <v>406</v>
      </c>
      <c r="B97" s="407" t="s">
        <v>407</v>
      </c>
      <c r="C97" s="408" t="s">
        <v>413</v>
      </c>
      <c r="D97" s="409" t="s">
        <v>441</v>
      </c>
      <c r="E97" s="408" t="s">
        <v>726</v>
      </c>
      <c r="F97" s="409" t="s">
        <v>727</v>
      </c>
      <c r="G97" s="408" t="s">
        <v>628</v>
      </c>
      <c r="H97" s="408" t="s">
        <v>629</v>
      </c>
      <c r="I97" s="410">
        <v>1661.33</v>
      </c>
      <c r="J97" s="410">
        <v>2</v>
      </c>
      <c r="K97" s="411">
        <v>3322.66</v>
      </c>
    </row>
    <row r="98" spans="1:11" ht="14.4" customHeight="1" x14ac:dyDescent="0.3">
      <c r="A98" s="406" t="s">
        <v>406</v>
      </c>
      <c r="B98" s="407" t="s">
        <v>407</v>
      </c>
      <c r="C98" s="408" t="s">
        <v>413</v>
      </c>
      <c r="D98" s="409" t="s">
        <v>441</v>
      </c>
      <c r="E98" s="408" t="s">
        <v>726</v>
      </c>
      <c r="F98" s="409" t="s">
        <v>727</v>
      </c>
      <c r="G98" s="408" t="s">
        <v>630</v>
      </c>
      <c r="H98" s="408" t="s">
        <v>631</v>
      </c>
      <c r="I98" s="410">
        <v>137.94</v>
      </c>
      <c r="J98" s="410">
        <v>6</v>
      </c>
      <c r="K98" s="411">
        <v>827.64</v>
      </c>
    </row>
    <row r="99" spans="1:11" ht="14.4" customHeight="1" x14ac:dyDescent="0.3">
      <c r="A99" s="406" t="s">
        <v>406</v>
      </c>
      <c r="B99" s="407" t="s">
        <v>407</v>
      </c>
      <c r="C99" s="408" t="s">
        <v>413</v>
      </c>
      <c r="D99" s="409" t="s">
        <v>441</v>
      </c>
      <c r="E99" s="408" t="s">
        <v>726</v>
      </c>
      <c r="F99" s="409" t="s">
        <v>727</v>
      </c>
      <c r="G99" s="408" t="s">
        <v>632</v>
      </c>
      <c r="H99" s="408" t="s">
        <v>633</v>
      </c>
      <c r="I99" s="410">
        <v>826.6</v>
      </c>
      <c r="J99" s="410">
        <v>1</v>
      </c>
      <c r="K99" s="411">
        <v>826.6</v>
      </c>
    </row>
    <row r="100" spans="1:11" ht="14.4" customHeight="1" x14ac:dyDescent="0.3">
      <c r="A100" s="406" t="s">
        <v>406</v>
      </c>
      <c r="B100" s="407" t="s">
        <v>407</v>
      </c>
      <c r="C100" s="408" t="s">
        <v>413</v>
      </c>
      <c r="D100" s="409" t="s">
        <v>441</v>
      </c>
      <c r="E100" s="408" t="s">
        <v>726</v>
      </c>
      <c r="F100" s="409" t="s">
        <v>727</v>
      </c>
      <c r="G100" s="408" t="s">
        <v>634</v>
      </c>
      <c r="H100" s="408" t="s">
        <v>635</v>
      </c>
      <c r="I100" s="410">
        <v>926.7</v>
      </c>
      <c r="J100" s="410">
        <v>1</v>
      </c>
      <c r="K100" s="411">
        <v>926.7</v>
      </c>
    </row>
    <row r="101" spans="1:11" ht="14.4" customHeight="1" x14ac:dyDescent="0.3">
      <c r="A101" s="406" t="s">
        <v>406</v>
      </c>
      <c r="B101" s="407" t="s">
        <v>407</v>
      </c>
      <c r="C101" s="408" t="s">
        <v>413</v>
      </c>
      <c r="D101" s="409" t="s">
        <v>441</v>
      </c>
      <c r="E101" s="408" t="s">
        <v>726</v>
      </c>
      <c r="F101" s="409" t="s">
        <v>727</v>
      </c>
      <c r="G101" s="408" t="s">
        <v>636</v>
      </c>
      <c r="H101" s="408" t="s">
        <v>637</v>
      </c>
      <c r="I101" s="410">
        <v>972.56</v>
      </c>
      <c r="J101" s="410">
        <v>1</v>
      </c>
      <c r="K101" s="411">
        <v>972.56</v>
      </c>
    </row>
    <row r="102" spans="1:11" ht="14.4" customHeight="1" x14ac:dyDescent="0.3">
      <c r="A102" s="406" t="s">
        <v>406</v>
      </c>
      <c r="B102" s="407" t="s">
        <v>407</v>
      </c>
      <c r="C102" s="408" t="s">
        <v>413</v>
      </c>
      <c r="D102" s="409" t="s">
        <v>441</v>
      </c>
      <c r="E102" s="408" t="s">
        <v>726</v>
      </c>
      <c r="F102" s="409" t="s">
        <v>727</v>
      </c>
      <c r="G102" s="408" t="s">
        <v>638</v>
      </c>
      <c r="H102" s="408" t="s">
        <v>639</v>
      </c>
      <c r="I102" s="410">
        <v>677.84</v>
      </c>
      <c r="J102" s="410">
        <v>1</v>
      </c>
      <c r="K102" s="411">
        <v>677.84</v>
      </c>
    </row>
    <row r="103" spans="1:11" ht="14.4" customHeight="1" x14ac:dyDescent="0.3">
      <c r="A103" s="406" t="s">
        <v>406</v>
      </c>
      <c r="B103" s="407" t="s">
        <v>407</v>
      </c>
      <c r="C103" s="408" t="s">
        <v>413</v>
      </c>
      <c r="D103" s="409" t="s">
        <v>441</v>
      </c>
      <c r="E103" s="408" t="s">
        <v>726</v>
      </c>
      <c r="F103" s="409" t="s">
        <v>727</v>
      </c>
      <c r="G103" s="408" t="s">
        <v>640</v>
      </c>
      <c r="H103" s="408" t="s">
        <v>641</v>
      </c>
      <c r="I103" s="410">
        <v>2439.6</v>
      </c>
      <c r="J103" s="410">
        <v>1</v>
      </c>
      <c r="K103" s="411">
        <v>2439.6</v>
      </c>
    </row>
    <row r="104" spans="1:11" ht="14.4" customHeight="1" x14ac:dyDescent="0.3">
      <c r="A104" s="406" t="s">
        <v>406</v>
      </c>
      <c r="B104" s="407" t="s">
        <v>407</v>
      </c>
      <c r="C104" s="408" t="s">
        <v>413</v>
      </c>
      <c r="D104" s="409" t="s">
        <v>441</v>
      </c>
      <c r="E104" s="408" t="s">
        <v>726</v>
      </c>
      <c r="F104" s="409" t="s">
        <v>727</v>
      </c>
      <c r="G104" s="408" t="s">
        <v>642</v>
      </c>
      <c r="H104" s="408" t="s">
        <v>643</v>
      </c>
      <c r="I104" s="410">
        <v>903.87</v>
      </c>
      <c r="J104" s="410">
        <v>1</v>
      </c>
      <c r="K104" s="411">
        <v>903.87</v>
      </c>
    </row>
    <row r="105" spans="1:11" ht="14.4" customHeight="1" x14ac:dyDescent="0.3">
      <c r="A105" s="406" t="s">
        <v>406</v>
      </c>
      <c r="B105" s="407" t="s">
        <v>407</v>
      </c>
      <c r="C105" s="408" t="s">
        <v>413</v>
      </c>
      <c r="D105" s="409" t="s">
        <v>441</v>
      </c>
      <c r="E105" s="408" t="s">
        <v>726</v>
      </c>
      <c r="F105" s="409" t="s">
        <v>727</v>
      </c>
      <c r="G105" s="408" t="s">
        <v>644</v>
      </c>
      <c r="H105" s="408" t="s">
        <v>645</v>
      </c>
      <c r="I105" s="410">
        <v>357</v>
      </c>
      <c r="J105" s="410">
        <v>1</v>
      </c>
      <c r="K105" s="411">
        <v>357</v>
      </c>
    </row>
    <row r="106" spans="1:11" ht="14.4" customHeight="1" x14ac:dyDescent="0.3">
      <c r="A106" s="406" t="s">
        <v>406</v>
      </c>
      <c r="B106" s="407" t="s">
        <v>407</v>
      </c>
      <c r="C106" s="408" t="s">
        <v>413</v>
      </c>
      <c r="D106" s="409" t="s">
        <v>441</v>
      </c>
      <c r="E106" s="408" t="s">
        <v>726</v>
      </c>
      <c r="F106" s="409" t="s">
        <v>727</v>
      </c>
      <c r="G106" s="408" t="s">
        <v>646</v>
      </c>
      <c r="H106" s="408" t="s">
        <v>647</v>
      </c>
      <c r="I106" s="410">
        <v>1234.23</v>
      </c>
      <c r="J106" s="410">
        <v>2</v>
      </c>
      <c r="K106" s="411">
        <v>2468.46</v>
      </c>
    </row>
    <row r="107" spans="1:11" ht="14.4" customHeight="1" x14ac:dyDescent="0.3">
      <c r="A107" s="406" t="s">
        <v>406</v>
      </c>
      <c r="B107" s="407" t="s">
        <v>407</v>
      </c>
      <c r="C107" s="408" t="s">
        <v>413</v>
      </c>
      <c r="D107" s="409" t="s">
        <v>441</v>
      </c>
      <c r="E107" s="408" t="s">
        <v>726</v>
      </c>
      <c r="F107" s="409" t="s">
        <v>727</v>
      </c>
      <c r="G107" s="408" t="s">
        <v>648</v>
      </c>
      <c r="H107" s="408" t="s">
        <v>649</v>
      </c>
      <c r="I107" s="410">
        <v>1222.0999999999999</v>
      </c>
      <c r="J107" s="410">
        <v>1</v>
      </c>
      <c r="K107" s="411">
        <v>1222.0999999999999</v>
      </c>
    </row>
    <row r="108" spans="1:11" ht="14.4" customHeight="1" x14ac:dyDescent="0.3">
      <c r="A108" s="406" t="s">
        <v>406</v>
      </c>
      <c r="B108" s="407" t="s">
        <v>407</v>
      </c>
      <c r="C108" s="408" t="s">
        <v>413</v>
      </c>
      <c r="D108" s="409" t="s">
        <v>441</v>
      </c>
      <c r="E108" s="408" t="s">
        <v>726</v>
      </c>
      <c r="F108" s="409" t="s">
        <v>727</v>
      </c>
      <c r="G108" s="408" t="s">
        <v>650</v>
      </c>
      <c r="H108" s="408" t="s">
        <v>651</v>
      </c>
      <c r="I108" s="410">
        <v>0.39</v>
      </c>
      <c r="J108" s="410">
        <v>998</v>
      </c>
      <c r="K108" s="411">
        <v>386.03</v>
      </c>
    </row>
    <row r="109" spans="1:11" ht="14.4" customHeight="1" x14ac:dyDescent="0.3">
      <c r="A109" s="406" t="s">
        <v>406</v>
      </c>
      <c r="B109" s="407" t="s">
        <v>407</v>
      </c>
      <c r="C109" s="408" t="s">
        <v>413</v>
      </c>
      <c r="D109" s="409" t="s">
        <v>441</v>
      </c>
      <c r="E109" s="408" t="s">
        <v>726</v>
      </c>
      <c r="F109" s="409" t="s">
        <v>727</v>
      </c>
      <c r="G109" s="408" t="s">
        <v>652</v>
      </c>
      <c r="H109" s="408" t="s">
        <v>653</v>
      </c>
      <c r="I109" s="410">
        <v>15589.6</v>
      </c>
      <c r="J109" s="410">
        <v>1</v>
      </c>
      <c r="K109" s="411">
        <v>15589.6</v>
      </c>
    </row>
    <row r="110" spans="1:11" ht="14.4" customHeight="1" x14ac:dyDescent="0.3">
      <c r="A110" s="406" t="s">
        <v>406</v>
      </c>
      <c r="B110" s="407" t="s">
        <v>407</v>
      </c>
      <c r="C110" s="408" t="s">
        <v>413</v>
      </c>
      <c r="D110" s="409" t="s">
        <v>441</v>
      </c>
      <c r="E110" s="408" t="s">
        <v>726</v>
      </c>
      <c r="F110" s="409" t="s">
        <v>727</v>
      </c>
      <c r="G110" s="408" t="s">
        <v>654</v>
      </c>
      <c r="H110" s="408" t="s">
        <v>655</v>
      </c>
      <c r="I110" s="410">
        <v>2538.1799999999998</v>
      </c>
      <c r="J110" s="410">
        <v>1</v>
      </c>
      <c r="K110" s="411">
        <v>2538.1799999999998</v>
      </c>
    </row>
    <row r="111" spans="1:11" ht="14.4" customHeight="1" x14ac:dyDescent="0.3">
      <c r="A111" s="406" t="s">
        <v>406</v>
      </c>
      <c r="B111" s="407" t="s">
        <v>407</v>
      </c>
      <c r="C111" s="408" t="s">
        <v>413</v>
      </c>
      <c r="D111" s="409" t="s">
        <v>441</v>
      </c>
      <c r="E111" s="408" t="s">
        <v>726</v>
      </c>
      <c r="F111" s="409" t="s">
        <v>727</v>
      </c>
      <c r="G111" s="408" t="s">
        <v>656</v>
      </c>
      <c r="H111" s="408" t="s">
        <v>657</v>
      </c>
      <c r="I111" s="410">
        <v>10599.61</v>
      </c>
      <c r="J111" s="410">
        <v>1</v>
      </c>
      <c r="K111" s="411">
        <v>10599.61</v>
      </c>
    </row>
    <row r="112" spans="1:11" ht="14.4" customHeight="1" x14ac:dyDescent="0.3">
      <c r="A112" s="406" t="s">
        <v>406</v>
      </c>
      <c r="B112" s="407" t="s">
        <v>407</v>
      </c>
      <c r="C112" s="408" t="s">
        <v>413</v>
      </c>
      <c r="D112" s="409" t="s">
        <v>441</v>
      </c>
      <c r="E112" s="408" t="s">
        <v>726</v>
      </c>
      <c r="F112" s="409" t="s">
        <v>727</v>
      </c>
      <c r="G112" s="408" t="s">
        <v>658</v>
      </c>
      <c r="H112" s="408" t="s">
        <v>659</v>
      </c>
      <c r="I112" s="410">
        <v>1208.79</v>
      </c>
      <c r="J112" s="410">
        <v>2</v>
      </c>
      <c r="K112" s="411">
        <v>2417.58</v>
      </c>
    </row>
    <row r="113" spans="1:11" ht="14.4" customHeight="1" x14ac:dyDescent="0.3">
      <c r="A113" s="406" t="s">
        <v>406</v>
      </c>
      <c r="B113" s="407" t="s">
        <v>407</v>
      </c>
      <c r="C113" s="408" t="s">
        <v>413</v>
      </c>
      <c r="D113" s="409" t="s">
        <v>441</v>
      </c>
      <c r="E113" s="408" t="s">
        <v>726</v>
      </c>
      <c r="F113" s="409" t="s">
        <v>727</v>
      </c>
      <c r="G113" s="408" t="s">
        <v>660</v>
      </c>
      <c r="H113" s="408" t="s">
        <v>661</v>
      </c>
      <c r="I113" s="410">
        <v>4524.8</v>
      </c>
      <c r="J113" s="410">
        <v>1</v>
      </c>
      <c r="K113" s="411">
        <v>4524.8</v>
      </c>
    </row>
    <row r="114" spans="1:11" ht="14.4" customHeight="1" x14ac:dyDescent="0.3">
      <c r="A114" s="406" t="s">
        <v>406</v>
      </c>
      <c r="B114" s="407" t="s">
        <v>407</v>
      </c>
      <c r="C114" s="408" t="s">
        <v>413</v>
      </c>
      <c r="D114" s="409" t="s">
        <v>441</v>
      </c>
      <c r="E114" s="408" t="s">
        <v>726</v>
      </c>
      <c r="F114" s="409" t="s">
        <v>727</v>
      </c>
      <c r="G114" s="408" t="s">
        <v>662</v>
      </c>
      <c r="H114" s="408" t="s">
        <v>663</v>
      </c>
      <c r="I114" s="410">
        <v>30.25</v>
      </c>
      <c r="J114" s="410">
        <v>50</v>
      </c>
      <c r="K114" s="411">
        <v>1512.5</v>
      </c>
    </row>
    <row r="115" spans="1:11" ht="14.4" customHeight="1" x14ac:dyDescent="0.3">
      <c r="A115" s="406" t="s">
        <v>406</v>
      </c>
      <c r="B115" s="407" t="s">
        <v>407</v>
      </c>
      <c r="C115" s="408" t="s">
        <v>413</v>
      </c>
      <c r="D115" s="409" t="s">
        <v>441</v>
      </c>
      <c r="E115" s="408" t="s">
        <v>726</v>
      </c>
      <c r="F115" s="409" t="s">
        <v>727</v>
      </c>
      <c r="G115" s="408" t="s">
        <v>664</v>
      </c>
      <c r="H115" s="408" t="s">
        <v>665</v>
      </c>
      <c r="I115" s="410">
        <v>5672.61</v>
      </c>
      <c r="J115" s="410">
        <v>1</v>
      </c>
      <c r="K115" s="411">
        <v>5672.61</v>
      </c>
    </row>
    <row r="116" spans="1:11" ht="14.4" customHeight="1" x14ac:dyDescent="0.3">
      <c r="A116" s="406" t="s">
        <v>406</v>
      </c>
      <c r="B116" s="407" t="s">
        <v>407</v>
      </c>
      <c r="C116" s="408" t="s">
        <v>413</v>
      </c>
      <c r="D116" s="409" t="s">
        <v>441</v>
      </c>
      <c r="E116" s="408" t="s">
        <v>726</v>
      </c>
      <c r="F116" s="409" t="s">
        <v>727</v>
      </c>
      <c r="G116" s="408" t="s">
        <v>666</v>
      </c>
      <c r="H116" s="408" t="s">
        <v>667</v>
      </c>
      <c r="I116" s="410">
        <v>5269.79</v>
      </c>
      <c r="J116" s="410">
        <v>1</v>
      </c>
      <c r="K116" s="411">
        <v>5269.79</v>
      </c>
    </row>
    <row r="117" spans="1:11" ht="14.4" customHeight="1" x14ac:dyDescent="0.3">
      <c r="A117" s="406" t="s">
        <v>406</v>
      </c>
      <c r="B117" s="407" t="s">
        <v>407</v>
      </c>
      <c r="C117" s="408" t="s">
        <v>413</v>
      </c>
      <c r="D117" s="409" t="s">
        <v>441</v>
      </c>
      <c r="E117" s="408" t="s">
        <v>726</v>
      </c>
      <c r="F117" s="409" t="s">
        <v>727</v>
      </c>
      <c r="G117" s="408" t="s">
        <v>668</v>
      </c>
      <c r="H117" s="408" t="s">
        <v>669</v>
      </c>
      <c r="I117" s="410">
        <v>2964.5</v>
      </c>
      <c r="J117" s="410">
        <v>1</v>
      </c>
      <c r="K117" s="411">
        <v>2964.5</v>
      </c>
    </row>
    <row r="118" spans="1:11" ht="14.4" customHeight="1" x14ac:dyDescent="0.3">
      <c r="A118" s="406" t="s">
        <v>406</v>
      </c>
      <c r="B118" s="407" t="s">
        <v>407</v>
      </c>
      <c r="C118" s="408" t="s">
        <v>413</v>
      </c>
      <c r="D118" s="409" t="s">
        <v>441</v>
      </c>
      <c r="E118" s="408" t="s">
        <v>726</v>
      </c>
      <c r="F118" s="409" t="s">
        <v>727</v>
      </c>
      <c r="G118" s="408" t="s">
        <v>670</v>
      </c>
      <c r="H118" s="408" t="s">
        <v>671</v>
      </c>
      <c r="I118" s="410">
        <v>1444.1</v>
      </c>
      <c r="J118" s="410">
        <v>1</v>
      </c>
      <c r="K118" s="411">
        <v>1444.1</v>
      </c>
    </row>
    <row r="119" spans="1:11" ht="14.4" customHeight="1" x14ac:dyDescent="0.3">
      <c r="A119" s="406" t="s">
        <v>406</v>
      </c>
      <c r="B119" s="407" t="s">
        <v>407</v>
      </c>
      <c r="C119" s="408" t="s">
        <v>413</v>
      </c>
      <c r="D119" s="409" t="s">
        <v>441</v>
      </c>
      <c r="E119" s="408" t="s">
        <v>726</v>
      </c>
      <c r="F119" s="409" t="s">
        <v>727</v>
      </c>
      <c r="G119" s="408" t="s">
        <v>672</v>
      </c>
      <c r="H119" s="408" t="s">
        <v>673</v>
      </c>
      <c r="I119" s="410">
        <v>75</v>
      </c>
      <c r="J119" s="410">
        <v>1</v>
      </c>
      <c r="K119" s="411">
        <v>75</v>
      </c>
    </row>
    <row r="120" spans="1:11" ht="14.4" customHeight="1" x14ac:dyDescent="0.3">
      <c r="A120" s="406" t="s">
        <v>406</v>
      </c>
      <c r="B120" s="407" t="s">
        <v>407</v>
      </c>
      <c r="C120" s="408" t="s">
        <v>413</v>
      </c>
      <c r="D120" s="409" t="s">
        <v>441</v>
      </c>
      <c r="E120" s="408" t="s">
        <v>726</v>
      </c>
      <c r="F120" s="409" t="s">
        <v>727</v>
      </c>
      <c r="G120" s="408" t="s">
        <v>674</v>
      </c>
      <c r="H120" s="408" t="s">
        <v>675</v>
      </c>
      <c r="I120" s="410">
        <v>5261.08</v>
      </c>
      <c r="J120" s="410">
        <v>1</v>
      </c>
      <c r="K120" s="411">
        <v>5261.08</v>
      </c>
    </row>
    <row r="121" spans="1:11" ht="14.4" customHeight="1" x14ac:dyDescent="0.3">
      <c r="A121" s="406" t="s">
        <v>406</v>
      </c>
      <c r="B121" s="407" t="s">
        <v>407</v>
      </c>
      <c r="C121" s="408" t="s">
        <v>413</v>
      </c>
      <c r="D121" s="409" t="s">
        <v>441</v>
      </c>
      <c r="E121" s="408" t="s">
        <v>726</v>
      </c>
      <c r="F121" s="409" t="s">
        <v>727</v>
      </c>
      <c r="G121" s="408" t="s">
        <v>676</v>
      </c>
      <c r="H121" s="408" t="s">
        <v>677</v>
      </c>
      <c r="I121" s="410">
        <v>4210.8</v>
      </c>
      <c r="J121" s="410">
        <v>1</v>
      </c>
      <c r="K121" s="411">
        <v>4210.8</v>
      </c>
    </row>
    <row r="122" spans="1:11" ht="14.4" customHeight="1" x14ac:dyDescent="0.3">
      <c r="A122" s="406" t="s">
        <v>406</v>
      </c>
      <c r="B122" s="407" t="s">
        <v>407</v>
      </c>
      <c r="C122" s="408" t="s">
        <v>413</v>
      </c>
      <c r="D122" s="409" t="s">
        <v>441</v>
      </c>
      <c r="E122" s="408" t="s">
        <v>726</v>
      </c>
      <c r="F122" s="409" t="s">
        <v>727</v>
      </c>
      <c r="G122" s="408" t="s">
        <v>678</v>
      </c>
      <c r="H122" s="408" t="s">
        <v>679</v>
      </c>
      <c r="I122" s="410">
        <v>6577.56</v>
      </c>
      <c r="J122" s="410">
        <v>1</v>
      </c>
      <c r="K122" s="411">
        <v>6577.56</v>
      </c>
    </row>
    <row r="123" spans="1:11" ht="14.4" customHeight="1" x14ac:dyDescent="0.3">
      <c r="A123" s="406" t="s">
        <v>406</v>
      </c>
      <c r="B123" s="407" t="s">
        <v>407</v>
      </c>
      <c r="C123" s="408" t="s">
        <v>413</v>
      </c>
      <c r="D123" s="409" t="s">
        <v>441</v>
      </c>
      <c r="E123" s="408" t="s">
        <v>726</v>
      </c>
      <c r="F123" s="409" t="s">
        <v>727</v>
      </c>
      <c r="G123" s="408" t="s">
        <v>680</v>
      </c>
      <c r="H123" s="408" t="s">
        <v>681</v>
      </c>
      <c r="I123" s="410">
        <v>185.74</v>
      </c>
      <c r="J123" s="410">
        <v>2</v>
      </c>
      <c r="K123" s="411">
        <v>371.47</v>
      </c>
    </row>
    <row r="124" spans="1:11" ht="14.4" customHeight="1" x14ac:dyDescent="0.3">
      <c r="A124" s="406" t="s">
        <v>406</v>
      </c>
      <c r="B124" s="407" t="s">
        <v>407</v>
      </c>
      <c r="C124" s="408" t="s">
        <v>413</v>
      </c>
      <c r="D124" s="409" t="s">
        <v>441</v>
      </c>
      <c r="E124" s="408" t="s">
        <v>726</v>
      </c>
      <c r="F124" s="409" t="s">
        <v>727</v>
      </c>
      <c r="G124" s="408" t="s">
        <v>682</v>
      </c>
      <c r="H124" s="408" t="s">
        <v>683</v>
      </c>
      <c r="I124" s="410">
        <v>1331.01</v>
      </c>
      <c r="J124" s="410">
        <v>1</v>
      </c>
      <c r="K124" s="411">
        <v>1331.01</v>
      </c>
    </row>
    <row r="125" spans="1:11" ht="14.4" customHeight="1" x14ac:dyDescent="0.3">
      <c r="A125" s="406" t="s">
        <v>406</v>
      </c>
      <c r="B125" s="407" t="s">
        <v>407</v>
      </c>
      <c r="C125" s="408" t="s">
        <v>413</v>
      </c>
      <c r="D125" s="409" t="s">
        <v>441</v>
      </c>
      <c r="E125" s="408" t="s">
        <v>726</v>
      </c>
      <c r="F125" s="409" t="s">
        <v>727</v>
      </c>
      <c r="G125" s="408" t="s">
        <v>684</v>
      </c>
      <c r="H125" s="408" t="s">
        <v>685</v>
      </c>
      <c r="I125" s="410">
        <v>1331.01</v>
      </c>
      <c r="J125" s="410">
        <v>1</v>
      </c>
      <c r="K125" s="411">
        <v>1331.01</v>
      </c>
    </row>
    <row r="126" spans="1:11" ht="14.4" customHeight="1" x14ac:dyDescent="0.3">
      <c r="A126" s="406" t="s">
        <v>406</v>
      </c>
      <c r="B126" s="407" t="s">
        <v>407</v>
      </c>
      <c r="C126" s="408" t="s">
        <v>413</v>
      </c>
      <c r="D126" s="409" t="s">
        <v>441</v>
      </c>
      <c r="E126" s="408" t="s">
        <v>726</v>
      </c>
      <c r="F126" s="409" t="s">
        <v>727</v>
      </c>
      <c r="G126" s="408" t="s">
        <v>686</v>
      </c>
      <c r="H126" s="408" t="s">
        <v>687</v>
      </c>
      <c r="I126" s="410">
        <v>0.15</v>
      </c>
      <c r="J126" s="410">
        <v>5000</v>
      </c>
      <c r="K126" s="411">
        <v>768.5</v>
      </c>
    </row>
    <row r="127" spans="1:11" ht="14.4" customHeight="1" x14ac:dyDescent="0.3">
      <c r="A127" s="406" t="s">
        <v>406</v>
      </c>
      <c r="B127" s="407" t="s">
        <v>407</v>
      </c>
      <c r="C127" s="408" t="s">
        <v>413</v>
      </c>
      <c r="D127" s="409" t="s">
        <v>441</v>
      </c>
      <c r="E127" s="408" t="s">
        <v>726</v>
      </c>
      <c r="F127" s="409" t="s">
        <v>727</v>
      </c>
      <c r="G127" s="408" t="s">
        <v>688</v>
      </c>
      <c r="H127" s="408" t="s">
        <v>689</v>
      </c>
      <c r="I127" s="410">
        <v>151.74</v>
      </c>
      <c r="J127" s="410">
        <v>1</v>
      </c>
      <c r="K127" s="411">
        <v>151.74</v>
      </c>
    </row>
    <row r="128" spans="1:11" ht="14.4" customHeight="1" x14ac:dyDescent="0.3">
      <c r="A128" s="406" t="s">
        <v>406</v>
      </c>
      <c r="B128" s="407" t="s">
        <v>407</v>
      </c>
      <c r="C128" s="408" t="s">
        <v>413</v>
      </c>
      <c r="D128" s="409" t="s">
        <v>441</v>
      </c>
      <c r="E128" s="408" t="s">
        <v>726</v>
      </c>
      <c r="F128" s="409" t="s">
        <v>727</v>
      </c>
      <c r="G128" s="408" t="s">
        <v>690</v>
      </c>
      <c r="H128" s="408" t="s">
        <v>691</v>
      </c>
      <c r="I128" s="410">
        <v>3804.5</v>
      </c>
      <c r="J128" s="410">
        <v>1</v>
      </c>
      <c r="K128" s="411">
        <v>3804.5</v>
      </c>
    </row>
    <row r="129" spans="1:11" ht="14.4" customHeight="1" x14ac:dyDescent="0.3">
      <c r="A129" s="406" t="s">
        <v>406</v>
      </c>
      <c r="B129" s="407" t="s">
        <v>407</v>
      </c>
      <c r="C129" s="408" t="s">
        <v>413</v>
      </c>
      <c r="D129" s="409" t="s">
        <v>441</v>
      </c>
      <c r="E129" s="408" t="s">
        <v>726</v>
      </c>
      <c r="F129" s="409" t="s">
        <v>727</v>
      </c>
      <c r="G129" s="408" t="s">
        <v>692</v>
      </c>
      <c r="H129" s="408" t="s">
        <v>693</v>
      </c>
      <c r="I129" s="410">
        <v>30.25</v>
      </c>
      <c r="J129" s="410">
        <v>10</v>
      </c>
      <c r="K129" s="411">
        <v>302.5</v>
      </c>
    </row>
    <row r="130" spans="1:11" ht="14.4" customHeight="1" x14ac:dyDescent="0.3">
      <c r="A130" s="406" t="s">
        <v>406</v>
      </c>
      <c r="B130" s="407" t="s">
        <v>407</v>
      </c>
      <c r="C130" s="408" t="s">
        <v>413</v>
      </c>
      <c r="D130" s="409" t="s">
        <v>441</v>
      </c>
      <c r="E130" s="408" t="s">
        <v>726</v>
      </c>
      <c r="F130" s="409" t="s">
        <v>727</v>
      </c>
      <c r="G130" s="408" t="s">
        <v>694</v>
      </c>
      <c r="H130" s="408" t="s">
        <v>695</v>
      </c>
      <c r="I130" s="410">
        <v>17654.599999999999</v>
      </c>
      <c r="J130" s="410">
        <v>1</v>
      </c>
      <c r="K130" s="411">
        <v>17654.599999999999</v>
      </c>
    </row>
    <row r="131" spans="1:11" ht="14.4" customHeight="1" x14ac:dyDescent="0.3">
      <c r="A131" s="406" t="s">
        <v>406</v>
      </c>
      <c r="B131" s="407" t="s">
        <v>407</v>
      </c>
      <c r="C131" s="408" t="s">
        <v>413</v>
      </c>
      <c r="D131" s="409" t="s">
        <v>441</v>
      </c>
      <c r="E131" s="408" t="s">
        <v>726</v>
      </c>
      <c r="F131" s="409" t="s">
        <v>727</v>
      </c>
      <c r="G131" s="408" t="s">
        <v>696</v>
      </c>
      <c r="H131" s="408" t="s">
        <v>697</v>
      </c>
      <c r="I131" s="410">
        <v>30.25</v>
      </c>
      <c r="J131" s="410">
        <v>10</v>
      </c>
      <c r="K131" s="411">
        <v>302.5</v>
      </c>
    </row>
    <row r="132" spans="1:11" ht="14.4" customHeight="1" x14ac:dyDescent="0.3">
      <c r="A132" s="406" t="s">
        <v>406</v>
      </c>
      <c r="B132" s="407" t="s">
        <v>407</v>
      </c>
      <c r="C132" s="408" t="s">
        <v>413</v>
      </c>
      <c r="D132" s="409" t="s">
        <v>441</v>
      </c>
      <c r="E132" s="408" t="s">
        <v>726</v>
      </c>
      <c r="F132" s="409" t="s">
        <v>727</v>
      </c>
      <c r="G132" s="408" t="s">
        <v>698</v>
      </c>
      <c r="H132" s="408" t="s">
        <v>699</v>
      </c>
      <c r="I132" s="410">
        <v>2661.99</v>
      </c>
      <c r="J132" s="410">
        <v>1</v>
      </c>
      <c r="K132" s="411">
        <v>2661.99</v>
      </c>
    </row>
    <row r="133" spans="1:11" ht="14.4" customHeight="1" x14ac:dyDescent="0.3">
      <c r="A133" s="406" t="s">
        <v>406</v>
      </c>
      <c r="B133" s="407" t="s">
        <v>407</v>
      </c>
      <c r="C133" s="408" t="s">
        <v>413</v>
      </c>
      <c r="D133" s="409" t="s">
        <v>441</v>
      </c>
      <c r="E133" s="408" t="s">
        <v>726</v>
      </c>
      <c r="F133" s="409" t="s">
        <v>727</v>
      </c>
      <c r="G133" s="408" t="s">
        <v>700</v>
      </c>
      <c r="H133" s="408" t="s">
        <v>701</v>
      </c>
      <c r="I133" s="410">
        <v>3804.45</v>
      </c>
      <c r="J133" s="410">
        <v>1</v>
      </c>
      <c r="K133" s="411">
        <v>3804.45</v>
      </c>
    </row>
    <row r="134" spans="1:11" ht="14.4" customHeight="1" x14ac:dyDescent="0.3">
      <c r="A134" s="406" t="s">
        <v>406</v>
      </c>
      <c r="B134" s="407" t="s">
        <v>407</v>
      </c>
      <c r="C134" s="408" t="s">
        <v>413</v>
      </c>
      <c r="D134" s="409" t="s">
        <v>441</v>
      </c>
      <c r="E134" s="408" t="s">
        <v>726</v>
      </c>
      <c r="F134" s="409" t="s">
        <v>727</v>
      </c>
      <c r="G134" s="408" t="s">
        <v>702</v>
      </c>
      <c r="H134" s="408" t="s">
        <v>703</v>
      </c>
      <c r="I134" s="410">
        <v>4179.33</v>
      </c>
      <c r="J134" s="410">
        <v>1</v>
      </c>
      <c r="K134" s="411">
        <v>4179.33</v>
      </c>
    </row>
    <row r="135" spans="1:11" ht="14.4" customHeight="1" x14ac:dyDescent="0.3">
      <c r="A135" s="406" t="s">
        <v>406</v>
      </c>
      <c r="B135" s="407" t="s">
        <v>407</v>
      </c>
      <c r="C135" s="408" t="s">
        <v>413</v>
      </c>
      <c r="D135" s="409" t="s">
        <v>441</v>
      </c>
      <c r="E135" s="408" t="s">
        <v>726</v>
      </c>
      <c r="F135" s="409" t="s">
        <v>727</v>
      </c>
      <c r="G135" s="408" t="s">
        <v>704</v>
      </c>
      <c r="H135" s="408" t="s">
        <v>705</v>
      </c>
      <c r="I135" s="410">
        <v>91.534999999999997</v>
      </c>
      <c r="J135" s="410">
        <v>2</v>
      </c>
      <c r="K135" s="411">
        <v>183.07</v>
      </c>
    </row>
    <row r="136" spans="1:11" ht="14.4" customHeight="1" x14ac:dyDescent="0.3">
      <c r="A136" s="406" t="s">
        <v>406</v>
      </c>
      <c r="B136" s="407" t="s">
        <v>407</v>
      </c>
      <c r="C136" s="408" t="s">
        <v>413</v>
      </c>
      <c r="D136" s="409" t="s">
        <v>441</v>
      </c>
      <c r="E136" s="408" t="s">
        <v>726</v>
      </c>
      <c r="F136" s="409" t="s">
        <v>727</v>
      </c>
      <c r="G136" s="408" t="s">
        <v>706</v>
      </c>
      <c r="H136" s="408" t="s">
        <v>707</v>
      </c>
      <c r="I136" s="410">
        <v>11885.33</v>
      </c>
      <c r="J136" s="410">
        <v>1</v>
      </c>
      <c r="K136" s="411">
        <v>11885.33</v>
      </c>
    </row>
    <row r="137" spans="1:11" ht="14.4" customHeight="1" x14ac:dyDescent="0.3">
      <c r="A137" s="406" t="s">
        <v>406</v>
      </c>
      <c r="B137" s="407" t="s">
        <v>407</v>
      </c>
      <c r="C137" s="408" t="s">
        <v>413</v>
      </c>
      <c r="D137" s="409" t="s">
        <v>441</v>
      </c>
      <c r="E137" s="408" t="s">
        <v>726</v>
      </c>
      <c r="F137" s="409" t="s">
        <v>727</v>
      </c>
      <c r="G137" s="408" t="s">
        <v>708</v>
      </c>
      <c r="H137" s="408" t="s">
        <v>709</v>
      </c>
      <c r="I137" s="410">
        <v>15276.25</v>
      </c>
      <c r="J137" s="410">
        <v>1</v>
      </c>
      <c r="K137" s="411">
        <v>15276.25</v>
      </c>
    </row>
    <row r="138" spans="1:11" ht="14.4" customHeight="1" x14ac:dyDescent="0.3">
      <c r="A138" s="406" t="s">
        <v>406</v>
      </c>
      <c r="B138" s="407" t="s">
        <v>407</v>
      </c>
      <c r="C138" s="408" t="s">
        <v>413</v>
      </c>
      <c r="D138" s="409" t="s">
        <v>441</v>
      </c>
      <c r="E138" s="408" t="s">
        <v>726</v>
      </c>
      <c r="F138" s="409" t="s">
        <v>727</v>
      </c>
      <c r="G138" s="408" t="s">
        <v>710</v>
      </c>
      <c r="H138" s="408" t="s">
        <v>711</v>
      </c>
      <c r="I138" s="410">
        <v>1046.9000000000001</v>
      </c>
      <c r="J138" s="410">
        <v>1</v>
      </c>
      <c r="K138" s="411">
        <v>1046.9000000000001</v>
      </c>
    </row>
    <row r="139" spans="1:11" ht="14.4" customHeight="1" x14ac:dyDescent="0.3">
      <c r="A139" s="406" t="s">
        <v>406</v>
      </c>
      <c r="B139" s="407" t="s">
        <v>407</v>
      </c>
      <c r="C139" s="408" t="s">
        <v>413</v>
      </c>
      <c r="D139" s="409" t="s">
        <v>441</v>
      </c>
      <c r="E139" s="408" t="s">
        <v>726</v>
      </c>
      <c r="F139" s="409" t="s">
        <v>727</v>
      </c>
      <c r="G139" s="408" t="s">
        <v>712</v>
      </c>
      <c r="H139" s="408" t="s">
        <v>713</v>
      </c>
      <c r="I139" s="410">
        <v>4915.21</v>
      </c>
      <c r="J139" s="410">
        <v>1</v>
      </c>
      <c r="K139" s="411">
        <v>4915.21</v>
      </c>
    </row>
    <row r="140" spans="1:11" ht="14.4" customHeight="1" x14ac:dyDescent="0.3">
      <c r="A140" s="406" t="s">
        <v>406</v>
      </c>
      <c r="B140" s="407" t="s">
        <v>407</v>
      </c>
      <c r="C140" s="408" t="s">
        <v>413</v>
      </c>
      <c r="D140" s="409" t="s">
        <v>441</v>
      </c>
      <c r="E140" s="408" t="s">
        <v>726</v>
      </c>
      <c r="F140" s="409" t="s">
        <v>727</v>
      </c>
      <c r="G140" s="408" t="s">
        <v>714</v>
      </c>
      <c r="H140" s="408" t="s">
        <v>715</v>
      </c>
      <c r="I140" s="410">
        <v>10285</v>
      </c>
      <c r="J140" s="410">
        <v>1</v>
      </c>
      <c r="K140" s="411">
        <v>10285</v>
      </c>
    </row>
    <row r="141" spans="1:11" ht="14.4" customHeight="1" thickBot="1" x14ac:dyDescent="0.35">
      <c r="A141" s="412" t="s">
        <v>406</v>
      </c>
      <c r="B141" s="413" t="s">
        <v>407</v>
      </c>
      <c r="C141" s="414" t="s">
        <v>413</v>
      </c>
      <c r="D141" s="415" t="s">
        <v>441</v>
      </c>
      <c r="E141" s="414" t="s">
        <v>726</v>
      </c>
      <c r="F141" s="415" t="s">
        <v>727</v>
      </c>
      <c r="G141" s="414" t="s">
        <v>716</v>
      </c>
      <c r="H141" s="414" t="s">
        <v>717</v>
      </c>
      <c r="I141" s="416">
        <v>134.4</v>
      </c>
      <c r="J141" s="416">
        <v>5</v>
      </c>
      <c r="K141" s="417">
        <v>672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O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N1"/>
    </sheetView>
  </sheetViews>
  <sheetFormatPr defaultRowHeight="14.4" outlineLevelRow="1" x14ac:dyDescent="0.3"/>
  <cols>
    <col min="1" max="1" width="37.21875" customWidth="1"/>
    <col min="2" max="7" width="13.109375" customWidth="1"/>
    <col min="8" max="8" width="13.109375" hidden="1" customWidth="1"/>
    <col min="9" max="14" width="13.109375" customWidth="1"/>
  </cols>
  <sheetData>
    <row r="1" spans="1:15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1:15" ht="15" thickBot="1" x14ac:dyDescent="0.35">
      <c r="A2" s="202" t="s">
        <v>223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5" x14ac:dyDescent="0.3">
      <c r="A3" s="221" t="s">
        <v>165</v>
      </c>
      <c r="B3" s="337" t="s">
        <v>146</v>
      </c>
      <c r="C3" s="204">
        <v>0</v>
      </c>
      <c r="D3" s="205">
        <v>25</v>
      </c>
      <c r="E3" s="205">
        <v>99</v>
      </c>
      <c r="F3" s="224">
        <v>100</v>
      </c>
      <c r="G3" s="224">
        <v>101</v>
      </c>
      <c r="H3" s="224">
        <v>302</v>
      </c>
      <c r="I3" s="224">
        <v>409</v>
      </c>
      <c r="J3" s="224">
        <v>522</v>
      </c>
      <c r="K3" s="224">
        <v>526</v>
      </c>
      <c r="L3" s="205">
        <v>640</v>
      </c>
      <c r="M3" s="205">
        <v>642</v>
      </c>
      <c r="N3" s="451">
        <v>930</v>
      </c>
      <c r="O3" s="466"/>
    </row>
    <row r="4" spans="1:15" ht="36.6" outlineLevel="1" thickBot="1" x14ac:dyDescent="0.35">
      <c r="A4" s="222">
        <v>2016</v>
      </c>
      <c r="B4" s="338"/>
      <c r="C4" s="206" t="s">
        <v>147</v>
      </c>
      <c r="D4" s="207" t="s">
        <v>149</v>
      </c>
      <c r="E4" s="207" t="s">
        <v>148</v>
      </c>
      <c r="F4" s="225" t="s">
        <v>195</v>
      </c>
      <c r="G4" s="225" t="s">
        <v>196</v>
      </c>
      <c r="H4" s="225" t="s">
        <v>197</v>
      </c>
      <c r="I4" s="225" t="s">
        <v>174</v>
      </c>
      <c r="J4" s="225" t="s">
        <v>198</v>
      </c>
      <c r="K4" s="225" t="s">
        <v>175</v>
      </c>
      <c r="L4" s="207" t="s">
        <v>176</v>
      </c>
      <c r="M4" s="207" t="s">
        <v>177</v>
      </c>
      <c r="N4" s="452" t="s">
        <v>167</v>
      </c>
      <c r="O4" s="466"/>
    </row>
    <row r="5" spans="1:15" x14ac:dyDescent="0.3">
      <c r="A5" s="208" t="s">
        <v>150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453"/>
      <c r="O5" s="466"/>
    </row>
    <row r="6" spans="1:1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27.5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0.5</v>
      </c>
      <c r="E6" s="249">
        <f xml:space="preserve">
TRUNC(IF($A$4&lt;=12,SUMIFS('ON Data'!I:I,'ON Data'!$D:$D,$A$4,'ON Data'!$E:$E,1),SUMIFS('ON Data'!I:I,'ON Data'!$E:$E,1)/'ON Data'!$D$3),1)</f>
        <v>0.8</v>
      </c>
      <c r="F6" s="249">
        <f xml:space="preserve">
TRUNC(IF($A$4&lt;=12,SUMIFS('ON Data'!J:J,'ON Data'!$D:$D,$A$4,'ON Data'!$E:$E,1),SUMIFS('ON Data'!J:J,'ON Data'!$E:$E,1)/'ON Data'!$D$3),1)</f>
        <v>0.6</v>
      </c>
      <c r="G6" s="249">
        <f xml:space="preserve">
TRUNC(IF($A$4&lt;=12,SUMIFS('ON Data'!K:K,'ON Data'!$D:$D,$A$4,'ON Data'!$E:$E,1),SUMIFS('ON Data'!K:K,'ON Data'!$E:$E,1)/'ON Data'!$D$3),1)</f>
        <v>5</v>
      </c>
      <c r="H6" s="249">
        <f xml:space="preserve">
TRUNC(IF($A$4&lt;=12,SUMIFS('ON Data'!O:O,'ON Data'!$D:$D,$A$4,'ON Data'!$E:$E,1),SUMIFS('ON Data'!O:O,'ON Data'!$E:$E,1)/'ON Data'!$D$3),1)</f>
        <v>0</v>
      </c>
      <c r="I6" s="249">
        <f xml:space="preserve">
TRUNC(IF($A$4&lt;=12,SUMIFS('ON Data'!V:V,'ON Data'!$D:$D,$A$4,'ON Data'!$E:$E,1),SUMIFS('ON Data'!V:V,'ON Data'!$E:$E,1)/'ON Data'!$D$3),1)</f>
        <v>9.1</v>
      </c>
      <c r="J6" s="249">
        <f xml:space="preserve">
TRUNC(IF($A$4&lt;=12,SUMIFS('ON Data'!AF:AF,'ON Data'!$D:$D,$A$4,'ON Data'!$E:$E,1),SUMIFS('ON Data'!AF:AF,'ON Data'!$E:$E,1)/'ON Data'!$D$3),1)</f>
        <v>0</v>
      </c>
      <c r="K6" s="249">
        <f xml:space="preserve">
TRUNC(IF($A$4&lt;=12,SUMIFS('ON Data'!AJ:AJ,'ON Data'!$D:$D,$A$4,'ON Data'!$E:$E,1),SUMIFS('ON Data'!AJ:AJ,'ON Data'!$E:$E,1)/'ON Data'!$D$3),1)</f>
        <v>4</v>
      </c>
      <c r="L6" s="249">
        <f xml:space="preserve">
TRUNC(IF($A$4&lt;=12,SUMIFS('ON Data'!AQ:AQ,'ON Data'!$D:$D,$A$4,'ON Data'!$E:$E,1),SUMIFS('ON Data'!AQ:AQ,'ON Data'!$E:$E,1)/'ON Data'!$D$3),1)</f>
        <v>0</v>
      </c>
      <c r="M6" s="249">
        <f xml:space="preserve">
TRUNC(IF($A$4&lt;=12,SUMIFS('ON Data'!AR:AR,'ON Data'!$D:$D,$A$4,'ON Data'!$E:$E,1),SUMIFS('ON Data'!AR:AR,'ON Data'!$E:$E,1)/'ON Data'!$D$3),1)</f>
        <v>5</v>
      </c>
      <c r="N6" s="454">
        <f xml:space="preserve">
TRUNC(IF($A$4&lt;=12,SUMIFS('ON Data'!AW:AW,'ON Data'!$D:$D,$A$4,'ON Data'!$E:$E,1),SUMIFS('ON Data'!AW:AW,'ON Data'!$E:$E,1)/'ON Data'!$D$3),1)</f>
        <v>2.5</v>
      </c>
      <c r="O6" s="466"/>
    </row>
    <row r="7" spans="1:15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454"/>
      <c r="O7" s="466"/>
    </row>
    <row r="8" spans="1:1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454"/>
      <c r="O8" s="466"/>
    </row>
    <row r="9" spans="1:1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455"/>
      <c r="O9" s="466"/>
    </row>
    <row r="10" spans="1:15" x14ac:dyDescent="0.3">
      <c r="A10" s="211" t="s">
        <v>151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456"/>
      <c r="O10" s="466"/>
    </row>
    <row r="11" spans="1:15" x14ac:dyDescent="0.3">
      <c r="A11" s="212" t="s">
        <v>152</v>
      </c>
      <c r="B11" s="229">
        <f xml:space="preserve">
IF($A$4&lt;=12,SUMIFS('ON Data'!F:F,'ON Data'!$D:$D,$A$4,'ON Data'!$E:$E,2),SUMIFS('ON Data'!F:F,'ON Data'!$E:$E,2))</f>
        <v>32206.000000000004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488</v>
      </c>
      <c r="E11" s="231">
        <f xml:space="preserve">
IF($A$4&lt;=12,SUMIFS('ON Data'!I:I,'ON Data'!$D:$D,$A$4,'ON Data'!$E:$E,2),SUMIFS('ON Data'!I:I,'ON Data'!$E:$E,2))</f>
        <v>1006.4</v>
      </c>
      <c r="F11" s="231">
        <f xml:space="preserve">
IF($A$4&lt;=12,SUMIFS('ON Data'!J:J,'ON Data'!$D:$D,$A$4,'ON Data'!$E:$E,2),SUMIFS('ON Data'!J:J,'ON Data'!$E:$E,2))</f>
        <v>476.8</v>
      </c>
      <c r="G11" s="231">
        <f xml:space="preserve">
IF($A$4&lt;=12,SUMIFS('ON Data'!K:K,'ON Data'!$D:$D,$A$4,'ON Data'!$E:$E,2),SUMIFS('ON Data'!K:K,'ON Data'!$E:$E,2))</f>
        <v>5562</v>
      </c>
      <c r="H11" s="231">
        <f xml:space="preserve">
IF($A$4&lt;=12,SUMIFS('ON Data'!O:O,'ON Data'!$D:$D,$A$4,'ON Data'!$E:$E,2),SUMIFS('ON Data'!O:O,'ON Data'!$E:$E,2))</f>
        <v>0</v>
      </c>
      <c r="I11" s="231">
        <f xml:space="preserve">
IF($A$4&lt;=12,SUMIFS('ON Data'!V:V,'ON Data'!$D:$D,$A$4,'ON Data'!$E:$E,2),SUMIFS('ON Data'!V:V,'ON Data'!$E:$E,2))</f>
        <v>10544</v>
      </c>
      <c r="J11" s="231">
        <f xml:space="preserve">
IF($A$4&lt;=12,SUMIFS('ON Data'!AF:AF,'ON Data'!$D:$D,$A$4,'ON Data'!$E:$E,2),SUMIFS('ON Data'!AF:AF,'ON Data'!$E:$E,2))</f>
        <v>0</v>
      </c>
      <c r="K11" s="231">
        <f xml:space="preserve">
IF($A$4&lt;=12,SUMIFS('ON Data'!AJ:AJ,'ON Data'!$D:$D,$A$4,'ON Data'!$E:$E,2),SUMIFS('ON Data'!AJ:AJ,'ON Data'!$E:$E,2))</f>
        <v>4968.8</v>
      </c>
      <c r="L11" s="231">
        <f xml:space="preserve">
IF($A$4&lt;=12,SUMIFS('ON Data'!AQ:AQ,'ON Data'!$D:$D,$A$4,'ON Data'!$E:$E,2),SUMIFS('ON Data'!AQ:AQ,'ON Data'!$E:$E,2))</f>
        <v>0</v>
      </c>
      <c r="M11" s="231">
        <f xml:space="preserve">
IF($A$4&lt;=12,SUMIFS('ON Data'!AR:AR,'ON Data'!$D:$D,$A$4,'ON Data'!$E:$E,2),SUMIFS('ON Data'!AR:AR,'ON Data'!$E:$E,2))</f>
        <v>6088</v>
      </c>
      <c r="N11" s="457">
        <f xml:space="preserve">
IF($A$4&lt;=12,SUMIFS('ON Data'!AW:AW,'ON Data'!$D:$D,$A$4,'ON Data'!$E:$E,2),SUMIFS('ON Data'!AW:AW,'ON Data'!$E:$E,2))</f>
        <v>3072</v>
      </c>
      <c r="O11" s="466"/>
    </row>
    <row r="12" spans="1:15" x14ac:dyDescent="0.3">
      <c r="A12" s="212" t="s">
        <v>153</v>
      </c>
      <c r="B12" s="229">
        <f xml:space="preserve">
IF($A$4&lt;=12,SUMIFS('ON Data'!F:F,'ON Data'!$D:$D,$A$4,'ON Data'!$E:$E,3),SUMIFS('ON Data'!F:F,'ON Data'!$E:$E,3))</f>
        <v>672.8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Data'!J:J,'ON Data'!$D:$D,$A$4,'ON Data'!$E:$E,3),SUMIFS('ON Data'!J:J,'ON Data'!$E:$E,3))</f>
        <v>0</v>
      </c>
      <c r="G12" s="231">
        <f xml:space="preserve">
IF($A$4&lt;=12,SUMIFS('ON Data'!K:K,'ON Data'!$D:$D,$A$4,'ON Data'!$E:$E,3),SUMIFS('ON Data'!K:K,'ON Data'!$E:$E,3))</f>
        <v>0</v>
      </c>
      <c r="H12" s="231">
        <f xml:space="preserve">
IF($A$4&lt;=12,SUMIFS('ON Data'!O:O,'ON Data'!$D:$D,$A$4,'ON Data'!$E:$E,3),SUMIFS('ON Data'!O:O,'ON Data'!$E:$E,3))</f>
        <v>0</v>
      </c>
      <c r="I12" s="231">
        <f xml:space="preserve">
IF($A$4&lt;=12,SUMIFS('ON Data'!V:V,'ON Data'!$D:$D,$A$4,'ON Data'!$E:$E,3),SUMIFS('ON Data'!V:V,'ON Data'!$E:$E,3))</f>
        <v>0</v>
      </c>
      <c r="J12" s="231">
        <f xml:space="preserve">
IF($A$4&lt;=12,SUMIFS('ON Data'!AF:AF,'ON Data'!$D:$D,$A$4,'ON Data'!$E:$E,3),SUMIFS('ON Data'!AF:AF,'ON Data'!$E:$E,3))</f>
        <v>0</v>
      </c>
      <c r="K12" s="231">
        <f xml:space="preserve">
IF($A$4&lt;=12,SUMIFS('ON Data'!AJ:AJ,'ON Data'!$D:$D,$A$4,'ON Data'!$E:$E,3),SUMIFS('ON Data'!AJ:AJ,'ON Data'!$E:$E,3))</f>
        <v>672.8</v>
      </c>
      <c r="L12" s="231">
        <f xml:space="preserve">
IF($A$4&lt;=12,SUMIFS('ON Data'!AQ:AQ,'ON Data'!$D:$D,$A$4,'ON Data'!$E:$E,3),SUMIFS('ON Data'!AQ:AQ,'ON Data'!$E:$E,3))</f>
        <v>0</v>
      </c>
      <c r="M12" s="231">
        <f xml:space="preserve">
IF($A$4&lt;=12,SUMIFS('ON Data'!AR:AR,'ON Data'!$D:$D,$A$4,'ON Data'!$E:$E,3),SUMIFS('ON Data'!AR:AR,'ON Data'!$E:$E,3))</f>
        <v>0</v>
      </c>
      <c r="N12" s="457">
        <f xml:space="preserve">
IF($A$4&lt;=12,SUMIFS('ON Data'!AW:AW,'ON Data'!$D:$D,$A$4,'ON Data'!$E:$E,3),SUMIFS('ON Data'!AW:AW,'ON Data'!$E:$E,3))</f>
        <v>0</v>
      </c>
      <c r="O12" s="466"/>
    </row>
    <row r="13" spans="1:15" x14ac:dyDescent="0.3">
      <c r="A13" s="212" t="s">
        <v>160</v>
      </c>
      <c r="B13" s="229">
        <f xml:space="preserve">
IF($A$4&lt;=12,SUMIFS('ON Data'!F:F,'ON Data'!$D:$D,$A$4,'ON Data'!$E:$E,4),SUMIFS('ON Data'!F:F,'ON Data'!$E:$E,4))</f>
        <v>799.7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0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Data'!J:J,'ON Data'!$D:$D,$A$4,'ON Data'!$E:$E,4),SUMIFS('ON Data'!J:J,'ON Data'!$E:$E,4))</f>
        <v>0</v>
      </c>
      <c r="G13" s="231">
        <f xml:space="preserve">
IF($A$4&lt;=12,SUMIFS('ON Data'!K:K,'ON Data'!$D:$D,$A$4,'ON Data'!$E:$E,4),SUMIFS('ON Data'!K:K,'ON Data'!$E:$E,4))</f>
        <v>0</v>
      </c>
      <c r="H13" s="231">
        <f xml:space="preserve">
IF($A$4&lt;=12,SUMIFS('ON Data'!O:O,'ON Data'!$D:$D,$A$4,'ON Data'!$E:$E,4),SUMIFS('ON Data'!O:O,'ON Data'!$E:$E,4))</f>
        <v>0</v>
      </c>
      <c r="I13" s="231">
        <f xml:space="preserve">
IF($A$4&lt;=12,SUMIFS('ON Data'!V:V,'ON Data'!$D:$D,$A$4,'ON Data'!$E:$E,4),SUMIFS('ON Data'!V:V,'ON Data'!$E:$E,4))</f>
        <v>0</v>
      </c>
      <c r="J13" s="231">
        <f xml:space="preserve">
IF($A$4&lt;=12,SUMIFS('ON Data'!AF:AF,'ON Data'!$D:$D,$A$4,'ON Data'!$E:$E,4),SUMIFS('ON Data'!AF:AF,'ON Data'!$E:$E,4))</f>
        <v>0</v>
      </c>
      <c r="K13" s="231">
        <f xml:space="preserve">
IF($A$4&lt;=12,SUMIFS('ON Data'!AJ:AJ,'ON Data'!$D:$D,$A$4,'ON Data'!$E:$E,4),SUMIFS('ON Data'!AJ:AJ,'ON Data'!$E:$E,4))</f>
        <v>685.2</v>
      </c>
      <c r="L13" s="231">
        <f xml:space="preserve">
IF($A$4&lt;=12,SUMIFS('ON Data'!AQ:AQ,'ON Data'!$D:$D,$A$4,'ON Data'!$E:$E,4),SUMIFS('ON Data'!AQ:AQ,'ON Data'!$E:$E,4))</f>
        <v>11</v>
      </c>
      <c r="M13" s="231">
        <f xml:space="preserve">
IF($A$4&lt;=12,SUMIFS('ON Data'!AR:AR,'ON Data'!$D:$D,$A$4,'ON Data'!$E:$E,4),SUMIFS('ON Data'!AR:AR,'ON Data'!$E:$E,4))</f>
        <v>103.5</v>
      </c>
      <c r="N13" s="457">
        <f xml:space="preserve">
IF($A$4&lt;=12,SUMIFS('ON Data'!AW:AW,'ON Data'!$D:$D,$A$4,'ON Data'!$E:$E,4),SUMIFS('ON Data'!AW:AW,'ON Data'!$E:$E,4))</f>
        <v>0</v>
      </c>
      <c r="O13" s="466"/>
    </row>
    <row r="14" spans="1:15" ht="15" thickBot="1" x14ac:dyDescent="0.35">
      <c r="A14" s="213" t="s">
        <v>154</v>
      </c>
      <c r="B14" s="232">
        <f xml:space="preserve">
IF($A$4&lt;=12,SUMIFS('ON Data'!F:F,'ON Data'!$D:$D,$A$4,'ON Data'!$E:$E,5),SUMIFS('ON Data'!F:F,'ON Data'!$E:$E,5))</f>
        <v>6256</v>
      </c>
      <c r="C14" s="233">
        <f xml:space="preserve">
IF($A$4&lt;=12,SUMIFS('ON Data'!G:G,'ON Data'!$D:$D,$A$4,'ON Data'!$E:$E,5),SUMIFS('ON Data'!G:G,'ON Data'!$E:$E,5))</f>
        <v>6256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Data'!J:J,'ON Data'!$D:$D,$A$4,'ON Data'!$E:$E,5),SUMIFS('ON Data'!J:J,'ON Data'!$E:$E,5))</f>
        <v>0</v>
      </c>
      <c r="G14" s="234">
        <f xml:space="preserve">
IF($A$4&lt;=12,SUMIFS('ON Data'!K:K,'ON Data'!$D:$D,$A$4,'ON Data'!$E:$E,5),SUMIFS('ON Data'!K:K,'ON Data'!$E:$E,5))</f>
        <v>0</v>
      </c>
      <c r="H14" s="234">
        <f xml:space="preserve">
IF($A$4&lt;=12,SUMIFS('ON Data'!O:O,'ON Data'!$D:$D,$A$4,'ON Data'!$E:$E,5),SUMIFS('ON Data'!O:O,'ON Data'!$E:$E,5))</f>
        <v>0</v>
      </c>
      <c r="I14" s="234">
        <f xml:space="preserve">
IF($A$4&lt;=12,SUMIFS('ON Data'!V:V,'ON Data'!$D:$D,$A$4,'ON Data'!$E:$E,5),SUMIFS('ON Data'!V:V,'ON Data'!$E:$E,5))</f>
        <v>0</v>
      </c>
      <c r="J14" s="234">
        <f xml:space="preserve">
IF($A$4&lt;=12,SUMIFS('ON Data'!AF:AF,'ON Data'!$D:$D,$A$4,'ON Data'!$E:$E,5),SUMIFS('ON Data'!AF:AF,'ON Data'!$E:$E,5))</f>
        <v>0</v>
      </c>
      <c r="K14" s="234">
        <f xml:space="preserve">
IF($A$4&lt;=12,SUMIFS('ON Data'!AJ:AJ,'ON Data'!$D:$D,$A$4,'ON Data'!$E:$E,5),SUMIFS('ON Data'!AJ:AJ,'ON Data'!$E:$E,5))</f>
        <v>0</v>
      </c>
      <c r="L14" s="234">
        <f xml:space="preserve">
IF($A$4&lt;=12,SUMIFS('ON Data'!AQ:AQ,'ON Data'!$D:$D,$A$4,'ON Data'!$E:$E,5),SUMIFS('ON Data'!AQ:AQ,'ON Data'!$E:$E,5))</f>
        <v>0</v>
      </c>
      <c r="M14" s="234">
        <f xml:space="preserve">
IF($A$4&lt;=12,SUMIFS('ON Data'!AR:AR,'ON Data'!$D:$D,$A$4,'ON Data'!$E:$E,5),SUMIFS('ON Data'!AR:AR,'ON Data'!$E:$E,5))</f>
        <v>0</v>
      </c>
      <c r="N14" s="458">
        <f xml:space="preserve">
IF($A$4&lt;=12,SUMIFS('ON Data'!AW:AW,'ON Data'!$D:$D,$A$4,'ON Data'!$E:$E,5),SUMIFS('ON Data'!AW:AW,'ON Data'!$E:$E,5))</f>
        <v>0</v>
      </c>
      <c r="O14" s="466"/>
    </row>
    <row r="15" spans="1:15" x14ac:dyDescent="0.3">
      <c r="A15" s="136" t="s">
        <v>164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459"/>
      <c r="O15" s="466"/>
    </row>
    <row r="16" spans="1:15" x14ac:dyDescent="0.3">
      <c r="A16" s="214" t="s">
        <v>155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Data'!J:J,'ON Data'!$D:$D,$A$4,'ON Data'!$E:$E,7),SUMIFS('ON Data'!J:J,'ON Data'!$E:$E,7))</f>
        <v>0</v>
      </c>
      <c r="G16" s="231">
        <f xml:space="preserve">
IF($A$4&lt;=12,SUMIFS('ON Data'!K:K,'ON Data'!$D:$D,$A$4,'ON Data'!$E:$E,7),SUMIFS('ON Data'!K:K,'ON Data'!$E:$E,7))</f>
        <v>0</v>
      </c>
      <c r="H16" s="231">
        <f xml:space="preserve">
IF($A$4&lt;=12,SUMIFS('ON Data'!O:O,'ON Data'!$D:$D,$A$4,'ON Data'!$E:$E,7),SUMIFS('ON Data'!O:O,'ON Data'!$E:$E,7))</f>
        <v>0</v>
      </c>
      <c r="I16" s="231">
        <f xml:space="preserve">
IF($A$4&lt;=12,SUMIFS('ON Data'!V:V,'ON Data'!$D:$D,$A$4,'ON Data'!$E:$E,7),SUMIFS('ON Data'!V:V,'ON Data'!$E:$E,7))</f>
        <v>0</v>
      </c>
      <c r="J16" s="231">
        <f xml:space="preserve">
IF($A$4&lt;=12,SUMIFS('ON Data'!AF:AF,'ON Data'!$D:$D,$A$4,'ON Data'!$E:$E,7),SUMIFS('ON Data'!AF:AF,'ON Data'!$E:$E,7))</f>
        <v>0</v>
      </c>
      <c r="K16" s="231">
        <f xml:space="preserve">
IF($A$4&lt;=12,SUMIFS('ON Data'!AJ:AJ,'ON Data'!$D:$D,$A$4,'ON Data'!$E:$E,7),SUMIFS('ON Data'!AJ:AJ,'ON Data'!$E:$E,7))</f>
        <v>0</v>
      </c>
      <c r="L16" s="231">
        <f xml:space="preserve">
IF($A$4&lt;=12,SUMIFS('ON Data'!AQ:AQ,'ON Data'!$D:$D,$A$4,'ON Data'!$E:$E,7),SUMIFS('ON Data'!AQ:AQ,'ON Data'!$E:$E,7))</f>
        <v>0</v>
      </c>
      <c r="M16" s="231">
        <f xml:space="preserve">
IF($A$4&lt;=12,SUMIFS('ON Data'!AR:AR,'ON Data'!$D:$D,$A$4,'ON Data'!$E:$E,7),SUMIFS('ON Data'!AR:AR,'ON Data'!$E:$E,7))</f>
        <v>0</v>
      </c>
      <c r="N16" s="457">
        <f xml:space="preserve">
IF($A$4&lt;=12,SUMIFS('ON Data'!AW:AW,'ON Data'!$D:$D,$A$4,'ON Data'!$E:$E,7),SUMIFS('ON Data'!AW:AW,'ON Data'!$E:$E,7))</f>
        <v>0</v>
      </c>
      <c r="O16" s="466"/>
    </row>
    <row r="17" spans="1:15" x14ac:dyDescent="0.3">
      <c r="A17" s="214" t="s">
        <v>156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Data'!J:J,'ON Data'!$D:$D,$A$4,'ON Data'!$E:$E,8),SUMIFS('ON Data'!J:J,'ON Data'!$E:$E,8))</f>
        <v>0</v>
      </c>
      <c r="G17" s="231">
        <f xml:space="preserve">
IF($A$4&lt;=12,SUMIFS('ON Data'!K:K,'ON Data'!$D:$D,$A$4,'ON Data'!$E:$E,8),SUMIFS('ON Data'!K:K,'ON Data'!$E:$E,8))</f>
        <v>0</v>
      </c>
      <c r="H17" s="231">
        <f xml:space="preserve">
IF($A$4&lt;=12,SUMIFS('ON Data'!O:O,'ON Data'!$D:$D,$A$4,'ON Data'!$E:$E,8),SUMIFS('ON Data'!O:O,'ON Data'!$E:$E,8))</f>
        <v>0</v>
      </c>
      <c r="I17" s="231">
        <f xml:space="preserve">
IF($A$4&lt;=12,SUMIFS('ON Data'!V:V,'ON Data'!$D:$D,$A$4,'ON Data'!$E:$E,8),SUMIFS('ON Data'!V:V,'ON Data'!$E:$E,8))</f>
        <v>0</v>
      </c>
      <c r="J17" s="231">
        <f xml:space="preserve">
IF($A$4&lt;=12,SUMIFS('ON Data'!AF:AF,'ON Data'!$D:$D,$A$4,'ON Data'!$E:$E,8),SUMIFS('ON Data'!AF:AF,'ON Data'!$E:$E,8))</f>
        <v>0</v>
      </c>
      <c r="K17" s="231">
        <f xml:space="preserve">
IF($A$4&lt;=12,SUMIFS('ON Data'!AJ:AJ,'ON Data'!$D:$D,$A$4,'ON Data'!$E:$E,8),SUMIFS('ON Data'!AJ:AJ,'ON Data'!$E:$E,8))</f>
        <v>0</v>
      </c>
      <c r="L17" s="231">
        <f xml:space="preserve">
IF($A$4&lt;=12,SUMIFS('ON Data'!AQ:AQ,'ON Data'!$D:$D,$A$4,'ON Data'!$E:$E,8),SUMIFS('ON Data'!AQ:AQ,'ON Data'!$E:$E,8))</f>
        <v>0</v>
      </c>
      <c r="M17" s="231">
        <f xml:space="preserve">
IF($A$4&lt;=12,SUMIFS('ON Data'!AR:AR,'ON Data'!$D:$D,$A$4,'ON Data'!$E:$E,8),SUMIFS('ON Data'!AR:AR,'ON Data'!$E:$E,8))</f>
        <v>0</v>
      </c>
      <c r="N17" s="457">
        <f xml:space="preserve">
IF($A$4&lt;=12,SUMIFS('ON Data'!AW:AW,'ON Data'!$D:$D,$A$4,'ON Data'!$E:$E,8),SUMIFS('ON Data'!AW:AW,'ON Data'!$E:$E,8))</f>
        <v>0</v>
      </c>
      <c r="O17" s="466"/>
    </row>
    <row r="18" spans="1:15" x14ac:dyDescent="0.3">
      <c r="A18" s="214" t="s">
        <v>157</v>
      </c>
      <c r="B18" s="229">
        <f xml:space="preserve">
B19-B16-B17</f>
        <v>612211</v>
      </c>
      <c r="C18" s="230">
        <f t="shared" ref="C18:G18" si="0" xml:space="preserve">
C19-C16-C17</f>
        <v>0</v>
      </c>
      <c r="D18" s="231">
        <f t="shared" si="0"/>
        <v>2936</v>
      </c>
      <c r="E18" s="231">
        <f t="shared" si="0"/>
        <v>21043</v>
      </c>
      <c r="F18" s="231">
        <f t="shared" si="0"/>
        <v>4990</v>
      </c>
      <c r="G18" s="231">
        <f t="shared" si="0"/>
        <v>226063</v>
      </c>
      <c r="H18" s="231">
        <f t="shared" ref="H18:K18" si="1" xml:space="preserve">
H19-H16-H17</f>
        <v>0</v>
      </c>
      <c r="I18" s="231">
        <f t="shared" si="1"/>
        <v>100389</v>
      </c>
      <c r="J18" s="231">
        <f t="shared" si="1"/>
        <v>3952</v>
      </c>
      <c r="K18" s="231">
        <f t="shared" si="1"/>
        <v>162042</v>
      </c>
      <c r="L18" s="231">
        <f t="shared" ref="L18:N18" si="2" xml:space="preserve">
L19-L16-L17</f>
        <v>4053</v>
      </c>
      <c r="M18" s="231">
        <f t="shared" si="2"/>
        <v>63114</v>
      </c>
      <c r="N18" s="457">
        <f t="shared" si="2"/>
        <v>23629</v>
      </c>
      <c r="O18" s="466"/>
    </row>
    <row r="19" spans="1:15" ht="15" thickBot="1" x14ac:dyDescent="0.35">
      <c r="A19" s="215" t="s">
        <v>158</v>
      </c>
      <c r="B19" s="238">
        <f xml:space="preserve">
IF($A$4&lt;=12,SUMIFS('ON Data'!F:F,'ON Data'!$D:$D,$A$4,'ON Data'!$E:$E,9),SUMIFS('ON Data'!F:F,'ON Data'!$E:$E,9))</f>
        <v>612211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2936</v>
      </c>
      <c r="E19" s="240">
        <f xml:space="preserve">
IF($A$4&lt;=12,SUMIFS('ON Data'!I:I,'ON Data'!$D:$D,$A$4,'ON Data'!$E:$E,9),SUMIFS('ON Data'!I:I,'ON Data'!$E:$E,9))</f>
        <v>21043</v>
      </c>
      <c r="F19" s="240">
        <f xml:space="preserve">
IF($A$4&lt;=12,SUMIFS('ON Data'!J:J,'ON Data'!$D:$D,$A$4,'ON Data'!$E:$E,9),SUMIFS('ON Data'!J:J,'ON Data'!$E:$E,9))</f>
        <v>4990</v>
      </c>
      <c r="G19" s="240">
        <f xml:space="preserve">
IF($A$4&lt;=12,SUMIFS('ON Data'!K:K,'ON Data'!$D:$D,$A$4,'ON Data'!$E:$E,9),SUMIFS('ON Data'!K:K,'ON Data'!$E:$E,9))</f>
        <v>226063</v>
      </c>
      <c r="H19" s="240">
        <f xml:space="preserve">
IF($A$4&lt;=12,SUMIFS('ON Data'!O:O,'ON Data'!$D:$D,$A$4,'ON Data'!$E:$E,9),SUMIFS('ON Data'!O:O,'ON Data'!$E:$E,9))</f>
        <v>0</v>
      </c>
      <c r="I19" s="240">
        <f xml:space="preserve">
IF($A$4&lt;=12,SUMIFS('ON Data'!V:V,'ON Data'!$D:$D,$A$4,'ON Data'!$E:$E,9),SUMIFS('ON Data'!V:V,'ON Data'!$E:$E,9))</f>
        <v>100389</v>
      </c>
      <c r="J19" s="240">
        <f xml:space="preserve">
IF($A$4&lt;=12,SUMIFS('ON Data'!AF:AF,'ON Data'!$D:$D,$A$4,'ON Data'!$E:$E,9),SUMIFS('ON Data'!AF:AF,'ON Data'!$E:$E,9))</f>
        <v>3952</v>
      </c>
      <c r="K19" s="240">
        <f xml:space="preserve">
IF($A$4&lt;=12,SUMIFS('ON Data'!AJ:AJ,'ON Data'!$D:$D,$A$4,'ON Data'!$E:$E,9),SUMIFS('ON Data'!AJ:AJ,'ON Data'!$E:$E,9))</f>
        <v>162042</v>
      </c>
      <c r="L19" s="240">
        <f xml:space="preserve">
IF($A$4&lt;=12,SUMIFS('ON Data'!AQ:AQ,'ON Data'!$D:$D,$A$4,'ON Data'!$E:$E,9),SUMIFS('ON Data'!AQ:AQ,'ON Data'!$E:$E,9))</f>
        <v>4053</v>
      </c>
      <c r="M19" s="240">
        <f xml:space="preserve">
IF($A$4&lt;=12,SUMIFS('ON Data'!AR:AR,'ON Data'!$D:$D,$A$4,'ON Data'!$E:$E,9),SUMIFS('ON Data'!AR:AR,'ON Data'!$E:$E,9))</f>
        <v>63114</v>
      </c>
      <c r="N19" s="460">
        <f xml:space="preserve">
IF($A$4&lt;=12,SUMIFS('ON Data'!AW:AW,'ON Data'!$D:$D,$A$4,'ON Data'!$E:$E,9),SUMIFS('ON Data'!AW:AW,'ON Data'!$E:$E,9))</f>
        <v>23629</v>
      </c>
      <c r="O19" s="466"/>
    </row>
    <row r="20" spans="1:1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9185290</v>
      </c>
      <c r="C20" s="242">
        <f xml:space="preserve">
IF($A$4&lt;=12,SUMIFS('ON Data'!G:G,'ON Data'!$D:$D,$A$4,'ON Data'!$E:$E,6),SUMIFS('ON Data'!G:G,'ON Data'!$E:$E,6))</f>
        <v>766910</v>
      </c>
      <c r="D20" s="243">
        <f xml:space="preserve">
IF($A$4&lt;=12,SUMIFS('ON Data'!H:H,'ON Data'!$D:$D,$A$4,'ON Data'!$E:$E,6),SUMIFS('ON Data'!H:H,'ON Data'!$E:$E,6))</f>
        <v>73298</v>
      </c>
      <c r="E20" s="243">
        <f xml:space="preserve">
IF($A$4&lt;=12,SUMIFS('ON Data'!I:I,'ON Data'!$D:$D,$A$4,'ON Data'!$E:$E,6),SUMIFS('ON Data'!I:I,'ON Data'!$E:$E,6))</f>
        <v>222782</v>
      </c>
      <c r="F20" s="243">
        <f xml:space="preserve">
IF($A$4&lt;=12,SUMIFS('ON Data'!J:J,'ON Data'!$D:$D,$A$4,'ON Data'!$E:$E,6),SUMIFS('ON Data'!J:J,'ON Data'!$E:$E,6))</f>
        <v>153039</v>
      </c>
      <c r="G20" s="243">
        <f xml:space="preserve">
IF($A$4&lt;=12,SUMIFS('ON Data'!K:K,'ON Data'!$D:$D,$A$4,'ON Data'!$E:$E,6),SUMIFS('ON Data'!K:K,'ON Data'!$E:$E,6))</f>
        <v>2304080</v>
      </c>
      <c r="H20" s="243">
        <f xml:space="preserve">
IF($A$4&lt;=12,SUMIFS('ON Data'!O:O,'ON Data'!$D:$D,$A$4,'ON Data'!$E:$E,6),SUMIFS('ON Data'!O:O,'ON Data'!$E:$E,6))</f>
        <v>0</v>
      </c>
      <c r="I20" s="243">
        <f xml:space="preserve">
IF($A$4&lt;=12,SUMIFS('ON Data'!V:V,'ON Data'!$D:$D,$A$4,'ON Data'!$E:$E,6),SUMIFS('ON Data'!V:V,'ON Data'!$E:$E,6))</f>
        <v>2077596</v>
      </c>
      <c r="J20" s="243">
        <f xml:space="preserve">
IF($A$4&lt;=12,SUMIFS('ON Data'!AF:AF,'ON Data'!$D:$D,$A$4,'ON Data'!$E:$E,6),SUMIFS('ON Data'!AF:AF,'ON Data'!$E:$E,6))</f>
        <v>3952</v>
      </c>
      <c r="K20" s="243">
        <f xml:space="preserve">
IF($A$4&lt;=12,SUMIFS('ON Data'!AJ:AJ,'ON Data'!$D:$D,$A$4,'ON Data'!$E:$E,6),SUMIFS('ON Data'!AJ:AJ,'ON Data'!$E:$E,6))</f>
        <v>2172819</v>
      </c>
      <c r="L20" s="243">
        <f xml:space="preserve">
IF($A$4&lt;=12,SUMIFS('ON Data'!AQ:AQ,'ON Data'!$D:$D,$A$4,'ON Data'!$E:$E,6),SUMIFS('ON Data'!AQ:AQ,'ON Data'!$E:$E,6))</f>
        <v>10996</v>
      </c>
      <c r="M20" s="243">
        <f xml:space="preserve">
IF($A$4&lt;=12,SUMIFS('ON Data'!AR:AR,'ON Data'!$D:$D,$A$4,'ON Data'!$E:$E,6),SUMIFS('ON Data'!AR:AR,'ON Data'!$E:$E,6))</f>
        <v>892714</v>
      </c>
      <c r="N20" s="461">
        <f xml:space="preserve">
IF($A$4&lt;=12,SUMIFS('ON Data'!AW:AW,'ON Data'!$D:$D,$A$4,'ON Data'!$E:$E,6),SUMIFS('ON Data'!AW:AW,'ON Data'!$E:$E,6))</f>
        <v>507104</v>
      </c>
      <c r="O20" s="466"/>
    </row>
    <row r="21" spans="1:15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Data'!J:J,'ON Data'!$D:$D,$A$4,'ON Data'!$E:$E,12),SUMIFS('ON Data'!J:J,'ON Data'!$E:$E,12))</f>
        <v>0</v>
      </c>
      <c r="G21" s="231">
        <f xml:space="preserve">
IF($A$4&lt;=12,SUMIFS('ON Data'!K:K,'ON Data'!$D:$D,$A$4,'ON Data'!$E:$E,12),SUMIFS('ON Data'!K:K,'ON Data'!$E:$E,12))</f>
        <v>0</v>
      </c>
      <c r="H21" s="231">
        <f xml:space="preserve">
IF($A$4&lt;=12,SUMIFS('ON Data'!O:O,'ON Data'!$D:$D,$A$4,'ON Data'!$E:$E,12),SUMIFS('ON Data'!O:O,'ON Data'!$E:$E,12))</f>
        <v>0</v>
      </c>
      <c r="I21" s="231">
        <f xml:space="preserve">
IF($A$4&lt;=12,SUMIFS('ON Data'!V:V,'ON Data'!$D:$D,$A$4,'ON Data'!$E:$E,12),SUMIFS('ON Data'!V:V,'ON Data'!$E:$E,12))</f>
        <v>0</v>
      </c>
      <c r="J21" s="231">
        <f xml:space="preserve">
IF($A$4&lt;=12,SUMIFS('ON Data'!AF:AF,'ON Data'!$D:$D,$A$4,'ON Data'!$E:$E,12),SUMIFS('ON Data'!AF:AF,'ON Data'!$E:$E,12))</f>
        <v>0</v>
      </c>
      <c r="K21" s="231">
        <f xml:space="preserve">
IF($A$4&lt;=12,SUMIFS('ON Data'!AJ:AJ,'ON Data'!$D:$D,$A$4,'ON Data'!$E:$E,12),SUMIFS('ON Data'!AJ:AJ,'ON Data'!$E:$E,12))</f>
        <v>0</v>
      </c>
      <c r="O21" s="466"/>
    </row>
    <row r="22" spans="1:15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si="3"/>
        <v/>
      </c>
      <c r="H22" s="287" t="str">
        <f t="shared" ref="H22:K22" si="4" xml:space="preserve">
IF(OR(H21="",H21=0),"",H20/H21)</f>
        <v/>
      </c>
      <c r="I22" s="287" t="str">
        <f t="shared" si="4"/>
        <v/>
      </c>
      <c r="J22" s="287" t="str">
        <f t="shared" si="4"/>
        <v/>
      </c>
      <c r="K22" s="287" t="str">
        <f t="shared" si="4"/>
        <v/>
      </c>
      <c r="O22" s="466"/>
    </row>
    <row r="23" spans="1:15" ht="15" hidden="1" outlineLevel="1" thickBot="1" x14ac:dyDescent="0.35">
      <c r="A23" s="217" t="s">
        <v>54</v>
      </c>
      <c r="B23" s="232">
        <f xml:space="preserve">
IF(B21="","",B20-B21)</f>
        <v>9185290</v>
      </c>
      <c r="C23" s="233">
        <f t="shared" ref="C23:G23" si="5" xml:space="preserve">
IF(C21="","",C20-C21)</f>
        <v>766910</v>
      </c>
      <c r="D23" s="234">
        <f t="shared" si="5"/>
        <v>73298</v>
      </c>
      <c r="E23" s="234">
        <f t="shared" si="5"/>
        <v>222782</v>
      </c>
      <c r="F23" s="234">
        <f t="shared" si="5"/>
        <v>153039</v>
      </c>
      <c r="G23" s="234">
        <f t="shared" si="5"/>
        <v>2304080</v>
      </c>
      <c r="H23" s="234">
        <f t="shared" ref="H23:K23" si="6" xml:space="preserve">
IF(H21="","",H20-H21)</f>
        <v>0</v>
      </c>
      <c r="I23" s="234">
        <f t="shared" si="6"/>
        <v>2077596</v>
      </c>
      <c r="J23" s="234">
        <f t="shared" si="6"/>
        <v>3952</v>
      </c>
      <c r="K23" s="234">
        <f t="shared" si="6"/>
        <v>2172819</v>
      </c>
      <c r="O23" s="466"/>
    </row>
    <row r="24" spans="1:15" x14ac:dyDescent="0.3">
      <c r="A24" s="211" t="s">
        <v>159</v>
      </c>
      <c r="B24" s="258" t="s">
        <v>3</v>
      </c>
      <c r="C24" s="467" t="s">
        <v>170</v>
      </c>
      <c r="D24" s="437"/>
      <c r="E24" s="438"/>
      <c r="F24" s="438"/>
      <c r="G24" s="439"/>
      <c r="H24" s="438" t="s">
        <v>171</v>
      </c>
      <c r="I24" s="440"/>
      <c r="J24" s="440"/>
      <c r="K24" s="440"/>
      <c r="L24" s="440"/>
      <c r="M24" s="440"/>
      <c r="N24" s="462" t="s">
        <v>172</v>
      </c>
      <c r="O24" s="466"/>
    </row>
    <row r="25" spans="1:15" x14ac:dyDescent="0.3">
      <c r="A25" s="212" t="s">
        <v>59</v>
      </c>
      <c r="B25" s="229">
        <f xml:space="preserve">
SUM(C25:N25)</f>
        <v>10015</v>
      </c>
      <c r="C25" s="468">
        <f xml:space="preserve">
IF($A$4&lt;=12,SUMIFS('ON Data'!J:J,'ON Data'!$D:$D,$A$4,'ON Data'!$E:$E,10),SUMIFS('ON Data'!J:J,'ON Data'!$E:$E,10))</f>
        <v>3010</v>
      </c>
      <c r="D25" s="441"/>
      <c r="E25" s="442"/>
      <c r="F25" s="442"/>
      <c r="G25" s="443"/>
      <c r="H25" s="442">
        <f xml:space="preserve">
IF($A$4&lt;=12,SUMIFS('ON Data'!O:O,'ON Data'!$D:$D,$A$4,'ON Data'!$E:$E,10),SUMIFS('ON Data'!O:O,'ON Data'!$E:$E,10))</f>
        <v>7005</v>
      </c>
      <c r="I25" s="443"/>
      <c r="J25" s="443"/>
      <c r="K25" s="443"/>
      <c r="L25" s="443"/>
      <c r="M25" s="443"/>
      <c r="N25" s="463">
        <f xml:space="preserve">
IF($A$4&lt;=12,SUMIFS('ON Data'!AW:AW,'ON Data'!$D:$D,$A$4,'ON Data'!$E:$E,10),SUMIFS('ON Data'!AW:AW,'ON Data'!$E:$E,10))</f>
        <v>0</v>
      </c>
      <c r="O25" s="466"/>
    </row>
    <row r="26" spans="1:15" x14ac:dyDescent="0.3">
      <c r="A26" s="218" t="s">
        <v>169</v>
      </c>
      <c r="B26" s="238">
        <f xml:space="preserve">
SUM(C26:N26)</f>
        <v>20687.022900763361</v>
      </c>
      <c r="C26" s="468">
        <f xml:space="preserve">
IF($A$4&lt;=12,SUMIFS('ON Data'!J:J,'ON Data'!$D:$D,$A$4,'ON Data'!$E:$E,11),SUMIFS('ON Data'!J:J,'ON Data'!$E:$E,11))</f>
        <v>10687.022900763359</v>
      </c>
      <c r="D26" s="441"/>
      <c r="E26" s="442"/>
      <c r="F26" s="442"/>
      <c r="G26" s="443"/>
      <c r="H26" s="444">
        <f xml:space="preserve">
IF($A$4&lt;=12,SUMIFS('ON Data'!O:O,'ON Data'!$D:$D,$A$4,'ON Data'!$E:$E,11),SUMIFS('ON Data'!O:O,'ON Data'!$E:$E,11))</f>
        <v>10000</v>
      </c>
      <c r="I26" s="445"/>
      <c r="J26" s="445"/>
      <c r="K26" s="445"/>
      <c r="L26" s="445"/>
      <c r="M26" s="445"/>
      <c r="N26" s="463">
        <f xml:space="preserve">
IF($A$4&lt;=12,SUMIFS('ON Data'!AW:AW,'ON Data'!$D:$D,$A$4,'ON Data'!$E:$E,11),SUMIFS('ON Data'!AW:AW,'ON Data'!$E:$E,11))</f>
        <v>0</v>
      </c>
      <c r="O26" s="466"/>
    </row>
    <row r="27" spans="1:15" x14ac:dyDescent="0.3">
      <c r="A27" s="218" t="s">
        <v>61</v>
      </c>
      <c r="B27" s="259">
        <f xml:space="preserve">
IF(B26=0,0,B25/B26)</f>
        <v>0.48411992619926197</v>
      </c>
      <c r="C27" s="469">
        <f xml:space="preserve">
IF(C26=0,0,C25/C26)</f>
        <v>0.28165000000000001</v>
      </c>
      <c r="D27" s="446"/>
      <c r="E27" s="447"/>
      <c r="F27" s="447"/>
      <c r="G27" s="443"/>
      <c r="H27" s="447">
        <f xml:space="preserve">
IF(H26=0,0,H25/H26)</f>
        <v>0.70050000000000001</v>
      </c>
      <c r="I27" s="443"/>
      <c r="J27" s="443"/>
      <c r="K27" s="443"/>
      <c r="L27" s="443"/>
      <c r="M27" s="443"/>
      <c r="N27" s="464">
        <f xml:space="preserve">
IF(N26=0,0,N25/N26)</f>
        <v>0</v>
      </c>
      <c r="O27" s="466"/>
    </row>
    <row r="28" spans="1:15" ht="15" thickBot="1" x14ac:dyDescent="0.35">
      <c r="A28" s="218" t="s">
        <v>168</v>
      </c>
      <c r="B28" s="238">
        <f xml:space="preserve">
SUM(C28:N28)</f>
        <v>10672.022900763359</v>
      </c>
      <c r="C28" s="470">
        <f xml:space="preserve">
C26-C25</f>
        <v>7677.0229007633588</v>
      </c>
      <c r="D28" s="448"/>
      <c r="E28" s="449"/>
      <c r="F28" s="449"/>
      <c r="G28" s="450"/>
      <c r="H28" s="449">
        <f xml:space="preserve">
H26-H25</f>
        <v>2995</v>
      </c>
      <c r="I28" s="450"/>
      <c r="J28" s="450"/>
      <c r="K28" s="450"/>
      <c r="L28" s="450"/>
      <c r="M28" s="450"/>
      <c r="N28" s="465">
        <f xml:space="preserve">
N26-N25</f>
        <v>0</v>
      </c>
      <c r="O28" s="466"/>
    </row>
    <row r="29" spans="1:15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</row>
    <row r="30" spans="1:1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</row>
    <row r="31" spans="1:15" x14ac:dyDescent="0.3">
      <c r="A31" s="89" t="s">
        <v>166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</row>
    <row r="32" spans="1:15" ht="14.4" customHeight="1" x14ac:dyDescent="0.3">
      <c r="A32" s="255" t="s">
        <v>163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</row>
    <row r="33" spans="1:1" x14ac:dyDescent="0.3">
      <c r="A33" s="257" t="s">
        <v>199</v>
      </c>
    </row>
    <row r="34" spans="1:1" x14ac:dyDescent="0.3">
      <c r="A34" s="257" t="s">
        <v>200</v>
      </c>
    </row>
    <row r="35" spans="1:1" x14ac:dyDescent="0.3">
      <c r="A35" s="257" t="s">
        <v>201</v>
      </c>
    </row>
    <row r="36" spans="1:1" x14ac:dyDescent="0.3">
      <c r="A36" s="257" t="s">
        <v>173</v>
      </c>
    </row>
  </sheetData>
  <mergeCells count="12">
    <mergeCell ref="B3:B4"/>
    <mergeCell ref="A1:N1"/>
    <mergeCell ref="C27:G27"/>
    <mergeCell ref="C28:G28"/>
    <mergeCell ref="H27:M27"/>
    <mergeCell ref="H28:M28"/>
    <mergeCell ref="C24:G24"/>
    <mergeCell ref="C25:G25"/>
    <mergeCell ref="C26:G26"/>
    <mergeCell ref="H24:M24"/>
    <mergeCell ref="H25:M25"/>
    <mergeCell ref="H26:M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K22">
    <cfRule type="cellIs" dxfId="6" priority="6" operator="greaterThan">
      <formula>1</formula>
    </cfRule>
  </conditionalFormatting>
  <conditionalFormatting sqref="B23:K23">
    <cfRule type="cellIs" dxfId="5" priority="5" operator="greaterThan">
      <formula>0</formula>
    </cfRule>
  </conditionalFormatting>
  <conditionalFormatting sqref="N27">
    <cfRule type="cellIs" dxfId="4" priority="4" operator="greaterThan">
      <formula>1</formula>
    </cfRule>
  </conditionalFormatting>
  <conditionalFormatting sqref="N28">
    <cfRule type="cellIs" dxfId="3" priority="3" operator="lessThan">
      <formula>0</formula>
    </cfRule>
  </conditionalFormatting>
  <conditionalFormatting sqref="H28">
    <cfRule type="cellIs" dxfId="2" priority="1" operator="lessThan">
      <formula>0</formula>
    </cfRule>
  </conditionalFormatting>
  <conditionalFormatting sqref="H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73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729</v>
      </c>
    </row>
    <row r="2" spans="1:49" x14ac:dyDescent="0.3">
      <c r="A2" s="202" t="s">
        <v>223</v>
      </c>
    </row>
    <row r="3" spans="1:49" x14ac:dyDescent="0.3">
      <c r="A3" s="198" t="s">
        <v>133</v>
      </c>
      <c r="B3" s="223">
        <v>2016</v>
      </c>
      <c r="D3" s="199">
        <f>MAX(D5:D1048576)</f>
        <v>8</v>
      </c>
      <c r="F3" s="199">
        <f>SUMIF($E5:$E1048576,"&lt;10",F5:F1048576)</f>
        <v>9837656.0999999996</v>
      </c>
      <c r="G3" s="199">
        <f t="shared" ref="G3:AW3" si="0">SUMIF($E5:$E1048576,"&lt;10",G5:G1048576)</f>
        <v>773166</v>
      </c>
      <c r="H3" s="199">
        <f t="shared" si="0"/>
        <v>76726</v>
      </c>
      <c r="I3" s="199">
        <f t="shared" si="0"/>
        <v>244838.2</v>
      </c>
      <c r="J3" s="199">
        <f t="shared" si="0"/>
        <v>158510.6</v>
      </c>
      <c r="K3" s="199">
        <f t="shared" si="0"/>
        <v>2535745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2188602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7904</v>
      </c>
      <c r="AG3" s="199">
        <f t="shared" si="0"/>
        <v>0</v>
      </c>
      <c r="AH3" s="199">
        <f t="shared" si="0"/>
        <v>0</v>
      </c>
      <c r="AI3" s="199">
        <f t="shared" si="0"/>
        <v>0</v>
      </c>
      <c r="AJ3" s="199">
        <f t="shared" si="0"/>
        <v>2341219.7999999998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0</v>
      </c>
      <c r="AO3" s="199">
        <f t="shared" si="0"/>
        <v>0</v>
      </c>
      <c r="AP3" s="199">
        <f t="shared" si="0"/>
        <v>0</v>
      </c>
      <c r="AQ3" s="199">
        <f t="shared" si="0"/>
        <v>15060</v>
      </c>
      <c r="AR3" s="199">
        <f t="shared" si="0"/>
        <v>962059.5</v>
      </c>
      <c r="AS3" s="199">
        <f t="shared" si="0"/>
        <v>0</v>
      </c>
      <c r="AT3" s="199">
        <f t="shared" si="0"/>
        <v>0</v>
      </c>
      <c r="AU3" s="199">
        <f t="shared" si="0"/>
        <v>0</v>
      </c>
      <c r="AV3" s="199">
        <f t="shared" si="0"/>
        <v>0</v>
      </c>
      <c r="AW3" s="199">
        <f t="shared" si="0"/>
        <v>533825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38</v>
      </c>
      <c r="D5" s="198">
        <v>1</v>
      </c>
      <c r="E5" s="198">
        <v>1</v>
      </c>
      <c r="F5" s="198">
        <v>27.4</v>
      </c>
      <c r="G5" s="198">
        <v>0</v>
      </c>
      <c r="H5" s="198">
        <v>0.5</v>
      </c>
      <c r="I5" s="198">
        <v>0.8</v>
      </c>
      <c r="J5" s="198">
        <v>0.6</v>
      </c>
      <c r="K5" s="198">
        <v>5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9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0</v>
      </c>
      <c r="AJ5" s="198">
        <v>4</v>
      </c>
      <c r="AK5" s="198">
        <v>0</v>
      </c>
      <c r="AL5" s="198">
        <v>0</v>
      </c>
      <c r="AM5" s="198">
        <v>0</v>
      </c>
      <c r="AN5" s="198">
        <v>0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0</v>
      </c>
      <c r="AV5" s="198">
        <v>0</v>
      </c>
      <c r="AW5" s="198">
        <v>2.5</v>
      </c>
    </row>
    <row r="6" spans="1:49" x14ac:dyDescent="0.3">
      <c r="A6" s="198" t="s">
        <v>136</v>
      </c>
      <c r="B6" s="223">
        <v>3</v>
      </c>
      <c r="C6" s="198">
        <v>38</v>
      </c>
      <c r="D6" s="198">
        <v>1</v>
      </c>
      <c r="E6" s="198">
        <v>2</v>
      </c>
      <c r="F6" s="198">
        <v>4092.8</v>
      </c>
      <c r="G6" s="198">
        <v>0</v>
      </c>
      <c r="H6" s="198">
        <v>40</v>
      </c>
      <c r="I6" s="198">
        <v>134.4</v>
      </c>
      <c r="J6" s="198">
        <v>100.8</v>
      </c>
      <c r="K6" s="198">
        <v>748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1264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0</v>
      </c>
      <c r="AJ6" s="198">
        <v>625.6</v>
      </c>
      <c r="AK6" s="198">
        <v>0</v>
      </c>
      <c r="AL6" s="198">
        <v>0</v>
      </c>
      <c r="AM6" s="198">
        <v>0</v>
      </c>
      <c r="AN6" s="198">
        <v>0</v>
      </c>
      <c r="AO6" s="198">
        <v>0</v>
      </c>
      <c r="AP6" s="198">
        <v>0</v>
      </c>
      <c r="AQ6" s="198">
        <v>0</v>
      </c>
      <c r="AR6" s="198">
        <v>776</v>
      </c>
      <c r="AS6" s="198">
        <v>0</v>
      </c>
      <c r="AT6" s="198">
        <v>0</v>
      </c>
      <c r="AU6" s="198">
        <v>0</v>
      </c>
      <c r="AV6" s="198">
        <v>0</v>
      </c>
      <c r="AW6" s="198">
        <v>404</v>
      </c>
    </row>
    <row r="7" spans="1:49" x14ac:dyDescent="0.3">
      <c r="A7" s="198" t="s">
        <v>137</v>
      </c>
      <c r="B7" s="223">
        <v>4</v>
      </c>
      <c r="C7" s="198">
        <v>38</v>
      </c>
      <c r="D7" s="198">
        <v>1</v>
      </c>
      <c r="E7" s="198">
        <v>3</v>
      </c>
      <c r="F7" s="198">
        <v>56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56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38</v>
      </c>
      <c r="D8" s="198">
        <v>1</v>
      </c>
      <c r="E8" s="198">
        <v>4</v>
      </c>
      <c r="F8" s="198">
        <v>99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92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7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38</v>
      </c>
      <c r="D9" s="198">
        <v>1</v>
      </c>
      <c r="E9" s="198">
        <v>5</v>
      </c>
      <c r="F9" s="198">
        <v>917</v>
      </c>
      <c r="G9" s="198">
        <v>917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38</v>
      </c>
      <c r="D10" s="198">
        <v>1</v>
      </c>
      <c r="E10" s="198">
        <v>6</v>
      </c>
      <c r="F10" s="198">
        <v>1079736</v>
      </c>
      <c r="G10" s="198">
        <v>113830</v>
      </c>
      <c r="H10" s="198">
        <v>9528</v>
      </c>
      <c r="I10" s="198">
        <v>21624</v>
      </c>
      <c r="J10" s="198">
        <v>26087</v>
      </c>
      <c r="K10" s="198">
        <v>268014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230661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247856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8">
        <v>0</v>
      </c>
      <c r="AQ10" s="198">
        <v>0</v>
      </c>
      <c r="AR10" s="198">
        <v>103989</v>
      </c>
      <c r="AS10" s="198">
        <v>0</v>
      </c>
      <c r="AT10" s="198">
        <v>0</v>
      </c>
      <c r="AU10" s="198">
        <v>0</v>
      </c>
      <c r="AV10" s="198">
        <v>0</v>
      </c>
      <c r="AW10" s="198">
        <v>58147</v>
      </c>
    </row>
    <row r="11" spans="1:49" x14ac:dyDescent="0.3">
      <c r="A11" s="198" t="s">
        <v>141</v>
      </c>
      <c r="B11" s="223">
        <v>8</v>
      </c>
      <c r="C11" s="198">
        <v>38</v>
      </c>
      <c r="D11" s="198">
        <v>1</v>
      </c>
      <c r="E11" s="198">
        <v>9</v>
      </c>
      <c r="F11" s="198">
        <v>23510</v>
      </c>
      <c r="G11" s="198">
        <v>0</v>
      </c>
      <c r="H11" s="198">
        <v>0</v>
      </c>
      <c r="I11" s="198">
        <v>0</v>
      </c>
      <c r="J11" s="198">
        <v>0</v>
      </c>
      <c r="K11" s="198">
        <v>9300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7085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6528</v>
      </c>
      <c r="AS11" s="198">
        <v>0</v>
      </c>
      <c r="AT11" s="198">
        <v>0</v>
      </c>
      <c r="AU11" s="198">
        <v>0</v>
      </c>
      <c r="AV11" s="198">
        <v>0</v>
      </c>
      <c r="AW11" s="198">
        <v>597</v>
      </c>
    </row>
    <row r="12" spans="1:49" x14ac:dyDescent="0.3">
      <c r="A12" s="198" t="s">
        <v>142</v>
      </c>
      <c r="B12" s="223">
        <v>9</v>
      </c>
      <c r="C12" s="198">
        <v>38</v>
      </c>
      <c r="D12" s="198">
        <v>1</v>
      </c>
      <c r="E12" s="198">
        <v>11</v>
      </c>
      <c r="F12" s="198">
        <v>2585.8778625954201</v>
      </c>
      <c r="G12" s="198">
        <v>0</v>
      </c>
      <c r="H12" s="198">
        <v>0</v>
      </c>
      <c r="I12" s="198">
        <v>0</v>
      </c>
      <c r="J12" s="198">
        <v>1335.8778625954199</v>
      </c>
      <c r="K12" s="198">
        <v>0</v>
      </c>
      <c r="L12" s="198">
        <v>0</v>
      </c>
      <c r="M12" s="198">
        <v>0</v>
      </c>
      <c r="N12" s="198">
        <v>0</v>
      </c>
      <c r="O12" s="198">
        <v>1250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38</v>
      </c>
      <c r="D13" s="198">
        <v>2</v>
      </c>
      <c r="E13" s="198">
        <v>1</v>
      </c>
      <c r="F13" s="198">
        <v>27.4</v>
      </c>
      <c r="G13" s="198">
        <v>0</v>
      </c>
      <c r="H13" s="198">
        <v>0.5</v>
      </c>
      <c r="I13" s="198">
        <v>0.8</v>
      </c>
      <c r="J13" s="198">
        <v>0.6</v>
      </c>
      <c r="K13" s="198">
        <v>5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9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4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5</v>
      </c>
      <c r="AS13" s="198">
        <v>0</v>
      </c>
      <c r="AT13" s="198">
        <v>0</v>
      </c>
      <c r="AU13" s="198">
        <v>0</v>
      </c>
      <c r="AV13" s="198">
        <v>0</v>
      </c>
      <c r="AW13" s="198">
        <v>2.5</v>
      </c>
    </row>
    <row r="14" spans="1:49" x14ac:dyDescent="0.3">
      <c r="A14" s="198" t="s">
        <v>144</v>
      </c>
      <c r="B14" s="223">
        <v>11</v>
      </c>
      <c r="C14" s="198">
        <v>38</v>
      </c>
      <c r="D14" s="198">
        <v>2</v>
      </c>
      <c r="E14" s="198">
        <v>2</v>
      </c>
      <c r="F14" s="198">
        <v>3849.2</v>
      </c>
      <c r="G14" s="198">
        <v>0</v>
      </c>
      <c r="H14" s="198">
        <v>84</v>
      </c>
      <c r="I14" s="198">
        <v>134.4</v>
      </c>
      <c r="J14" s="198">
        <v>72</v>
      </c>
      <c r="K14" s="198">
        <v>614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1284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544.79999999999995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740</v>
      </c>
      <c r="AS14" s="198">
        <v>0</v>
      </c>
      <c r="AT14" s="198">
        <v>0</v>
      </c>
      <c r="AU14" s="198">
        <v>0</v>
      </c>
      <c r="AV14" s="198">
        <v>0</v>
      </c>
      <c r="AW14" s="198">
        <v>376</v>
      </c>
    </row>
    <row r="15" spans="1:49" x14ac:dyDescent="0.3">
      <c r="A15" s="198" t="s">
        <v>145</v>
      </c>
      <c r="B15" s="223">
        <v>12</v>
      </c>
      <c r="C15" s="198">
        <v>38</v>
      </c>
      <c r="D15" s="198">
        <v>2</v>
      </c>
      <c r="E15" s="198">
        <v>3</v>
      </c>
      <c r="F15" s="198">
        <v>51.2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51.2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8">
        <v>0</v>
      </c>
      <c r="AU15" s="198">
        <v>0</v>
      </c>
      <c r="AV15" s="198">
        <v>0</v>
      </c>
      <c r="AW15" s="198">
        <v>0</v>
      </c>
    </row>
    <row r="16" spans="1:49" x14ac:dyDescent="0.3">
      <c r="A16" s="198" t="s">
        <v>133</v>
      </c>
      <c r="B16" s="223">
        <v>2016</v>
      </c>
      <c r="C16" s="198">
        <v>38</v>
      </c>
      <c r="D16" s="198">
        <v>2</v>
      </c>
      <c r="E16" s="198">
        <v>4</v>
      </c>
      <c r="F16" s="198">
        <v>103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92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11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38</v>
      </c>
      <c r="D17" s="198">
        <v>2</v>
      </c>
      <c r="E17" s="198">
        <v>5</v>
      </c>
      <c r="F17" s="198">
        <v>766</v>
      </c>
      <c r="G17" s="198">
        <v>766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38</v>
      </c>
      <c r="D18" s="198">
        <v>2</v>
      </c>
      <c r="E18" s="198">
        <v>6</v>
      </c>
      <c r="F18" s="198">
        <v>1075999</v>
      </c>
      <c r="G18" s="198">
        <v>93040</v>
      </c>
      <c r="H18" s="198">
        <v>9350</v>
      </c>
      <c r="I18" s="198">
        <v>21624</v>
      </c>
      <c r="J18" s="198">
        <v>26737</v>
      </c>
      <c r="K18" s="198">
        <v>277212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228857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254395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2422</v>
      </c>
      <c r="AR18" s="198">
        <v>103644</v>
      </c>
      <c r="AS18" s="198">
        <v>0</v>
      </c>
      <c r="AT18" s="198">
        <v>0</v>
      </c>
      <c r="AU18" s="198">
        <v>0</v>
      </c>
      <c r="AV18" s="198">
        <v>0</v>
      </c>
      <c r="AW18" s="198">
        <v>58718</v>
      </c>
    </row>
    <row r="19" spans="3:49" x14ac:dyDescent="0.3">
      <c r="C19" s="198">
        <v>38</v>
      </c>
      <c r="D19" s="198">
        <v>2</v>
      </c>
      <c r="E19" s="198">
        <v>9</v>
      </c>
      <c r="F19" s="198">
        <v>43879</v>
      </c>
      <c r="G19" s="198">
        <v>0</v>
      </c>
      <c r="H19" s="198">
        <v>0</v>
      </c>
      <c r="I19" s="198">
        <v>0</v>
      </c>
      <c r="J19" s="198">
        <v>0</v>
      </c>
      <c r="K19" s="198">
        <v>27897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7981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1470</v>
      </c>
      <c r="AR19" s="198">
        <v>5734</v>
      </c>
      <c r="AS19" s="198">
        <v>0</v>
      </c>
      <c r="AT19" s="198">
        <v>0</v>
      </c>
      <c r="AU19" s="198">
        <v>0</v>
      </c>
      <c r="AV19" s="198">
        <v>0</v>
      </c>
      <c r="AW19" s="198">
        <v>797</v>
      </c>
    </row>
    <row r="20" spans="3:49" x14ac:dyDescent="0.3">
      <c r="C20" s="198">
        <v>38</v>
      </c>
      <c r="D20" s="198">
        <v>2</v>
      </c>
      <c r="E20" s="198">
        <v>11</v>
      </c>
      <c r="F20" s="198">
        <v>2585.8778625954201</v>
      </c>
      <c r="G20" s="198">
        <v>0</v>
      </c>
      <c r="H20" s="198">
        <v>0</v>
      </c>
      <c r="I20" s="198">
        <v>0</v>
      </c>
      <c r="J20" s="198">
        <v>1335.8778625954199</v>
      </c>
      <c r="K20" s="198">
        <v>0</v>
      </c>
      <c r="L20" s="198">
        <v>0</v>
      </c>
      <c r="M20" s="198">
        <v>0</v>
      </c>
      <c r="N20" s="198">
        <v>0</v>
      </c>
      <c r="O20" s="198">
        <v>1250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38</v>
      </c>
      <c r="D21" s="198">
        <v>3</v>
      </c>
      <c r="E21" s="198">
        <v>1</v>
      </c>
      <c r="F21" s="198">
        <v>27.4</v>
      </c>
      <c r="G21" s="198">
        <v>0</v>
      </c>
      <c r="H21" s="198">
        <v>0.5</v>
      </c>
      <c r="I21" s="198">
        <v>0.8</v>
      </c>
      <c r="J21" s="198">
        <v>0.6</v>
      </c>
      <c r="K21" s="198">
        <v>5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9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4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5</v>
      </c>
      <c r="AS21" s="198">
        <v>0</v>
      </c>
      <c r="AT21" s="198">
        <v>0</v>
      </c>
      <c r="AU21" s="198">
        <v>0</v>
      </c>
      <c r="AV21" s="198">
        <v>0</v>
      </c>
      <c r="AW21" s="198">
        <v>2.5</v>
      </c>
    </row>
    <row r="22" spans="3:49" x14ac:dyDescent="0.3">
      <c r="C22" s="198">
        <v>38</v>
      </c>
      <c r="D22" s="198">
        <v>3</v>
      </c>
      <c r="E22" s="198">
        <v>2</v>
      </c>
      <c r="F22" s="198">
        <v>4474.3999999999996</v>
      </c>
      <c r="G22" s="198">
        <v>0</v>
      </c>
      <c r="H22" s="198">
        <v>80</v>
      </c>
      <c r="I22" s="198">
        <v>115.2</v>
      </c>
      <c r="J22" s="198">
        <v>0</v>
      </c>
      <c r="K22" s="198">
        <v>824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1544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699.2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836</v>
      </c>
      <c r="AS22" s="198">
        <v>0</v>
      </c>
      <c r="AT22" s="198">
        <v>0</v>
      </c>
      <c r="AU22" s="198">
        <v>0</v>
      </c>
      <c r="AV22" s="198">
        <v>0</v>
      </c>
      <c r="AW22" s="198">
        <v>376</v>
      </c>
    </row>
    <row r="23" spans="3:49" x14ac:dyDescent="0.3">
      <c r="C23" s="198">
        <v>38</v>
      </c>
      <c r="D23" s="198">
        <v>3</v>
      </c>
      <c r="E23" s="198">
        <v>3</v>
      </c>
      <c r="F23" s="198">
        <v>102.8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102.8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</row>
    <row r="24" spans="3:49" x14ac:dyDescent="0.3">
      <c r="C24" s="198">
        <v>38</v>
      </c>
      <c r="D24" s="198">
        <v>3</v>
      </c>
      <c r="E24" s="198">
        <v>4</v>
      </c>
      <c r="F24" s="198">
        <v>108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92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4</v>
      </c>
      <c r="AR24" s="198">
        <v>12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38</v>
      </c>
      <c r="D25" s="198">
        <v>3</v>
      </c>
      <c r="E25" s="198">
        <v>5</v>
      </c>
      <c r="F25" s="198">
        <v>776</v>
      </c>
      <c r="G25" s="198">
        <v>776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38</v>
      </c>
      <c r="D26" s="198">
        <v>3</v>
      </c>
      <c r="E26" s="198">
        <v>6</v>
      </c>
      <c r="F26" s="198">
        <v>1043076</v>
      </c>
      <c r="G26" s="198">
        <v>92440</v>
      </c>
      <c r="H26" s="198">
        <v>9515</v>
      </c>
      <c r="I26" s="198">
        <v>24848</v>
      </c>
      <c r="J26" s="198">
        <v>2874</v>
      </c>
      <c r="K26" s="198">
        <v>256749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237746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252400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3097</v>
      </c>
      <c r="AR26" s="198">
        <v>103272</v>
      </c>
      <c r="AS26" s="198">
        <v>0</v>
      </c>
      <c r="AT26" s="198">
        <v>0</v>
      </c>
      <c r="AU26" s="198">
        <v>0</v>
      </c>
      <c r="AV26" s="198">
        <v>0</v>
      </c>
      <c r="AW26" s="198">
        <v>60135</v>
      </c>
    </row>
    <row r="27" spans="3:49" x14ac:dyDescent="0.3">
      <c r="C27" s="198">
        <v>38</v>
      </c>
      <c r="D27" s="198">
        <v>3</v>
      </c>
      <c r="E27" s="198">
        <v>9</v>
      </c>
      <c r="F27" s="198">
        <v>24986</v>
      </c>
      <c r="G27" s="198">
        <v>0</v>
      </c>
      <c r="H27" s="198">
        <v>0</v>
      </c>
      <c r="I27" s="198">
        <v>2904</v>
      </c>
      <c r="J27" s="198">
        <v>0</v>
      </c>
      <c r="K27" s="198">
        <v>5806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12621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1400</v>
      </c>
      <c r="AR27" s="198">
        <v>2255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38</v>
      </c>
      <c r="D28" s="198">
        <v>3</v>
      </c>
      <c r="E28" s="198">
        <v>10</v>
      </c>
      <c r="F28" s="198">
        <v>3110</v>
      </c>
      <c r="G28" s="198">
        <v>0</v>
      </c>
      <c r="H28" s="198">
        <v>0</v>
      </c>
      <c r="I28" s="198">
        <v>0</v>
      </c>
      <c r="J28" s="198">
        <v>110</v>
      </c>
      <c r="K28" s="198">
        <v>0</v>
      </c>
      <c r="L28" s="198">
        <v>0</v>
      </c>
      <c r="M28" s="198">
        <v>0</v>
      </c>
      <c r="N28" s="198">
        <v>0</v>
      </c>
      <c r="O28" s="198">
        <v>3000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38</v>
      </c>
      <c r="D29" s="198">
        <v>3</v>
      </c>
      <c r="E29" s="198">
        <v>11</v>
      </c>
      <c r="F29" s="198">
        <v>2585.8778625954201</v>
      </c>
      <c r="G29" s="198">
        <v>0</v>
      </c>
      <c r="H29" s="198">
        <v>0</v>
      </c>
      <c r="I29" s="198">
        <v>0</v>
      </c>
      <c r="J29" s="198">
        <v>1335.8778625954199</v>
      </c>
      <c r="K29" s="198">
        <v>0</v>
      </c>
      <c r="L29" s="198">
        <v>0</v>
      </c>
      <c r="M29" s="198">
        <v>0</v>
      </c>
      <c r="N29" s="198">
        <v>0</v>
      </c>
      <c r="O29" s="198">
        <v>1250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38</v>
      </c>
      <c r="D30" s="198">
        <v>4</v>
      </c>
      <c r="E30" s="198">
        <v>1</v>
      </c>
      <c r="F30" s="198">
        <v>27.4</v>
      </c>
      <c r="G30" s="198">
        <v>0</v>
      </c>
      <c r="H30" s="198">
        <v>0.5</v>
      </c>
      <c r="I30" s="198">
        <v>0.8</v>
      </c>
      <c r="J30" s="198">
        <v>0.6</v>
      </c>
      <c r="K30" s="198">
        <v>5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9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4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0</v>
      </c>
      <c r="AQ30" s="198">
        <v>0</v>
      </c>
      <c r="AR30" s="198">
        <v>5</v>
      </c>
      <c r="AS30" s="198">
        <v>0</v>
      </c>
      <c r="AT30" s="198">
        <v>0</v>
      </c>
      <c r="AU30" s="198">
        <v>0</v>
      </c>
      <c r="AV30" s="198">
        <v>0</v>
      </c>
      <c r="AW30" s="198">
        <v>2.5</v>
      </c>
    </row>
    <row r="31" spans="3:49" x14ac:dyDescent="0.3">
      <c r="C31" s="198">
        <v>38</v>
      </c>
      <c r="D31" s="198">
        <v>4</v>
      </c>
      <c r="E31" s="198">
        <v>2</v>
      </c>
      <c r="F31" s="198">
        <v>4140.8</v>
      </c>
      <c r="G31" s="198">
        <v>0</v>
      </c>
      <c r="H31" s="198">
        <v>84</v>
      </c>
      <c r="I31" s="198">
        <v>134.4</v>
      </c>
      <c r="J31" s="198">
        <v>0</v>
      </c>
      <c r="K31" s="198">
        <v>664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1424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670.4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  <c r="AP31" s="198">
        <v>0</v>
      </c>
      <c r="AQ31" s="198">
        <v>0</v>
      </c>
      <c r="AR31" s="198">
        <v>744</v>
      </c>
      <c r="AS31" s="198">
        <v>0</v>
      </c>
      <c r="AT31" s="198">
        <v>0</v>
      </c>
      <c r="AU31" s="198">
        <v>0</v>
      </c>
      <c r="AV31" s="198">
        <v>0</v>
      </c>
      <c r="AW31" s="198">
        <v>420</v>
      </c>
    </row>
    <row r="32" spans="3:49" x14ac:dyDescent="0.3">
      <c r="C32" s="198">
        <v>38</v>
      </c>
      <c r="D32" s="198">
        <v>4</v>
      </c>
      <c r="E32" s="198">
        <v>3</v>
      </c>
      <c r="F32" s="198">
        <v>99.6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99.6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38</v>
      </c>
      <c r="D33" s="198">
        <v>4</v>
      </c>
      <c r="E33" s="198">
        <v>4</v>
      </c>
      <c r="F33" s="198">
        <v>104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92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4</v>
      </c>
      <c r="AR33" s="198">
        <v>8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38</v>
      </c>
      <c r="D34" s="198">
        <v>4</v>
      </c>
      <c r="E34" s="198">
        <v>5</v>
      </c>
      <c r="F34" s="198">
        <v>731</v>
      </c>
      <c r="G34" s="198">
        <v>731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38</v>
      </c>
      <c r="D35" s="198">
        <v>4</v>
      </c>
      <c r="E35" s="198">
        <v>6</v>
      </c>
      <c r="F35" s="198">
        <v>1081825</v>
      </c>
      <c r="G35" s="198">
        <v>84630</v>
      </c>
      <c r="H35" s="198">
        <v>10050</v>
      </c>
      <c r="I35" s="198">
        <v>32577</v>
      </c>
      <c r="J35" s="198">
        <v>0</v>
      </c>
      <c r="K35" s="198">
        <v>249970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258077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274720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8">
        <v>0</v>
      </c>
      <c r="AQ35" s="198">
        <v>2814</v>
      </c>
      <c r="AR35" s="198">
        <v>108047</v>
      </c>
      <c r="AS35" s="198">
        <v>0</v>
      </c>
      <c r="AT35" s="198">
        <v>0</v>
      </c>
      <c r="AU35" s="198">
        <v>0</v>
      </c>
      <c r="AV35" s="198">
        <v>0</v>
      </c>
      <c r="AW35" s="198">
        <v>60940</v>
      </c>
    </row>
    <row r="36" spans="3:49" x14ac:dyDescent="0.3">
      <c r="C36" s="198">
        <v>38</v>
      </c>
      <c r="D36" s="198">
        <v>4</v>
      </c>
      <c r="E36" s="198">
        <v>9</v>
      </c>
      <c r="F36" s="198">
        <v>51177</v>
      </c>
      <c r="G36" s="198">
        <v>0</v>
      </c>
      <c r="H36" s="198">
        <v>0</v>
      </c>
      <c r="I36" s="198">
        <v>8453</v>
      </c>
      <c r="J36" s="198">
        <v>0</v>
      </c>
      <c r="K36" s="198">
        <v>16905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10000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12621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1183</v>
      </c>
      <c r="AR36" s="198">
        <v>2015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</row>
    <row r="37" spans="3:49" x14ac:dyDescent="0.3">
      <c r="C37" s="198">
        <v>38</v>
      </c>
      <c r="D37" s="198">
        <v>4</v>
      </c>
      <c r="E37" s="198">
        <v>10</v>
      </c>
      <c r="F37" s="198">
        <v>2055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2055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38</v>
      </c>
      <c r="D38" s="198">
        <v>4</v>
      </c>
      <c r="E38" s="198">
        <v>11</v>
      </c>
      <c r="F38" s="198">
        <v>2585.8778625954201</v>
      </c>
      <c r="G38" s="198">
        <v>0</v>
      </c>
      <c r="H38" s="198">
        <v>0</v>
      </c>
      <c r="I38" s="198">
        <v>0</v>
      </c>
      <c r="J38" s="198">
        <v>1335.8778625954199</v>
      </c>
      <c r="K38" s="198">
        <v>0</v>
      </c>
      <c r="L38" s="198">
        <v>0</v>
      </c>
      <c r="M38" s="198">
        <v>0</v>
      </c>
      <c r="N38" s="198">
        <v>0</v>
      </c>
      <c r="O38" s="198">
        <v>1250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  <row r="39" spans="3:49" x14ac:dyDescent="0.3">
      <c r="C39" s="198">
        <v>38</v>
      </c>
      <c r="D39" s="198">
        <v>5</v>
      </c>
      <c r="E39" s="198">
        <v>1</v>
      </c>
      <c r="F39" s="198">
        <v>28.4</v>
      </c>
      <c r="G39" s="198">
        <v>0</v>
      </c>
      <c r="H39" s="198">
        <v>0.5</v>
      </c>
      <c r="I39" s="198">
        <v>0.8</v>
      </c>
      <c r="J39" s="198">
        <v>0.6</v>
      </c>
      <c r="K39" s="198">
        <v>5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10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4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  <c r="AP39" s="198">
        <v>0</v>
      </c>
      <c r="AQ39" s="198">
        <v>0</v>
      </c>
      <c r="AR39" s="198">
        <v>5</v>
      </c>
      <c r="AS39" s="198">
        <v>0</v>
      </c>
      <c r="AT39" s="198">
        <v>0</v>
      </c>
      <c r="AU39" s="198">
        <v>0</v>
      </c>
      <c r="AV39" s="198">
        <v>0</v>
      </c>
      <c r="AW39" s="198">
        <v>2.5</v>
      </c>
    </row>
    <row r="40" spans="3:49" x14ac:dyDescent="0.3">
      <c r="C40" s="198">
        <v>38</v>
      </c>
      <c r="D40" s="198">
        <v>5</v>
      </c>
      <c r="E40" s="198">
        <v>2</v>
      </c>
      <c r="F40" s="198">
        <v>4481.6000000000004</v>
      </c>
      <c r="G40" s="198">
        <v>0</v>
      </c>
      <c r="H40" s="198">
        <v>88</v>
      </c>
      <c r="I40" s="198">
        <v>124.8</v>
      </c>
      <c r="J40" s="198">
        <v>56</v>
      </c>
      <c r="K40" s="198">
        <v>824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1508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700.8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  <c r="AP40" s="198">
        <v>0</v>
      </c>
      <c r="AQ40" s="198">
        <v>0</v>
      </c>
      <c r="AR40" s="198">
        <v>828</v>
      </c>
      <c r="AS40" s="198">
        <v>0</v>
      </c>
      <c r="AT40" s="198">
        <v>0</v>
      </c>
      <c r="AU40" s="198">
        <v>0</v>
      </c>
      <c r="AV40" s="198">
        <v>0</v>
      </c>
      <c r="AW40" s="198">
        <v>352</v>
      </c>
    </row>
    <row r="41" spans="3:49" x14ac:dyDescent="0.3">
      <c r="C41" s="198">
        <v>38</v>
      </c>
      <c r="D41" s="198">
        <v>5</v>
      </c>
      <c r="E41" s="198">
        <v>3</v>
      </c>
      <c r="F41" s="198">
        <v>101.2</v>
      </c>
      <c r="G41" s="19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101.2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</row>
    <row r="42" spans="3:49" x14ac:dyDescent="0.3">
      <c r="C42" s="198">
        <v>38</v>
      </c>
      <c r="D42" s="198">
        <v>5</v>
      </c>
      <c r="E42" s="198">
        <v>4</v>
      </c>
      <c r="F42" s="198">
        <v>106</v>
      </c>
      <c r="G42" s="198">
        <v>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92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3</v>
      </c>
      <c r="AR42" s="198">
        <v>11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</row>
    <row r="43" spans="3:49" x14ac:dyDescent="0.3">
      <c r="C43" s="198">
        <v>38</v>
      </c>
      <c r="D43" s="198">
        <v>5</v>
      </c>
      <c r="E43" s="198">
        <v>5</v>
      </c>
      <c r="F43" s="198">
        <v>759</v>
      </c>
      <c r="G43" s="198">
        <v>759</v>
      </c>
      <c r="H43" s="198">
        <v>0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  <c r="AP43" s="198">
        <v>0</v>
      </c>
      <c r="AQ43" s="198">
        <v>0</v>
      </c>
      <c r="AR43" s="198">
        <v>0</v>
      </c>
      <c r="AS43" s="198">
        <v>0</v>
      </c>
      <c r="AT43" s="198">
        <v>0</v>
      </c>
      <c r="AU43" s="198">
        <v>0</v>
      </c>
      <c r="AV43" s="198">
        <v>0</v>
      </c>
      <c r="AW43" s="198">
        <v>0</v>
      </c>
    </row>
    <row r="44" spans="3:49" x14ac:dyDescent="0.3">
      <c r="C44" s="198">
        <v>38</v>
      </c>
      <c r="D44" s="198">
        <v>5</v>
      </c>
      <c r="E44" s="198">
        <v>6</v>
      </c>
      <c r="F44" s="198">
        <v>1120383</v>
      </c>
      <c r="G44" s="198">
        <v>88390</v>
      </c>
      <c r="H44" s="198">
        <v>10050</v>
      </c>
      <c r="I44" s="198">
        <v>24170</v>
      </c>
      <c r="J44" s="198">
        <v>13044</v>
      </c>
      <c r="K44" s="198">
        <v>273204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266465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272279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2663</v>
      </c>
      <c r="AR44" s="198">
        <v>108556</v>
      </c>
      <c r="AS44" s="198">
        <v>0</v>
      </c>
      <c r="AT44" s="198">
        <v>0</v>
      </c>
      <c r="AU44" s="198">
        <v>0</v>
      </c>
      <c r="AV44" s="198">
        <v>0</v>
      </c>
      <c r="AW44" s="198">
        <v>61562</v>
      </c>
    </row>
    <row r="45" spans="3:49" x14ac:dyDescent="0.3">
      <c r="C45" s="198">
        <v>38</v>
      </c>
      <c r="D45" s="198">
        <v>5</v>
      </c>
      <c r="E45" s="198">
        <v>9</v>
      </c>
      <c r="F45" s="198">
        <v>21454</v>
      </c>
      <c r="G45" s="198">
        <v>0</v>
      </c>
      <c r="H45" s="198">
        <v>0</v>
      </c>
      <c r="I45" s="198">
        <v>0</v>
      </c>
      <c r="J45" s="198">
        <v>0</v>
      </c>
      <c r="K45" s="198">
        <v>4882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12621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0</v>
      </c>
      <c r="AQ45" s="198">
        <v>0</v>
      </c>
      <c r="AR45" s="198">
        <v>3652</v>
      </c>
      <c r="AS45" s="198">
        <v>0</v>
      </c>
      <c r="AT45" s="198">
        <v>0</v>
      </c>
      <c r="AU45" s="198">
        <v>0</v>
      </c>
      <c r="AV45" s="198">
        <v>0</v>
      </c>
      <c r="AW45" s="198">
        <v>299</v>
      </c>
    </row>
    <row r="46" spans="3:49" x14ac:dyDescent="0.3">
      <c r="C46" s="198">
        <v>38</v>
      </c>
      <c r="D46" s="198">
        <v>5</v>
      </c>
      <c r="E46" s="198">
        <v>10</v>
      </c>
      <c r="F46" s="198">
        <v>300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300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0</v>
      </c>
      <c r="AQ46" s="198">
        <v>0</v>
      </c>
      <c r="AR46" s="198">
        <v>0</v>
      </c>
      <c r="AS46" s="198">
        <v>0</v>
      </c>
      <c r="AT46" s="198">
        <v>0</v>
      </c>
      <c r="AU46" s="198">
        <v>0</v>
      </c>
      <c r="AV46" s="198">
        <v>0</v>
      </c>
      <c r="AW46" s="198">
        <v>0</v>
      </c>
    </row>
    <row r="47" spans="3:49" x14ac:dyDescent="0.3">
      <c r="C47" s="198">
        <v>38</v>
      </c>
      <c r="D47" s="198">
        <v>5</v>
      </c>
      <c r="E47" s="198">
        <v>11</v>
      </c>
      <c r="F47" s="198">
        <v>2585.8778625954201</v>
      </c>
      <c r="G47" s="198">
        <v>0</v>
      </c>
      <c r="H47" s="198">
        <v>0</v>
      </c>
      <c r="I47" s="198">
        <v>0</v>
      </c>
      <c r="J47" s="198">
        <v>1335.8778625954199</v>
      </c>
      <c r="K47" s="198">
        <v>0</v>
      </c>
      <c r="L47" s="198">
        <v>0</v>
      </c>
      <c r="M47" s="198">
        <v>0</v>
      </c>
      <c r="N47" s="198">
        <v>0</v>
      </c>
      <c r="O47" s="198">
        <v>1250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  <c r="AP47" s="198">
        <v>0</v>
      </c>
      <c r="AQ47" s="198">
        <v>0</v>
      </c>
      <c r="AR47" s="198">
        <v>0</v>
      </c>
      <c r="AS47" s="198">
        <v>0</v>
      </c>
      <c r="AT47" s="198">
        <v>0</v>
      </c>
      <c r="AU47" s="198">
        <v>0</v>
      </c>
      <c r="AV47" s="198">
        <v>0</v>
      </c>
      <c r="AW47" s="198">
        <v>0</v>
      </c>
    </row>
    <row r="48" spans="3:49" x14ac:dyDescent="0.3">
      <c r="C48" s="198">
        <v>38</v>
      </c>
      <c r="D48" s="198">
        <v>6</v>
      </c>
      <c r="E48" s="198">
        <v>1</v>
      </c>
      <c r="F48" s="198">
        <v>27.4</v>
      </c>
      <c r="G48" s="198">
        <v>0</v>
      </c>
      <c r="H48" s="198">
        <v>0.5</v>
      </c>
      <c r="I48" s="198">
        <v>0.8</v>
      </c>
      <c r="J48" s="198">
        <v>0.6</v>
      </c>
      <c r="K48" s="198">
        <v>5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9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4</v>
      </c>
      <c r="AK48" s="198">
        <v>0</v>
      </c>
      <c r="AL48" s="198">
        <v>0</v>
      </c>
      <c r="AM48" s="198">
        <v>0</v>
      </c>
      <c r="AN48" s="198">
        <v>0</v>
      </c>
      <c r="AO48" s="198">
        <v>0</v>
      </c>
      <c r="AP48" s="198">
        <v>0</v>
      </c>
      <c r="AQ48" s="198">
        <v>0</v>
      </c>
      <c r="AR48" s="198">
        <v>5</v>
      </c>
      <c r="AS48" s="198">
        <v>0</v>
      </c>
      <c r="AT48" s="198">
        <v>0</v>
      </c>
      <c r="AU48" s="198">
        <v>0</v>
      </c>
      <c r="AV48" s="198">
        <v>0</v>
      </c>
      <c r="AW48" s="198">
        <v>2.5</v>
      </c>
    </row>
    <row r="49" spans="3:49" x14ac:dyDescent="0.3">
      <c r="C49" s="198">
        <v>38</v>
      </c>
      <c r="D49" s="198">
        <v>6</v>
      </c>
      <c r="E49" s="198">
        <v>2</v>
      </c>
      <c r="F49" s="198">
        <v>4136.8</v>
      </c>
      <c r="G49" s="198">
        <v>0</v>
      </c>
      <c r="H49" s="198">
        <v>32</v>
      </c>
      <c r="I49" s="198">
        <v>115.2</v>
      </c>
      <c r="J49" s="198">
        <v>104</v>
      </c>
      <c r="K49" s="198">
        <v>736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1384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657.6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  <c r="AP49" s="198">
        <v>0</v>
      </c>
      <c r="AQ49" s="198">
        <v>0</v>
      </c>
      <c r="AR49" s="198">
        <v>748</v>
      </c>
      <c r="AS49" s="198">
        <v>0</v>
      </c>
      <c r="AT49" s="198">
        <v>0</v>
      </c>
      <c r="AU49" s="198">
        <v>0</v>
      </c>
      <c r="AV49" s="198">
        <v>0</v>
      </c>
      <c r="AW49" s="198">
        <v>360</v>
      </c>
    </row>
    <row r="50" spans="3:49" x14ac:dyDescent="0.3">
      <c r="C50" s="198">
        <v>38</v>
      </c>
      <c r="D50" s="198">
        <v>6</v>
      </c>
      <c r="E50" s="198">
        <v>3</v>
      </c>
      <c r="F50" s="198">
        <v>96.4</v>
      </c>
      <c r="G50" s="198">
        <v>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96.4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  <c r="AP50" s="198">
        <v>0</v>
      </c>
      <c r="AQ50" s="198">
        <v>0</v>
      </c>
      <c r="AR50" s="198">
        <v>0</v>
      </c>
      <c r="AS50" s="198">
        <v>0</v>
      </c>
      <c r="AT50" s="198">
        <v>0</v>
      </c>
      <c r="AU50" s="198">
        <v>0</v>
      </c>
      <c r="AV50" s="198">
        <v>0</v>
      </c>
      <c r="AW50" s="198">
        <v>0</v>
      </c>
    </row>
    <row r="51" spans="3:49" x14ac:dyDescent="0.3">
      <c r="C51" s="198">
        <v>38</v>
      </c>
      <c r="D51" s="198">
        <v>6</v>
      </c>
      <c r="E51" s="198">
        <v>4</v>
      </c>
      <c r="F51" s="198">
        <v>93.8</v>
      </c>
      <c r="G51" s="198">
        <v>0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0</v>
      </c>
      <c r="W51" s="198">
        <v>0</v>
      </c>
      <c r="X51" s="198">
        <v>0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82.8</v>
      </c>
      <c r="AK51" s="198">
        <v>0</v>
      </c>
      <c r="AL51" s="198">
        <v>0</v>
      </c>
      <c r="AM51" s="198">
        <v>0</v>
      </c>
      <c r="AN51" s="198">
        <v>0</v>
      </c>
      <c r="AO51" s="198">
        <v>0</v>
      </c>
      <c r="AP51" s="198">
        <v>0</v>
      </c>
      <c r="AQ51" s="198">
        <v>0</v>
      </c>
      <c r="AR51" s="198">
        <v>11</v>
      </c>
      <c r="AS51" s="198">
        <v>0</v>
      </c>
      <c r="AT51" s="198">
        <v>0</v>
      </c>
      <c r="AU51" s="198">
        <v>0</v>
      </c>
      <c r="AV51" s="198">
        <v>0</v>
      </c>
      <c r="AW51" s="198">
        <v>0</v>
      </c>
    </row>
    <row r="52" spans="3:49" x14ac:dyDescent="0.3">
      <c r="C52" s="198">
        <v>38</v>
      </c>
      <c r="D52" s="198">
        <v>6</v>
      </c>
      <c r="E52" s="198">
        <v>5</v>
      </c>
      <c r="F52" s="198">
        <v>732</v>
      </c>
      <c r="G52" s="198">
        <v>732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  <c r="AP52" s="198">
        <v>0</v>
      </c>
      <c r="AQ52" s="198">
        <v>0</v>
      </c>
      <c r="AR52" s="198">
        <v>0</v>
      </c>
      <c r="AS52" s="198">
        <v>0</v>
      </c>
      <c r="AT52" s="198">
        <v>0</v>
      </c>
      <c r="AU52" s="198">
        <v>0</v>
      </c>
      <c r="AV52" s="198">
        <v>0</v>
      </c>
      <c r="AW52" s="198">
        <v>0</v>
      </c>
    </row>
    <row r="53" spans="3:49" x14ac:dyDescent="0.3">
      <c r="C53" s="198">
        <v>38</v>
      </c>
      <c r="D53" s="198">
        <v>6</v>
      </c>
      <c r="E53" s="198">
        <v>6</v>
      </c>
      <c r="F53" s="198">
        <v>1132729</v>
      </c>
      <c r="G53" s="198">
        <v>83740</v>
      </c>
      <c r="H53" s="198">
        <v>10070</v>
      </c>
      <c r="I53" s="198">
        <v>24709</v>
      </c>
      <c r="J53" s="198">
        <v>26087</v>
      </c>
      <c r="K53" s="198">
        <v>291796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255176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268260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0</v>
      </c>
      <c r="AQ53" s="198">
        <v>0</v>
      </c>
      <c r="AR53" s="198">
        <v>109922</v>
      </c>
      <c r="AS53" s="198">
        <v>0</v>
      </c>
      <c r="AT53" s="198">
        <v>0</v>
      </c>
      <c r="AU53" s="198">
        <v>0</v>
      </c>
      <c r="AV53" s="198">
        <v>0</v>
      </c>
      <c r="AW53" s="198">
        <v>62969</v>
      </c>
    </row>
    <row r="54" spans="3:49" x14ac:dyDescent="0.3">
      <c r="C54" s="198">
        <v>38</v>
      </c>
      <c r="D54" s="198">
        <v>6</v>
      </c>
      <c r="E54" s="198">
        <v>9</v>
      </c>
      <c r="F54" s="198">
        <v>34555</v>
      </c>
      <c r="G54" s="198">
        <v>0</v>
      </c>
      <c r="H54" s="198">
        <v>0</v>
      </c>
      <c r="I54" s="198">
        <v>0</v>
      </c>
      <c r="J54" s="198">
        <v>0</v>
      </c>
      <c r="K54" s="198">
        <v>17900</v>
      </c>
      <c r="L54" s="198">
        <v>0</v>
      </c>
      <c r="M54" s="198">
        <v>0</v>
      </c>
      <c r="N54" s="198">
        <v>0</v>
      </c>
      <c r="O54" s="198">
        <v>0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12621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2440</v>
      </c>
      <c r="AS54" s="198">
        <v>0</v>
      </c>
      <c r="AT54" s="198">
        <v>0</v>
      </c>
      <c r="AU54" s="198">
        <v>0</v>
      </c>
      <c r="AV54" s="198">
        <v>0</v>
      </c>
      <c r="AW54" s="198">
        <v>1594</v>
      </c>
    </row>
    <row r="55" spans="3:49" x14ac:dyDescent="0.3">
      <c r="C55" s="198">
        <v>38</v>
      </c>
      <c r="D55" s="198">
        <v>6</v>
      </c>
      <c r="E55" s="198">
        <v>10</v>
      </c>
      <c r="F55" s="198">
        <v>2900</v>
      </c>
      <c r="G55" s="198">
        <v>0</v>
      </c>
      <c r="H55" s="198">
        <v>0</v>
      </c>
      <c r="I55" s="198">
        <v>0</v>
      </c>
      <c r="J55" s="198">
        <v>2900</v>
      </c>
      <c r="K55" s="198">
        <v>0</v>
      </c>
      <c r="L55" s="198">
        <v>0</v>
      </c>
      <c r="M55" s="198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0</v>
      </c>
      <c r="W55" s="198">
        <v>0</v>
      </c>
      <c r="X55" s="198">
        <v>0</v>
      </c>
      <c r="Y55" s="198">
        <v>0</v>
      </c>
      <c r="Z55" s="198">
        <v>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0</v>
      </c>
      <c r="AO55" s="198">
        <v>0</v>
      </c>
      <c r="AP55" s="198">
        <v>0</v>
      </c>
      <c r="AQ55" s="198">
        <v>0</v>
      </c>
      <c r="AR55" s="198">
        <v>0</v>
      </c>
      <c r="AS55" s="198">
        <v>0</v>
      </c>
      <c r="AT55" s="198">
        <v>0</v>
      </c>
      <c r="AU55" s="198">
        <v>0</v>
      </c>
      <c r="AV55" s="198">
        <v>0</v>
      </c>
      <c r="AW55" s="198">
        <v>0</v>
      </c>
    </row>
    <row r="56" spans="3:49" x14ac:dyDescent="0.3">
      <c r="C56" s="198">
        <v>38</v>
      </c>
      <c r="D56" s="198">
        <v>6</v>
      </c>
      <c r="E56" s="198">
        <v>11</v>
      </c>
      <c r="F56" s="198">
        <v>2585.8778625954201</v>
      </c>
      <c r="G56" s="198">
        <v>0</v>
      </c>
      <c r="H56" s="198">
        <v>0</v>
      </c>
      <c r="I56" s="198">
        <v>0</v>
      </c>
      <c r="J56" s="198">
        <v>1335.8778625954199</v>
      </c>
      <c r="K56" s="198">
        <v>0</v>
      </c>
      <c r="L56" s="198">
        <v>0</v>
      </c>
      <c r="M56" s="198">
        <v>0</v>
      </c>
      <c r="N56" s="198">
        <v>0</v>
      </c>
      <c r="O56" s="198">
        <v>1250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  <c r="AP56" s="198">
        <v>0</v>
      </c>
      <c r="AQ56" s="198">
        <v>0</v>
      </c>
      <c r="AR56" s="198">
        <v>0</v>
      </c>
      <c r="AS56" s="198">
        <v>0</v>
      </c>
      <c r="AT56" s="198">
        <v>0</v>
      </c>
      <c r="AU56" s="198">
        <v>0</v>
      </c>
      <c r="AV56" s="198">
        <v>0</v>
      </c>
      <c r="AW56" s="198">
        <v>0</v>
      </c>
    </row>
    <row r="57" spans="3:49" x14ac:dyDescent="0.3">
      <c r="C57" s="198">
        <v>38</v>
      </c>
      <c r="D57" s="198">
        <v>7</v>
      </c>
      <c r="E57" s="198">
        <v>1</v>
      </c>
      <c r="F57" s="198">
        <v>27.6</v>
      </c>
      <c r="G57" s="198">
        <v>0</v>
      </c>
      <c r="H57" s="198">
        <v>0.5</v>
      </c>
      <c r="I57" s="198">
        <v>1</v>
      </c>
      <c r="J57" s="198">
        <v>0.6</v>
      </c>
      <c r="K57" s="198">
        <v>5</v>
      </c>
      <c r="L57" s="198">
        <v>0</v>
      </c>
      <c r="M57" s="198">
        <v>0</v>
      </c>
      <c r="N57" s="198">
        <v>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9</v>
      </c>
      <c r="W57" s="198">
        <v>0</v>
      </c>
      <c r="X57" s="198">
        <v>0</v>
      </c>
      <c r="Y57" s="198">
        <v>0</v>
      </c>
      <c r="Z57" s="198">
        <v>0</v>
      </c>
      <c r="AA57" s="198">
        <v>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0</v>
      </c>
      <c r="AJ57" s="198">
        <v>4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  <c r="AP57" s="198">
        <v>0</v>
      </c>
      <c r="AQ57" s="198">
        <v>0</v>
      </c>
      <c r="AR57" s="198">
        <v>5</v>
      </c>
      <c r="AS57" s="198">
        <v>0</v>
      </c>
      <c r="AT57" s="198">
        <v>0</v>
      </c>
      <c r="AU57" s="198">
        <v>0</v>
      </c>
      <c r="AV57" s="198">
        <v>0</v>
      </c>
      <c r="AW57" s="198">
        <v>2.5</v>
      </c>
    </row>
    <row r="58" spans="3:49" x14ac:dyDescent="0.3">
      <c r="C58" s="198">
        <v>38</v>
      </c>
      <c r="D58" s="198">
        <v>7</v>
      </c>
      <c r="E58" s="198">
        <v>2</v>
      </c>
      <c r="F58" s="198">
        <v>3467.2</v>
      </c>
      <c r="G58" s="198">
        <v>0</v>
      </c>
      <c r="H58" s="198">
        <v>80</v>
      </c>
      <c r="I58" s="198">
        <v>88</v>
      </c>
      <c r="J58" s="198">
        <v>72</v>
      </c>
      <c r="K58" s="198">
        <v>640</v>
      </c>
      <c r="L58" s="198">
        <v>0</v>
      </c>
      <c r="M58" s="198">
        <v>0</v>
      </c>
      <c r="N58" s="198">
        <v>0</v>
      </c>
      <c r="O58" s="198">
        <v>0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1016</v>
      </c>
      <c r="W58" s="198">
        <v>0</v>
      </c>
      <c r="X58" s="198">
        <v>0</v>
      </c>
      <c r="Y58" s="198">
        <v>0</v>
      </c>
      <c r="Z58" s="198">
        <v>0</v>
      </c>
      <c r="AA58" s="198">
        <v>0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0</v>
      </c>
      <c r="AJ58" s="198">
        <v>515.20000000000005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  <c r="AP58" s="198">
        <v>0</v>
      </c>
      <c r="AQ58" s="198">
        <v>0</v>
      </c>
      <c r="AR58" s="198">
        <v>656</v>
      </c>
      <c r="AS58" s="198">
        <v>0</v>
      </c>
      <c r="AT58" s="198">
        <v>0</v>
      </c>
      <c r="AU58" s="198">
        <v>0</v>
      </c>
      <c r="AV58" s="198">
        <v>0</v>
      </c>
      <c r="AW58" s="198">
        <v>400</v>
      </c>
    </row>
    <row r="59" spans="3:49" x14ac:dyDescent="0.3">
      <c r="C59" s="198">
        <v>38</v>
      </c>
      <c r="D59" s="198">
        <v>7</v>
      </c>
      <c r="E59" s="198">
        <v>3</v>
      </c>
      <c r="F59" s="198">
        <v>78.8</v>
      </c>
      <c r="G59" s="198">
        <v>0</v>
      </c>
      <c r="H59" s="198">
        <v>0</v>
      </c>
      <c r="I59" s="198">
        <v>0</v>
      </c>
      <c r="J59" s="198">
        <v>0</v>
      </c>
      <c r="K59" s="198">
        <v>0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0</v>
      </c>
      <c r="W59" s="198">
        <v>0</v>
      </c>
      <c r="X59" s="198">
        <v>0</v>
      </c>
      <c r="Y59" s="198">
        <v>0</v>
      </c>
      <c r="Z59" s="198">
        <v>0</v>
      </c>
      <c r="AA59" s="198">
        <v>0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78.8</v>
      </c>
      <c r="AK59" s="198">
        <v>0</v>
      </c>
      <c r="AL59" s="198">
        <v>0</v>
      </c>
      <c r="AM59" s="198">
        <v>0</v>
      </c>
      <c r="AN59" s="198">
        <v>0</v>
      </c>
      <c r="AO59" s="198">
        <v>0</v>
      </c>
      <c r="AP59" s="198">
        <v>0</v>
      </c>
      <c r="AQ59" s="198">
        <v>0</v>
      </c>
      <c r="AR59" s="198">
        <v>0</v>
      </c>
      <c r="AS59" s="198">
        <v>0</v>
      </c>
      <c r="AT59" s="198">
        <v>0</v>
      </c>
      <c r="AU59" s="198">
        <v>0</v>
      </c>
      <c r="AV59" s="198">
        <v>0</v>
      </c>
      <c r="AW59" s="198">
        <v>0</v>
      </c>
    </row>
    <row r="60" spans="3:49" x14ac:dyDescent="0.3">
      <c r="C60" s="198">
        <v>38</v>
      </c>
      <c r="D60" s="198">
        <v>7</v>
      </c>
      <c r="E60" s="198">
        <v>4</v>
      </c>
      <c r="F60" s="198">
        <v>94.7</v>
      </c>
      <c r="G60" s="198">
        <v>0</v>
      </c>
      <c r="H60" s="198">
        <v>0</v>
      </c>
      <c r="I60" s="198">
        <v>0</v>
      </c>
      <c r="J60" s="198">
        <v>0</v>
      </c>
      <c r="K60" s="198">
        <v>0</v>
      </c>
      <c r="L60" s="198">
        <v>0</v>
      </c>
      <c r="M60" s="198">
        <v>0</v>
      </c>
      <c r="N60" s="198">
        <v>0</v>
      </c>
      <c r="O60" s="198">
        <v>0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8">
        <v>0</v>
      </c>
      <c r="W60" s="198">
        <v>0</v>
      </c>
      <c r="X60" s="198">
        <v>0</v>
      </c>
      <c r="Y60" s="198">
        <v>0</v>
      </c>
      <c r="Z60" s="198">
        <v>0</v>
      </c>
      <c r="AA60" s="198">
        <v>0</v>
      </c>
      <c r="AB60" s="198">
        <v>0</v>
      </c>
      <c r="AC60" s="198">
        <v>0</v>
      </c>
      <c r="AD60" s="198">
        <v>0</v>
      </c>
      <c r="AE60" s="198">
        <v>0</v>
      </c>
      <c r="AF60" s="198">
        <v>0</v>
      </c>
      <c r="AG60" s="198">
        <v>0</v>
      </c>
      <c r="AH60" s="198">
        <v>0</v>
      </c>
      <c r="AI60" s="198">
        <v>0</v>
      </c>
      <c r="AJ60" s="198">
        <v>74.2</v>
      </c>
      <c r="AK60" s="198">
        <v>0</v>
      </c>
      <c r="AL60" s="198">
        <v>0</v>
      </c>
      <c r="AM60" s="198">
        <v>0</v>
      </c>
      <c r="AN60" s="198">
        <v>0</v>
      </c>
      <c r="AO60" s="198">
        <v>0</v>
      </c>
      <c r="AP60" s="198">
        <v>0</v>
      </c>
      <c r="AQ60" s="198">
        <v>0</v>
      </c>
      <c r="AR60" s="198">
        <v>20.5</v>
      </c>
      <c r="AS60" s="198">
        <v>0</v>
      </c>
      <c r="AT60" s="198">
        <v>0</v>
      </c>
      <c r="AU60" s="198">
        <v>0</v>
      </c>
      <c r="AV60" s="198">
        <v>0</v>
      </c>
      <c r="AW60" s="198">
        <v>0</v>
      </c>
    </row>
    <row r="61" spans="3:49" x14ac:dyDescent="0.3">
      <c r="C61" s="198">
        <v>38</v>
      </c>
      <c r="D61" s="198">
        <v>7</v>
      </c>
      <c r="E61" s="198">
        <v>5</v>
      </c>
      <c r="F61" s="198">
        <v>810</v>
      </c>
      <c r="G61" s="198">
        <v>810</v>
      </c>
      <c r="H61" s="198">
        <v>0</v>
      </c>
      <c r="I61" s="198">
        <v>0</v>
      </c>
      <c r="J61" s="198">
        <v>0</v>
      </c>
      <c r="K61" s="198">
        <v>0</v>
      </c>
      <c r="L61" s="198">
        <v>0</v>
      </c>
      <c r="M61" s="198">
        <v>0</v>
      </c>
      <c r="N61" s="198">
        <v>0</v>
      </c>
      <c r="O61" s="198">
        <v>0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  <c r="AP61" s="198">
        <v>0</v>
      </c>
      <c r="AQ61" s="198">
        <v>0</v>
      </c>
      <c r="AR61" s="198">
        <v>0</v>
      </c>
      <c r="AS61" s="198">
        <v>0</v>
      </c>
      <c r="AT61" s="198">
        <v>0</v>
      </c>
      <c r="AU61" s="198">
        <v>0</v>
      </c>
      <c r="AV61" s="198">
        <v>0</v>
      </c>
      <c r="AW61" s="198">
        <v>0</v>
      </c>
    </row>
    <row r="62" spans="3:49" x14ac:dyDescent="0.3">
      <c r="C62" s="198">
        <v>38</v>
      </c>
      <c r="D62" s="198">
        <v>7</v>
      </c>
      <c r="E62" s="198">
        <v>6</v>
      </c>
      <c r="F62" s="198">
        <v>1503845</v>
      </c>
      <c r="G62" s="198">
        <v>108350</v>
      </c>
      <c r="H62" s="198">
        <v>12974</v>
      </c>
      <c r="I62" s="198">
        <v>41681</v>
      </c>
      <c r="J62" s="198">
        <v>30425</v>
      </c>
      <c r="K62" s="198">
        <v>403797</v>
      </c>
      <c r="L62" s="198">
        <v>0</v>
      </c>
      <c r="M62" s="198">
        <v>0</v>
      </c>
      <c r="N62" s="198">
        <v>0</v>
      </c>
      <c r="O62" s="198">
        <v>0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198">
        <v>340279</v>
      </c>
      <c r="W62" s="198">
        <v>0</v>
      </c>
      <c r="X62" s="198">
        <v>0</v>
      </c>
      <c r="Y62" s="198">
        <v>0</v>
      </c>
      <c r="Z62" s="198">
        <v>0</v>
      </c>
      <c r="AA62" s="198">
        <v>0</v>
      </c>
      <c r="AB62" s="198">
        <v>0</v>
      </c>
      <c r="AC62" s="198">
        <v>0</v>
      </c>
      <c r="AD62" s="198">
        <v>0</v>
      </c>
      <c r="AE62" s="198">
        <v>0</v>
      </c>
      <c r="AF62" s="198">
        <v>3952</v>
      </c>
      <c r="AG62" s="198">
        <v>0</v>
      </c>
      <c r="AH62" s="198">
        <v>0</v>
      </c>
      <c r="AI62" s="198">
        <v>0</v>
      </c>
      <c r="AJ62" s="198">
        <v>339628</v>
      </c>
      <c r="AK62" s="198">
        <v>0</v>
      </c>
      <c r="AL62" s="198">
        <v>0</v>
      </c>
      <c r="AM62" s="198">
        <v>0</v>
      </c>
      <c r="AN62" s="198">
        <v>0</v>
      </c>
      <c r="AO62" s="198">
        <v>0</v>
      </c>
      <c r="AP62" s="198">
        <v>0</v>
      </c>
      <c r="AQ62" s="198">
        <v>0</v>
      </c>
      <c r="AR62" s="198">
        <v>143334</v>
      </c>
      <c r="AS62" s="198">
        <v>0</v>
      </c>
      <c r="AT62" s="198">
        <v>0</v>
      </c>
      <c r="AU62" s="198">
        <v>0</v>
      </c>
      <c r="AV62" s="198">
        <v>0</v>
      </c>
      <c r="AW62" s="198">
        <v>79425</v>
      </c>
    </row>
    <row r="63" spans="3:49" x14ac:dyDescent="0.3">
      <c r="C63" s="198">
        <v>38</v>
      </c>
      <c r="D63" s="198">
        <v>7</v>
      </c>
      <c r="E63" s="198">
        <v>9</v>
      </c>
      <c r="F63" s="198">
        <v>384461</v>
      </c>
      <c r="G63" s="198">
        <v>0</v>
      </c>
      <c r="H63" s="198">
        <v>2936</v>
      </c>
      <c r="I63" s="198">
        <v>9686</v>
      </c>
      <c r="J63" s="198">
        <v>4990</v>
      </c>
      <c r="K63" s="198">
        <v>136399</v>
      </c>
      <c r="L63" s="198">
        <v>0</v>
      </c>
      <c r="M63" s="198">
        <v>0</v>
      </c>
      <c r="N63" s="198">
        <v>0</v>
      </c>
      <c r="O63" s="198">
        <v>0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8">
        <v>90389</v>
      </c>
      <c r="W63" s="198">
        <v>0</v>
      </c>
      <c r="X63" s="198">
        <v>0</v>
      </c>
      <c r="Y63" s="198">
        <v>0</v>
      </c>
      <c r="Z63" s="198">
        <v>0</v>
      </c>
      <c r="AA63" s="198">
        <v>0</v>
      </c>
      <c r="AB63" s="198">
        <v>0</v>
      </c>
      <c r="AC63" s="198">
        <v>0</v>
      </c>
      <c r="AD63" s="198">
        <v>0</v>
      </c>
      <c r="AE63" s="198">
        <v>0</v>
      </c>
      <c r="AF63" s="198">
        <v>3952</v>
      </c>
      <c r="AG63" s="198">
        <v>0</v>
      </c>
      <c r="AH63" s="198">
        <v>0</v>
      </c>
      <c r="AI63" s="198">
        <v>0</v>
      </c>
      <c r="AJ63" s="198">
        <v>84351</v>
      </c>
      <c r="AK63" s="198">
        <v>0</v>
      </c>
      <c r="AL63" s="198">
        <v>0</v>
      </c>
      <c r="AM63" s="198">
        <v>0</v>
      </c>
      <c r="AN63" s="198">
        <v>0</v>
      </c>
      <c r="AO63" s="198">
        <v>0</v>
      </c>
      <c r="AP63" s="198">
        <v>0</v>
      </c>
      <c r="AQ63" s="198">
        <v>0</v>
      </c>
      <c r="AR63" s="198">
        <v>34112</v>
      </c>
      <c r="AS63" s="198">
        <v>0</v>
      </c>
      <c r="AT63" s="198">
        <v>0</v>
      </c>
      <c r="AU63" s="198">
        <v>0</v>
      </c>
      <c r="AV63" s="198">
        <v>0</v>
      </c>
      <c r="AW63" s="198">
        <v>17646</v>
      </c>
    </row>
    <row r="64" spans="3:49" x14ac:dyDescent="0.3">
      <c r="C64" s="198">
        <v>38</v>
      </c>
      <c r="D64" s="198">
        <v>7</v>
      </c>
      <c r="E64" s="198">
        <v>10</v>
      </c>
      <c r="F64" s="198">
        <v>1650</v>
      </c>
      <c r="G64" s="198">
        <v>0</v>
      </c>
      <c r="H64" s="198">
        <v>0</v>
      </c>
      <c r="I64" s="198">
        <v>0</v>
      </c>
      <c r="J64" s="198">
        <v>0</v>
      </c>
      <c r="K64" s="198">
        <v>0</v>
      </c>
      <c r="L64" s="198">
        <v>0</v>
      </c>
      <c r="M64" s="198">
        <v>0</v>
      </c>
      <c r="N64" s="198">
        <v>0</v>
      </c>
      <c r="O64" s="198">
        <v>1650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8">
        <v>0</v>
      </c>
      <c r="AB64" s="198">
        <v>0</v>
      </c>
      <c r="AC64" s="198">
        <v>0</v>
      </c>
      <c r="AD64" s="198">
        <v>0</v>
      </c>
      <c r="AE64" s="198">
        <v>0</v>
      </c>
      <c r="AF64" s="198">
        <v>0</v>
      </c>
      <c r="AG64" s="198">
        <v>0</v>
      </c>
      <c r="AH64" s="198">
        <v>0</v>
      </c>
      <c r="AI64" s="198">
        <v>0</v>
      </c>
      <c r="AJ64" s="198">
        <v>0</v>
      </c>
      <c r="AK64" s="198">
        <v>0</v>
      </c>
      <c r="AL64" s="198">
        <v>0</v>
      </c>
      <c r="AM64" s="198">
        <v>0</v>
      </c>
      <c r="AN64" s="198">
        <v>0</v>
      </c>
      <c r="AO64" s="198">
        <v>0</v>
      </c>
      <c r="AP64" s="198">
        <v>0</v>
      </c>
      <c r="AQ64" s="198">
        <v>0</v>
      </c>
      <c r="AR64" s="198">
        <v>0</v>
      </c>
      <c r="AS64" s="198">
        <v>0</v>
      </c>
      <c r="AT64" s="198">
        <v>0</v>
      </c>
      <c r="AU64" s="198">
        <v>0</v>
      </c>
      <c r="AV64" s="198">
        <v>0</v>
      </c>
      <c r="AW64" s="198">
        <v>0</v>
      </c>
    </row>
    <row r="65" spans="3:49" x14ac:dyDescent="0.3">
      <c r="C65" s="198">
        <v>38</v>
      </c>
      <c r="D65" s="198">
        <v>7</v>
      </c>
      <c r="E65" s="198">
        <v>11</v>
      </c>
      <c r="F65" s="198">
        <v>2585.8778625954201</v>
      </c>
      <c r="G65" s="198">
        <v>0</v>
      </c>
      <c r="H65" s="198">
        <v>0</v>
      </c>
      <c r="I65" s="198">
        <v>0</v>
      </c>
      <c r="J65" s="198">
        <v>1335.8778625954199</v>
      </c>
      <c r="K65" s="198">
        <v>0</v>
      </c>
      <c r="L65" s="198">
        <v>0</v>
      </c>
      <c r="M65" s="198">
        <v>0</v>
      </c>
      <c r="N65" s="198">
        <v>0</v>
      </c>
      <c r="O65" s="198">
        <v>1250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198">
        <v>0</v>
      </c>
      <c r="W65" s="198">
        <v>0</v>
      </c>
      <c r="X65" s="198">
        <v>0</v>
      </c>
      <c r="Y65" s="198">
        <v>0</v>
      </c>
      <c r="Z65" s="198">
        <v>0</v>
      </c>
      <c r="AA65" s="198">
        <v>0</v>
      </c>
      <c r="AB65" s="198">
        <v>0</v>
      </c>
      <c r="AC65" s="198">
        <v>0</v>
      </c>
      <c r="AD65" s="198">
        <v>0</v>
      </c>
      <c r="AE65" s="198">
        <v>0</v>
      </c>
      <c r="AF65" s="198">
        <v>0</v>
      </c>
      <c r="AG65" s="198">
        <v>0</v>
      </c>
      <c r="AH65" s="198">
        <v>0</v>
      </c>
      <c r="AI65" s="198">
        <v>0</v>
      </c>
      <c r="AJ65" s="198">
        <v>0</v>
      </c>
      <c r="AK65" s="198">
        <v>0</v>
      </c>
      <c r="AL65" s="198">
        <v>0</v>
      </c>
      <c r="AM65" s="198">
        <v>0</v>
      </c>
      <c r="AN65" s="198">
        <v>0</v>
      </c>
      <c r="AO65" s="198">
        <v>0</v>
      </c>
      <c r="AP65" s="198">
        <v>0</v>
      </c>
      <c r="AQ65" s="198">
        <v>0</v>
      </c>
      <c r="AR65" s="198">
        <v>0</v>
      </c>
      <c r="AS65" s="198">
        <v>0</v>
      </c>
      <c r="AT65" s="198">
        <v>0</v>
      </c>
      <c r="AU65" s="198">
        <v>0</v>
      </c>
      <c r="AV65" s="198">
        <v>0</v>
      </c>
      <c r="AW65" s="198">
        <v>0</v>
      </c>
    </row>
    <row r="66" spans="3:49" x14ac:dyDescent="0.3">
      <c r="C66" s="198">
        <v>38</v>
      </c>
      <c r="D66" s="198">
        <v>8</v>
      </c>
      <c r="E66" s="198">
        <v>1</v>
      </c>
      <c r="F66" s="198">
        <v>27.6</v>
      </c>
      <c r="G66" s="198">
        <v>0</v>
      </c>
      <c r="H66" s="198">
        <v>0.5</v>
      </c>
      <c r="I66" s="198">
        <v>1</v>
      </c>
      <c r="J66" s="198">
        <v>0.6</v>
      </c>
      <c r="K66" s="198">
        <v>5</v>
      </c>
      <c r="L66" s="198">
        <v>0</v>
      </c>
      <c r="M66" s="198">
        <v>0</v>
      </c>
      <c r="N66" s="198">
        <v>0</v>
      </c>
      <c r="O66" s="198">
        <v>0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198">
        <v>0</v>
      </c>
      <c r="V66" s="198">
        <v>9</v>
      </c>
      <c r="W66" s="198">
        <v>0</v>
      </c>
      <c r="X66" s="198">
        <v>0</v>
      </c>
      <c r="Y66" s="198">
        <v>0</v>
      </c>
      <c r="Z66" s="198">
        <v>0</v>
      </c>
      <c r="AA66" s="198">
        <v>0</v>
      </c>
      <c r="AB66" s="198">
        <v>0</v>
      </c>
      <c r="AC66" s="198">
        <v>0</v>
      </c>
      <c r="AD66" s="198">
        <v>0</v>
      </c>
      <c r="AE66" s="198">
        <v>0</v>
      </c>
      <c r="AF66" s="198">
        <v>0</v>
      </c>
      <c r="AG66" s="198">
        <v>0</v>
      </c>
      <c r="AH66" s="198">
        <v>0</v>
      </c>
      <c r="AI66" s="198">
        <v>0</v>
      </c>
      <c r="AJ66" s="198">
        <v>4</v>
      </c>
      <c r="AK66" s="198">
        <v>0</v>
      </c>
      <c r="AL66" s="198">
        <v>0</v>
      </c>
      <c r="AM66" s="198">
        <v>0</v>
      </c>
      <c r="AN66" s="198">
        <v>0</v>
      </c>
      <c r="AO66" s="198">
        <v>0</v>
      </c>
      <c r="AP66" s="198">
        <v>0</v>
      </c>
      <c r="AQ66" s="198">
        <v>0</v>
      </c>
      <c r="AR66" s="198">
        <v>5</v>
      </c>
      <c r="AS66" s="198">
        <v>0</v>
      </c>
      <c r="AT66" s="198">
        <v>0</v>
      </c>
      <c r="AU66" s="198">
        <v>0</v>
      </c>
      <c r="AV66" s="198">
        <v>0</v>
      </c>
      <c r="AW66" s="198">
        <v>2.5</v>
      </c>
    </row>
    <row r="67" spans="3:49" x14ac:dyDescent="0.3">
      <c r="C67" s="198">
        <v>38</v>
      </c>
      <c r="D67" s="198">
        <v>8</v>
      </c>
      <c r="E67" s="198">
        <v>2</v>
      </c>
      <c r="F67" s="198">
        <v>3563.2</v>
      </c>
      <c r="G67" s="198">
        <v>0</v>
      </c>
      <c r="H67" s="198">
        <v>0</v>
      </c>
      <c r="I67" s="198">
        <v>160</v>
      </c>
      <c r="J67" s="198">
        <v>72</v>
      </c>
      <c r="K67" s="198">
        <v>512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198">
        <v>0</v>
      </c>
      <c r="V67" s="198">
        <v>1120</v>
      </c>
      <c r="W67" s="198">
        <v>0</v>
      </c>
      <c r="X67" s="198">
        <v>0</v>
      </c>
      <c r="Y67" s="198">
        <v>0</v>
      </c>
      <c r="Z67" s="198">
        <v>0</v>
      </c>
      <c r="AA67" s="198">
        <v>0</v>
      </c>
      <c r="AB67" s="198">
        <v>0</v>
      </c>
      <c r="AC67" s="198">
        <v>0</v>
      </c>
      <c r="AD67" s="198">
        <v>0</v>
      </c>
      <c r="AE67" s="198">
        <v>0</v>
      </c>
      <c r="AF67" s="198">
        <v>0</v>
      </c>
      <c r="AG67" s="198">
        <v>0</v>
      </c>
      <c r="AH67" s="198">
        <v>0</v>
      </c>
      <c r="AI67" s="198">
        <v>0</v>
      </c>
      <c r="AJ67" s="198">
        <v>555.20000000000005</v>
      </c>
      <c r="AK67" s="198">
        <v>0</v>
      </c>
      <c r="AL67" s="198">
        <v>0</v>
      </c>
      <c r="AM67" s="198">
        <v>0</v>
      </c>
      <c r="AN67" s="198">
        <v>0</v>
      </c>
      <c r="AO67" s="198">
        <v>0</v>
      </c>
      <c r="AP67" s="198">
        <v>0</v>
      </c>
      <c r="AQ67" s="198">
        <v>0</v>
      </c>
      <c r="AR67" s="198">
        <v>760</v>
      </c>
      <c r="AS67" s="198">
        <v>0</v>
      </c>
      <c r="AT67" s="198">
        <v>0</v>
      </c>
      <c r="AU67" s="198">
        <v>0</v>
      </c>
      <c r="AV67" s="198">
        <v>0</v>
      </c>
      <c r="AW67" s="198">
        <v>384</v>
      </c>
    </row>
    <row r="68" spans="3:49" x14ac:dyDescent="0.3">
      <c r="C68" s="198">
        <v>38</v>
      </c>
      <c r="D68" s="198">
        <v>8</v>
      </c>
      <c r="E68" s="198">
        <v>3</v>
      </c>
      <c r="F68" s="198">
        <v>86.8</v>
      </c>
      <c r="G68" s="198">
        <v>0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  <c r="Y68" s="198">
        <v>0</v>
      </c>
      <c r="Z68" s="198">
        <v>0</v>
      </c>
      <c r="AA68" s="198">
        <v>0</v>
      </c>
      <c r="AB68" s="198">
        <v>0</v>
      </c>
      <c r="AC68" s="198">
        <v>0</v>
      </c>
      <c r="AD68" s="198">
        <v>0</v>
      </c>
      <c r="AE68" s="198">
        <v>0</v>
      </c>
      <c r="AF68" s="198">
        <v>0</v>
      </c>
      <c r="AG68" s="198">
        <v>0</v>
      </c>
      <c r="AH68" s="198">
        <v>0</v>
      </c>
      <c r="AI68" s="198">
        <v>0</v>
      </c>
      <c r="AJ68" s="198">
        <v>86.8</v>
      </c>
      <c r="AK68" s="198">
        <v>0</v>
      </c>
      <c r="AL68" s="198">
        <v>0</v>
      </c>
      <c r="AM68" s="198">
        <v>0</v>
      </c>
      <c r="AN68" s="198">
        <v>0</v>
      </c>
      <c r="AO68" s="198">
        <v>0</v>
      </c>
      <c r="AP68" s="198">
        <v>0</v>
      </c>
      <c r="AQ68" s="198">
        <v>0</v>
      </c>
      <c r="AR68" s="198">
        <v>0</v>
      </c>
      <c r="AS68" s="198">
        <v>0</v>
      </c>
      <c r="AT68" s="198">
        <v>0</v>
      </c>
      <c r="AU68" s="198">
        <v>0</v>
      </c>
      <c r="AV68" s="198">
        <v>0</v>
      </c>
      <c r="AW68" s="198">
        <v>0</v>
      </c>
    </row>
    <row r="69" spans="3:49" x14ac:dyDescent="0.3">
      <c r="C69" s="198">
        <v>38</v>
      </c>
      <c r="D69" s="198">
        <v>8</v>
      </c>
      <c r="E69" s="198">
        <v>4</v>
      </c>
      <c r="F69" s="198">
        <v>91.2</v>
      </c>
      <c r="G69" s="198">
        <v>0</v>
      </c>
      <c r="H69" s="198">
        <v>0</v>
      </c>
      <c r="I69" s="198">
        <v>0</v>
      </c>
      <c r="J69" s="198">
        <v>0</v>
      </c>
      <c r="K69" s="198">
        <v>0</v>
      </c>
      <c r="L69" s="198">
        <v>0</v>
      </c>
      <c r="M69" s="198">
        <v>0</v>
      </c>
      <c r="N69" s="198">
        <v>0</v>
      </c>
      <c r="O69" s="198">
        <v>0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198">
        <v>0</v>
      </c>
      <c r="V69" s="198">
        <v>0</v>
      </c>
      <c r="W69" s="198">
        <v>0</v>
      </c>
      <c r="X69" s="198">
        <v>0</v>
      </c>
      <c r="Y69" s="198">
        <v>0</v>
      </c>
      <c r="Z69" s="198">
        <v>0</v>
      </c>
      <c r="AA69" s="198">
        <v>0</v>
      </c>
      <c r="AB69" s="198">
        <v>0</v>
      </c>
      <c r="AC69" s="198">
        <v>0</v>
      </c>
      <c r="AD69" s="198">
        <v>0</v>
      </c>
      <c r="AE69" s="198">
        <v>0</v>
      </c>
      <c r="AF69" s="198">
        <v>0</v>
      </c>
      <c r="AG69" s="198">
        <v>0</v>
      </c>
      <c r="AH69" s="198">
        <v>0</v>
      </c>
      <c r="AI69" s="198">
        <v>0</v>
      </c>
      <c r="AJ69" s="198">
        <v>68.2</v>
      </c>
      <c r="AK69" s="198">
        <v>0</v>
      </c>
      <c r="AL69" s="198">
        <v>0</v>
      </c>
      <c r="AM69" s="198">
        <v>0</v>
      </c>
      <c r="AN69" s="198">
        <v>0</v>
      </c>
      <c r="AO69" s="198">
        <v>0</v>
      </c>
      <c r="AP69" s="198">
        <v>0</v>
      </c>
      <c r="AQ69" s="198">
        <v>0</v>
      </c>
      <c r="AR69" s="198">
        <v>23</v>
      </c>
      <c r="AS69" s="198">
        <v>0</v>
      </c>
      <c r="AT69" s="198">
        <v>0</v>
      </c>
      <c r="AU69" s="198">
        <v>0</v>
      </c>
      <c r="AV69" s="198">
        <v>0</v>
      </c>
      <c r="AW69" s="198">
        <v>0</v>
      </c>
    </row>
    <row r="70" spans="3:49" x14ac:dyDescent="0.3">
      <c r="C70" s="198">
        <v>38</v>
      </c>
      <c r="D70" s="198">
        <v>8</v>
      </c>
      <c r="E70" s="198">
        <v>5</v>
      </c>
      <c r="F70" s="198">
        <v>765</v>
      </c>
      <c r="G70" s="198">
        <v>765</v>
      </c>
      <c r="H70" s="198">
        <v>0</v>
      </c>
      <c r="I70" s="198">
        <v>0</v>
      </c>
      <c r="J70" s="198">
        <v>0</v>
      </c>
      <c r="K70" s="198">
        <v>0</v>
      </c>
      <c r="L70" s="198">
        <v>0</v>
      </c>
      <c r="M70" s="198">
        <v>0</v>
      </c>
      <c r="N70" s="198">
        <v>0</v>
      </c>
      <c r="O70" s="198">
        <v>0</v>
      </c>
      <c r="P70" s="198">
        <v>0</v>
      </c>
      <c r="Q70" s="198">
        <v>0</v>
      </c>
      <c r="R70" s="198">
        <v>0</v>
      </c>
      <c r="S70" s="198">
        <v>0</v>
      </c>
      <c r="T70" s="198">
        <v>0</v>
      </c>
      <c r="U70" s="198">
        <v>0</v>
      </c>
      <c r="V70" s="198">
        <v>0</v>
      </c>
      <c r="W70" s="198">
        <v>0</v>
      </c>
      <c r="X70" s="198">
        <v>0</v>
      </c>
      <c r="Y70" s="198">
        <v>0</v>
      </c>
      <c r="Z70" s="198">
        <v>0</v>
      </c>
      <c r="AA70" s="198">
        <v>0</v>
      </c>
      <c r="AB70" s="198">
        <v>0</v>
      </c>
      <c r="AC70" s="198">
        <v>0</v>
      </c>
      <c r="AD70" s="198">
        <v>0</v>
      </c>
      <c r="AE70" s="198">
        <v>0</v>
      </c>
      <c r="AF70" s="198">
        <v>0</v>
      </c>
      <c r="AG70" s="198">
        <v>0</v>
      </c>
      <c r="AH70" s="198">
        <v>0</v>
      </c>
      <c r="AI70" s="198">
        <v>0</v>
      </c>
      <c r="AJ70" s="198">
        <v>0</v>
      </c>
      <c r="AK70" s="198">
        <v>0</v>
      </c>
      <c r="AL70" s="198">
        <v>0</v>
      </c>
      <c r="AM70" s="198">
        <v>0</v>
      </c>
      <c r="AN70" s="198">
        <v>0</v>
      </c>
      <c r="AO70" s="198">
        <v>0</v>
      </c>
      <c r="AP70" s="198">
        <v>0</v>
      </c>
      <c r="AQ70" s="198">
        <v>0</v>
      </c>
      <c r="AR70" s="198">
        <v>0</v>
      </c>
      <c r="AS70" s="198">
        <v>0</v>
      </c>
      <c r="AT70" s="198">
        <v>0</v>
      </c>
      <c r="AU70" s="198">
        <v>0</v>
      </c>
      <c r="AV70" s="198">
        <v>0</v>
      </c>
      <c r="AW70" s="198">
        <v>0</v>
      </c>
    </row>
    <row r="71" spans="3:49" x14ac:dyDescent="0.3">
      <c r="C71" s="198">
        <v>38</v>
      </c>
      <c r="D71" s="198">
        <v>8</v>
      </c>
      <c r="E71" s="198">
        <v>6</v>
      </c>
      <c r="F71" s="198">
        <v>1147697</v>
      </c>
      <c r="G71" s="198">
        <v>102490</v>
      </c>
      <c r="H71" s="198">
        <v>1761</v>
      </c>
      <c r="I71" s="198">
        <v>31549</v>
      </c>
      <c r="J71" s="198">
        <v>27785</v>
      </c>
      <c r="K71" s="198">
        <v>283338</v>
      </c>
      <c r="L71" s="198">
        <v>0</v>
      </c>
      <c r="M71" s="198">
        <v>0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198">
        <v>0</v>
      </c>
      <c r="V71" s="198">
        <v>260335</v>
      </c>
      <c r="W71" s="198">
        <v>0</v>
      </c>
      <c r="X71" s="198">
        <v>0</v>
      </c>
      <c r="Y71" s="198">
        <v>0</v>
      </c>
      <c r="Z71" s="198">
        <v>0</v>
      </c>
      <c r="AA71" s="198">
        <v>0</v>
      </c>
      <c r="AB71" s="198">
        <v>0</v>
      </c>
      <c r="AC71" s="198">
        <v>0</v>
      </c>
      <c r="AD71" s="198">
        <v>0</v>
      </c>
      <c r="AE71" s="198">
        <v>0</v>
      </c>
      <c r="AF71" s="198">
        <v>0</v>
      </c>
      <c r="AG71" s="198">
        <v>0</v>
      </c>
      <c r="AH71" s="198">
        <v>0</v>
      </c>
      <c r="AI71" s="198">
        <v>0</v>
      </c>
      <c r="AJ71" s="198">
        <v>263281</v>
      </c>
      <c r="AK71" s="198">
        <v>0</v>
      </c>
      <c r="AL71" s="198">
        <v>0</v>
      </c>
      <c r="AM71" s="198">
        <v>0</v>
      </c>
      <c r="AN71" s="198">
        <v>0</v>
      </c>
      <c r="AO71" s="198">
        <v>0</v>
      </c>
      <c r="AP71" s="198">
        <v>0</v>
      </c>
      <c r="AQ71" s="198">
        <v>0</v>
      </c>
      <c r="AR71" s="198">
        <v>111950</v>
      </c>
      <c r="AS71" s="198">
        <v>0</v>
      </c>
      <c r="AT71" s="198">
        <v>0</v>
      </c>
      <c r="AU71" s="198">
        <v>0</v>
      </c>
      <c r="AV71" s="198">
        <v>0</v>
      </c>
      <c r="AW71" s="198">
        <v>65208</v>
      </c>
    </row>
    <row r="72" spans="3:49" x14ac:dyDescent="0.3">
      <c r="C72" s="198">
        <v>38</v>
      </c>
      <c r="D72" s="198">
        <v>8</v>
      </c>
      <c r="E72" s="198">
        <v>9</v>
      </c>
      <c r="F72" s="198">
        <v>28189</v>
      </c>
      <c r="G72" s="198">
        <v>0</v>
      </c>
      <c r="H72" s="198">
        <v>0</v>
      </c>
      <c r="I72" s="198">
        <v>0</v>
      </c>
      <c r="J72" s="198">
        <v>0</v>
      </c>
      <c r="K72" s="198">
        <v>6974</v>
      </c>
      <c r="L72" s="198">
        <v>0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198">
        <v>0</v>
      </c>
      <c r="V72" s="198">
        <v>0</v>
      </c>
      <c r="W72" s="198">
        <v>0</v>
      </c>
      <c r="X72" s="198">
        <v>0</v>
      </c>
      <c r="Y72" s="198">
        <v>0</v>
      </c>
      <c r="Z72" s="198">
        <v>0</v>
      </c>
      <c r="AA72" s="198">
        <v>0</v>
      </c>
      <c r="AB72" s="198">
        <v>0</v>
      </c>
      <c r="AC72" s="198">
        <v>0</v>
      </c>
      <c r="AD72" s="198">
        <v>0</v>
      </c>
      <c r="AE72" s="198">
        <v>0</v>
      </c>
      <c r="AF72" s="198">
        <v>0</v>
      </c>
      <c r="AG72" s="198">
        <v>0</v>
      </c>
      <c r="AH72" s="198">
        <v>0</v>
      </c>
      <c r="AI72" s="198">
        <v>0</v>
      </c>
      <c r="AJ72" s="198">
        <v>12141</v>
      </c>
      <c r="AK72" s="198">
        <v>0</v>
      </c>
      <c r="AL72" s="198">
        <v>0</v>
      </c>
      <c r="AM72" s="198">
        <v>0</v>
      </c>
      <c r="AN72" s="198">
        <v>0</v>
      </c>
      <c r="AO72" s="198">
        <v>0</v>
      </c>
      <c r="AP72" s="198">
        <v>0</v>
      </c>
      <c r="AQ72" s="198">
        <v>0</v>
      </c>
      <c r="AR72" s="198">
        <v>6378</v>
      </c>
      <c r="AS72" s="198">
        <v>0</v>
      </c>
      <c r="AT72" s="198">
        <v>0</v>
      </c>
      <c r="AU72" s="198">
        <v>0</v>
      </c>
      <c r="AV72" s="198">
        <v>0</v>
      </c>
      <c r="AW72" s="198">
        <v>2696</v>
      </c>
    </row>
    <row r="73" spans="3:49" x14ac:dyDescent="0.3">
      <c r="C73" s="198">
        <v>38</v>
      </c>
      <c r="D73" s="198">
        <v>8</v>
      </c>
      <c r="E73" s="198">
        <v>11</v>
      </c>
      <c r="F73" s="198">
        <v>2585.8778625954201</v>
      </c>
      <c r="G73" s="198">
        <v>0</v>
      </c>
      <c r="H73" s="198">
        <v>0</v>
      </c>
      <c r="I73" s="198">
        <v>0</v>
      </c>
      <c r="J73" s="198">
        <v>1335.8778625954199</v>
      </c>
      <c r="K73" s="198">
        <v>0</v>
      </c>
      <c r="L73" s="198">
        <v>0</v>
      </c>
      <c r="M73" s="198">
        <v>0</v>
      </c>
      <c r="N73" s="198">
        <v>0</v>
      </c>
      <c r="O73" s="198">
        <v>1250</v>
      </c>
      <c r="P73" s="198">
        <v>0</v>
      </c>
      <c r="Q73" s="198">
        <v>0</v>
      </c>
      <c r="R73" s="198">
        <v>0</v>
      </c>
      <c r="S73" s="198">
        <v>0</v>
      </c>
      <c r="T73" s="198">
        <v>0</v>
      </c>
      <c r="U73" s="198">
        <v>0</v>
      </c>
      <c r="V73" s="198">
        <v>0</v>
      </c>
      <c r="W73" s="198">
        <v>0</v>
      </c>
      <c r="X73" s="198">
        <v>0</v>
      </c>
      <c r="Y73" s="198">
        <v>0</v>
      </c>
      <c r="Z73" s="198">
        <v>0</v>
      </c>
      <c r="AA73" s="198">
        <v>0</v>
      </c>
      <c r="AB73" s="198">
        <v>0</v>
      </c>
      <c r="AC73" s="198">
        <v>0</v>
      </c>
      <c r="AD73" s="198">
        <v>0</v>
      </c>
      <c r="AE73" s="198">
        <v>0</v>
      </c>
      <c r="AF73" s="198">
        <v>0</v>
      </c>
      <c r="AG73" s="198">
        <v>0</v>
      </c>
      <c r="AH73" s="198">
        <v>0</v>
      </c>
      <c r="AI73" s="198">
        <v>0</v>
      </c>
      <c r="AJ73" s="198">
        <v>0</v>
      </c>
      <c r="AK73" s="198">
        <v>0</v>
      </c>
      <c r="AL73" s="198">
        <v>0</v>
      </c>
      <c r="AM73" s="198">
        <v>0</v>
      </c>
      <c r="AN73" s="198">
        <v>0</v>
      </c>
      <c r="AO73" s="198">
        <v>0</v>
      </c>
      <c r="AP73" s="198">
        <v>0</v>
      </c>
      <c r="AQ73" s="198">
        <v>0</v>
      </c>
      <c r="AR73" s="198">
        <v>0</v>
      </c>
      <c r="AS73" s="198">
        <v>0</v>
      </c>
      <c r="AT73" s="198">
        <v>0</v>
      </c>
      <c r="AU73" s="198">
        <v>0</v>
      </c>
      <c r="AV73" s="198">
        <v>0</v>
      </c>
      <c r="AW73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732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11170655</v>
      </c>
      <c r="C3" s="190">
        <f t="shared" ref="C3:R3" si="0">SUBTOTAL(9,C6:C1048576)</f>
        <v>3</v>
      </c>
      <c r="D3" s="190">
        <f>SUBTOTAL(9,D6:D1048576)/2</f>
        <v>12468826</v>
      </c>
      <c r="E3" s="190">
        <f t="shared" si="0"/>
        <v>3.2498953271249551</v>
      </c>
      <c r="F3" s="190">
        <f>SUBTOTAL(9,F6:F1048576)/2</f>
        <v>12959985</v>
      </c>
      <c r="G3" s="191">
        <f>IF(B3&lt;&gt;0,F3/B3,"")</f>
        <v>1.1601812964414351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194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730</v>
      </c>
      <c r="B6" s="475">
        <v>8000495</v>
      </c>
      <c r="C6" s="401">
        <v>1</v>
      </c>
      <c r="D6" s="475">
        <v>9448725</v>
      </c>
      <c r="E6" s="401">
        <v>1.1810175495391222</v>
      </c>
      <c r="F6" s="475">
        <v>9031176</v>
      </c>
      <c r="G6" s="425">
        <v>1.1288271538198573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thickBot="1" x14ac:dyDescent="0.35">
      <c r="A7" s="477" t="s">
        <v>731</v>
      </c>
      <c r="B7" s="476">
        <v>3170160</v>
      </c>
      <c r="C7" s="413">
        <v>1</v>
      </c>
      <c r="D7" s="476">
        <v>3020101</v>
      </c>
      <c r="E7" s="413">
        <v>0.9526651651651652</v>
      </c>
      <c r="F7" s="476">
        <v>3928809</v>
      </c>
      <c r="G7" s="427">
        <v>1.2393093723976076</v>
      </c>
      <c r="H7" s="476"/>
      <c r="I7" s="413"/>
      <c r="J7" s="476"/>
      <c r="K7" s="413"/>
      <c r="L7" s="476"/>
      <c r="M7" s="427"/>
      <c r="N7" s="476"/>
      <c r="O7" s="413"/>
      <c r="P7" s="476"/>
      <c r="Q7" s="413"/>
      <c r="R7" s="476"/>
      <c r="S7" s="428"/>
    </row>
    <row r="8" spans="1:19" ht="14.4" customHeight="1" thickBot="1" x14ac:dyDescent="0.35"/>
    <row r="9" spans="1:19" ht="14.4" customHeight="1" thickBot="1" x14ac:dyDescent="0.35">
      <c r="A9" s="480" t="s">
        <v>413</v>
      </c>
      <c r="B9" s="478">
        <v>11170655</v>
      </c>
      <c r="C9" s="479">
        <v>1</v>
      </c>
      <c r="D9" s="478">
        <v>12468826</v>
      </c>
      <c r="E9" s="479">
        <v>1.1162126124206682</v>
      </c>
      <c r="F9" s="478">
        <v>12959985</v>
      </c>
      <c r="G9" s="270">
        <v>1.1601812964414351</v>
      </c>
      <c r="H9" s="478"/>
      <c r="I9" s="479"/>
      <c r="J9" s="478"/>
      <c r="K9" s="479"/>
      <c r="L9" s="478"/>
      <c r="M9" s="270"/>
      <c r="N9" s="478"/>
      <c r="O9" s="479"/>
      <c r="P9" s="478"/>
      <c r="Q9" s="479"/>
      <c r="R9" s="478"/>
      <c r="S9" s="271"/>
    </row>
    <row r="10" spans="1:19" ht="14.4" customHeight="1" x14ac:dyDescent="0.3">
      <c r="A10" s="481" t="s">
        <v>733</v>
      </c>
    </row>
    <row r="11" spans="1:19" ht="14.4" customHeight="1" x14ac:dyDescent="0.3">
      <c r="A11" s="482" t="s">
        <v>734</v>
      </c>
    </row>
    <row r="12" spans="1:19" ht="14.4" customHeight="1" x14ac:dyDescent="0.3">
      <c r="A12" s="481" t="s">
        <v>735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737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223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5776</v>
      </c>
      <c r="C3" s="283">
        <f t="shared" si="0"/>
        <v>6470</v>
      </c>
      <c r="D3" s="283">
        <f t="shared" si="0"/>
        <v>7180</v>
      </c>
      <c r="E3" s="192">
        <f t="shared" si="0"/>
        <v>11170655</v>
      </c>
      <c r="F3" s="190">
        <f t="shared" si="0"/>
        <v>12468826</v>
      </c>
      <c r="G3" s="284">
        <f t="shared" si="0"/>
        <v>12959985</v>
      </c>
    </row>
    <row r="4" spans="1:7" ht="14.4" customHeight="1" x14ac:dyDescent="0.3">
      <c r="A4" s="341" t="s">
        <v>113</v>
      </c>
      <c r="B4" s="342" t="s">
        <v>191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1"/>
      <c r="B5" s="472">
        <v>2014</v>
      </c>
      <c r="C5" s="473">
        <v>2015</v>
      </c>
      <c r="D5" s="473">
        <v>2016</v>
      </c>
      <c r="E5" s="472">
        <v>2014</v>
      </c>
      <c r="F5" s="473">
        <v>2015</v>
      </c>
      <c r="G5" s="473">
        <v>2016</v>
      </c>
    </row>
    <row r="6" spans="1:7" ht="14.4" customHeight="1" thickBot="1" x14ac:dyDescent="0.35">
      <c r="A6" s="480" t="s">
        <v>736</v>
      </c>
      <c r="B6" s="483">
        <v>5776</v>
      </c>
      <c r="C6" s="483">
        <v>6470</v>
      </c>
      <c r="D6" s="483">
        <v>7180</v>
      </c>
      <c r="E6" s="478">
        <v>11170655</v>
      </c>
      <c r="F6" s="478">
        <v>12468826</v>
      </c>
      <c r="G6" s="484">
        <v>12959985</v>
      </c>
    </row>
    <row r="7" spans="1:7" ht="14.4" customHeight="1" x14ac:dyDescent="0.3">
      <c r="A7" s="481" t="s">
        <v>733</v>
      </c>
    </row>
    <row r="8" spans="1:7" ht="14.4" customHeight="1" x14ac:dyDescent="0.3">
      <c r="A8" s="482" t="s">
        <v>734</v>
      </c>
    </row>
    <row r="9" spans="1:7" ht="14.4" customHeight="1" x14ac:dyDescent="0.3">
      <c r="A9" s="481" t="s">
        <v>735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795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223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5776</v>
      </c>
      <c r="G3" s="78">
        <f t="shared" si="0"/>
        <v>11170655</v>
      </c>
      <c r="H3" s="58"/>
      <c r="I3" s="58"/>
      <c r="J3" s="78">
        <f t="shared" si="0"/>
        <v>6470</v>
      </c>
      <c r="K3" s="78">
        <f t="shared" si="0"/>
        <v>12468826</v>
      </c>
      <c r="L3" s="58"/>
      <c r="M3" s="58"/>
      <c r="N3" s="78">
        <f t="shared" si="0"/>
        <v>7180</v>
      </c>
      <c r="O3" s="78">
        <f t="shared" si="0"/>
        <v>12959985</v>
      </c>
      <c r="P3" s="59">
        <f>IF(G3=0,0,O3/G3)</f>
        <v>1.1601812964414351</v>
      </c>
      <c r="Q3" s="79">
        <f>IF(N3=0,0,O3/N3)</f>
        <v>1805.0118384401114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5"/>
      <c r="B5" s="486"/>
      <c r="C5" s="487"/>
      <c r="D5" s="488"/>
      <c r="E5" s="489"/>
      <c r="F5" s="490" t="s">
        <v>58</v>
      </c>
      <c r="G5" s="491" t="s">
        <v>14</v>
      </c>
      <c r="H5" s="492"/>
      <c r="I5" s="492"/>
      <c r="J5" s="490" t="s">
        <v>58</v>
      </c>
      <c r="K5" s="491" t="s">
        <v>14</v>
      </c>
      <c r="L5" s="492"/>
      <c r="M5" s="492"/>
      <c r="N5" s="490" t="s">
        <v>58</v>
      </c>
      <c r="O5" s="491" t="s">
        <v>14</v>
      </c>
      <c r="P5" s="493"/>
      <c r="Q5" s="494"/>
    </row>
    <row r="6" spans="1:17" ht="14.4" customHeight="1" x14ac:dyDescent="0.3">
      <c r="A6" s="400" t="s">
        <v>738</v>
      </c>
      <c r="B6" s="401" t="s">
        <v>413</v>
      </c>
      <c r="C6" s="401" t="s">
        <v>739</v>
      </c>
      <c r="D6" s="401" t="s">
        <v>740</v>
      </c>
      <c r="E6" s="401" t="s">
        <v>741</v>
      </c>
      <c r="F6" s="404">
        <v>751</v>
      </c>
      <c r="G6" s="404">
        <v>8000495</v>
      </c>
      <c r="H6" s="401">
        <v>1</v>
      </c>
      <c r="I6" s="401">
        <v>10653.122503328896</v>
      </c>
      <c r="J6" s="404">
        <v>881</v>
      </c>
      <c r="K6" s="404">
        <v>9448725</v>
      </c>
      <c r="L6" s="401">
        <v>1.1810175495391222</v>
      </c>
      <c r="M6" s="401">
        <v>10725</v>
      </c>
      <c r="N6" s="404">
        <v>792</v>
      </c>
      <c r="O6" s="404">
        <v>9031176</v>
      </c>
      <c r="P6" s="425">
        <v>1.1288271538198573</v>
      </c>
      <c r="Q6" s="405">
        <v>11403</v>
      </c>
    </row>
    <row r="7" spans="1:17" ht="14.4" customHeight="1" x14ac:dyDescent="0.3">
      <c r="A7" s="406" t="s">
        <v>742</v>
      </c>
      <c r="B7" s="407" t="s">
        <v>413</v>
      </c>
      <c r="C7" s="407" t="s">
        <v>739</v>
      </c>
      <c r="D7" s="407" t="s">
        <v>743</v>
      </c>
      <c r="E7" s="407" t="s">
        <v>744</v>
      </c>
      <c r="F7" s="410">
        <v>20</v>
      </c>
      <c r="G7" s="410">
        <v>2532</v>
      </c>
      <c r="H7" s="407">
        <v>1</v>
      </c>
      <c r="I7" s="407">
        <v>126.6</v>
      </c>
      <c r="J7" s="410">
        <v>15</v>
      </c>
      <c r="K7" s="410">
        <v>1920</v>
      </c>
      <c r="L7" s="407">
        <v>0.75829383886255919</v>
      </c>
      <c r="M7" s="407">
        <v>128</v>
      </c>
      <c r="N7" s="410">
        <v>11</v>
      </c>
      <c r="O7" s="410">
        <v>1496</v>
      </c>
      <c r="P7" s="495">
        <v>0.5908372827804107</v>
      </c>
      <c r="Q7" s="411">
        <v>136</v>
      </c>
    </row>
    <row r="8" spans="1:17" ht="14.4" customHeight="1" x14ac:dyDescent="0.3">
      <c r="A8" s="406" t="s">
        <v>742</v>
      </c>
      <c r="B8" s="407" t="s">
        <v>413</v>
      </c>
      <c r="C8" s="407" t="s">
        <v>739</v>
      </c>
      <c r="D8" s="407" t="s">
        <v>745</v>
      </c>
      <c r="E8" s="407" t="s">
        <v>746</v>
      </c>
      <c r="F8" s="410">
        <v>23</v>
      </c>
      <c r="G8" s="410">
        <v>28120</v>
      </c>
      <c r="H8" s="407">
        <v>1</v>
      </c>
      <c r="I8" s="407">
        <v>1222.608695652174</v>
      </c>
      <c r="J8" s="410">
        <v>23</v>
      </c>
      <c r="K8" s="410">
        <v>28244</v>
      </c>
      <c r="L8" s="407">
        <v>1.0044096728307255</v>
      </c>
      <c r="M8" s="407">
        <v>1228</v>
      </c>
      <c r="N8" s="410">
        <v>10</v>
      </c>
      <c r="O8" s="410">
        <v>12620</v>
      </c>
      <c r="P8" s="495">
        <v>0.44879089615931722</v>
      </c>
      <c r="Q8" s="411">
        <v>1262</v>
      </c>
    </row>
    <row r="9" spans="1:17" ht="14.4" customHeight="1" x14ac:dyDescent="0.3">
      <c r="A9" s="406" t="s">
        <v>742</v>
      </c>
      <c r="B9" s="407" t="s">
        <v>413</v>
      </c>
      <c r="C9" s="407" t="s">
        <v>739</v>
      </c>
      <c r="D9" s="407" t="s">
        <v>747</v>
      </c>
      <c r="E9" s="407" t="s">
        <v>748</v>
      </c>
      <c r="F9" s="410">
        <v>90</v>
      </c>
      <c r="G9" s="410">
        <v>200050</v>
      </c>
      <c r="H9" s="407">
        <v>1</v>
      </c>
      <c r="I9" s="407">
        <v>2222.7777777777778</v>
      </c>
      <c r="J9" s="410">
        <v>31</v>
      </c>
      <c r="K9" s="410">
        <v>69316</v>
      </c>
      <c r="L9" s="407">
        <v>0.34649337665583602</v>
      </c>
      <c r="M9" s="407">
        <v>2236</v>
      </c>
      <c r="N9" s="410">
        <v>53</v>
      </c>
      <c r="O9" s="410">
        <v>123914</v>
      </c>
      <c r="P9" s="495">
        <v>0.61941514621344662</v>
      </c>
      <c r="Q9" s="411">
        <v>2338</v>
      </c>
    </row>
    <row r="10" spans="1:17" ht="14.4" customHeight="1" x14ac:dyDescent="0.3">
      <c r="A10" s="406" t="s">
        <v>742</v>
      </c>
      <c r="B10" s="407" t="s">
        <v>413</v>
      </c>
      <c r="C10" s="407" t="s">
        <v>739</v>
      </c>
      <c r="D10" s="407" t="s">
        <v>749</v>
      </c>
      <c r="E10" s="407" t="s">
        <v>750</v>
      </c>
      <c r="F10" s="410">
        <v>20</v>
      </c>
      <c r="G10" s="410">
        <v>20760</v>
      </c>
      <c r="H10" s="407">
        <v>1</v>
      </c>
      <c r="I10" s="407">
        <v>1038</v>
      </c>
      <c r="J10" s="410">
        <v>15</v>
      </c>
      <c r="K10" s="410">
        <v>15645</v>
      </c>
      <c r="L10" s="407">
        <v>0.75361271676300579</v>
      </c>
      <c r="M10" s="407">
        <v>1043</v>
      </c>
      <c r="N10" s="410">
        <v>16</v>
      </c>
      <c r="O10" s="410">
        <v>17232</v>
      </c>
      <c r="P10" s="495">
        <v>0.83005780346820812</v>
      </c>
      <c r="Q10" s="411">
        <v>1077</v>
      </c>
    </row>
    <row r="11" spans="1:17" ht="14.4" customHeight="1" x14ac:dyDescent="0.3">
      <c r="A11" s="406" t="s">
        <v>742</v>
      </c>
      <c r="B11" s="407" t="s">
        <v>413</v>
      </c>
      <c r="C11" s="407" t="s">
        <v>739</v>
      </c>
      <c r="D11" s="407" t="s">
        <v>751</v>
      </c>
      <c r="E11" s="407" t="s">
        <v>752</v>
      </c>
      <c r="F11" s="410">
        <v>117</v>
      </c>
      <c r="G11" s="410">
        <v>434010</v>
      </c>
      <c r="H11" s="407">
        <v>1</v>
      </c>
      <c r="I11" s="407">
        <v>3709.4871794871797</v>
      </c>
      <c r="J11" s="410">
        <v>76</v>
      </c>
      <c r="K11" s="410">
        <v>282796</v>
      </c>
      <c r="L11" s="407">
        <v>0.65158867307204904</v>
      </c>
      <c r="M11" s="407">
        <v>3721</v>
      </c>
      <c r="N11" s="410">
        <v>73</v>
      </c>
      <c r="O11" s="410">
        <v>279079</v>
      </c>
      <c r="P11" s="495">
        <v>0.64302435427755122</v>
      </c>
      <c r="Q11" s="411">
        <v>3823</v>
      </c>
    </row>
    <row r="12" spans="1:17" ht="14.4" customHeight="1" x14ac:dyDescent="0.3">
      <c r="A12" s="406" t="s">
        <v>742</v>
      </c>
      <c r="B12" s="407" t="s">
        <v>413</v>
      </c>
      <c r="C12" s="407" t="s">
        <v>739</v>
      </c>
      <c r="D12" s="407" t="s">
        <v>753</v>
      </c>
      <c r="E12" s="407" t="s">
        <v>754</v>
      </c>
      <c r="F12" s="410">
        <v>996</v>
      </c>
      <c r="G12" s="410">
        <v>436913</v>
      </c>
      <c r="H12" s="407">
        <v>1</v>
      </c>
      <c r="I12" s="407">
        <v>438.66767068273094</v>
      </c>
      <c r="J12" s="410">
        <v>1251</v>
      </c>
      <c r="K12" s="410">
        <v>549189</v>
      </c>
      <c r="L12" s="407">
        <v>1.2569756450368839</v>
      </c>
      <c r="M12" s="407">
        <v>439</v>
      </c>
      <c r="N12" s="410">
        <v>1130</v>
      </c>
      <c r="O12" s="410">
        <v>502850</v>
      </c>
      <c r="P12" s="495">
        <v>1.1509156285118547</v>
      </c>
      <c r="Q12" s="411">
        <v>445</v>
      </c>
    </row>
    <row r="13" spans="1:17" ht="14.4" customHeight="1" x14ac:dyDescent="0.3">
      <c r="A13" s="406" t="s">
        <v>742</v>
      </c>
      <c r="B13" s="407" t="s">
        <v>413</v>
      </c>
      <c r="C13" s="407" t="s">
        <v>739</v>
      </c>
      <c r="D13" s="407" t="s">
        <v>755</v>
      </c>
      <c r="E13" s="407" t="s">
        <v>756</v>
      </c>
      <c r="F13" s="410">
        <v>103</v>
      </c>
      <c r="G13" s="410">
        <v>85927</v>
      </c>
      <c r="H13" s="407">
        <v>1</v>
      </c>
      <c r="I13" s="407">
        <v>834.242718446602</v>
      </c>
      <c r="J13" s="410">
        <v>104</v>
      </c>
      <c r="K13" s="410">
        <v>86944</v>
      </c>
      <c r="L13" s="407">
        <v>1.01183562791672</v>
      </c>
      <c r="M13" s="407">
        <v>836</v>
      </c>
      <c r="N13" s="410">
        <v>115</v>
      </c>
      <c r="O13" s="410">
        <v>98095</v>
      </c>
      <c r="P13" s="495">
        <v>1.1416085747204021</v>
      </c>
      <c r="Q13" s="411">
        <v>853</v>
      </c>
    </row>
    <row r="14" spans="1:17" ht="14.4" customHeight="1" x14ac:dyDescent="0.3">
      <c r="A14" s="406" t="s">
        <v>742</v>
      </c>
      <c r="B14" s="407" t="s">
        <v>413</v>
      </c>
      <c r="C14" s="407" t="s">
        <v>739</v>
      </c>
      <c r="D14" s="407" t="s">
        <v>757</v>
      </c>
      <c r="E14" s="407" t="s">
        <v>758</v>
      </c>
      <c r="F14" s="410">
        <v>102</v>
      </c>
      <c r="G14" s="410">
        <v>164880</v>
      </c>
      <c r="H14" s="407">
        <v>1</v>
      </c>
      <c r="I14" s="407">
        <v>1616.4705882352941</v>
      </c>
      <c r="J14" s="410">
        <v>91</v>
      </c>
      <c r="K14" s="410">
        <v>147511</v>
      </c>
      <c r="L14" s="407">
        <v>0.89465672003881613</v>
      </c>
      <c r="M14" s="407">
        <v>1621</v>
      </c>
      <c r="N14" s="410">
        <v>108</v>
      </c>
      <c r="O14" s="410">
        <v>178740</v>
      </c>
      <c r="P14" s="495">
        <v>1.0840611353711791</v>
      </c>
      <c r="Q14" s="411">
        <v>1655</v>
      </c>
    </row>
    <row r="15" spans="1:17" ht="14.4" customHeight="1" x14ac:dyDescent="0.3">
      <c r="A15" s="406" t="s">
        <v>742</v>
      </c>
      <c r="B15" s="407" t="s">
        <v>413</v>
      </c>
      <c r="C15" s="407" t="s">
        <v>739</v>
      </c>
      <c r="D15" s="407" t="s">
        <v>759</v>
      </c>
      <c r="E15" s="407" t="s">
        <v>760</v>
      </c>
      <c r="F15" s="410">
        <v>2</v>
      </c>
      <c r="G15" s="410">
        <v>3096</v>
      </c>
      <c r="H15" s="407">
        <v>1</v>
      </c>
      <c r="I15" s="407">
        <v>1548</v>
      </c>
      <c r="J15" s="410">
        <v>2</v>
      </c>
      <c r="K15" s="410">
        <v>3106</v>
      </c>
      <c r="L15" s="407">
        <v>1.0032299741602067</v>
      </c>
      <c r="M15" s="407">
        <v>1553</v>
      </c>
      <c r="N15" s="410"/>
      <c r="O15" s="410"/>
      <c r="P15" s="495"/>
      <c r="Q15" s="411"/>
    </row>
    <row r="16" spans="1:17" ht="14.4" customHeight="1" x14ac:dyDescent="0.3">
      <c r="A16" s="406" t="s">
        <v>742</v>
      </c>
      <c r="B16" s="407" t="s">
        <v>413</v>
      </c>
      <c r="C16" s="407" t="s">
        <v>739</v>
      </c>
      <c r="D16" s="407" t="s">
        <v>761</v>
      </c>
      <c r="E16" s="407" t="s">
        <v>762</v>
      </c>
      <c r="F16" s="410">
        <v>42</v>
      </c>
      <c r="G16" s="410">
        <v>34479</v>
      </c>
      <c r="H16" s="407">
        <v>1</v>
      </c>
      <c r="I16" s="407">
        <v>820.92857142857144</v>
      </c>
      <c r="J16" s="410">
        <v>14</v>
      </c>
      <c r="K16" s="410">
        <v>11522</v>
      </c>
      <c r="L16" s="407">
        <v>0.33417442501232636</v>
      </c>
      <c r="M16" s="407">
        <v>823</v>
      </c>
      <c r="N16" s="410">
        <v>14</v>
      </c>
      <c r="O16" s="410">
        <v>11760</v>
      </c>
      <c r="P16" s="495">
        <v>0.34107717741233795</v>
      </c>
      <c r="Q16" s="411">
        <v>840</v>
      </c>
    </row>
    <row r="17" spans="1:17" ht="14.4" customHeight="1" x14ac:dyDescent="0.3">
      <c r="A17" s="406" t="s">
        <v>742</v>
      </c>
      <c r="B17" s="407" t="s">
        <v>413</v>
      </c>
      <c r="C17" s="407" t="s">
        <v>739</v>
      </c>
      <c r="D17" s="407" t="s">
        <v>763</v>
      </c>
      <c r="E17" s="407" t="s">
        <v>764</v>
      </c>
      <c r="F17" s="410">
        <v>125</v>
      </c>
      <c r="G17" s="410">
        <v>181705</v>
      </c>
      <c r="H17" s="407">
        <v>1</v>
      </c>
      <c r="I17" s="407">
        <v>1453.64</v>
      </c>
      <c r="J17" s="410">
        <v>91</v>
      </c>
      <c r="K17" s="410">
        <v>132951</v>
      </c>
      <c r="L17" s="407">
        <v>0.73168597451913819</v>
      </c>
      <c r="M17" s="407">
        <v>1461</v>
      </c>
      <c r="N17" s="410">
        <v>35</v>
      </c>
      <c r="O17" s="410">
        <v>53305</v>
      </c>
      <c r="P17" s="495">
        <v>0.29336011667262873</v>
      </c>
      <c r="Q17" s="411">
        <v>1523</v>
      </c>
    </row>
    <row r="18" spans="1:17" ht="14.4" customHeight="1" x14ac:dyDescent="0.3">
      <c r="A18" s="406" t="s">
        <v>742</v>
      </c>
      <c r="B18" s="407" t="s">
        <v>413</v>
      </c>
      <c r="C18" s="407" t="s">
        <v>739</v>
      </c>
      <c r="D18" s="407" t="s">
        <v>765</v>
      </c>
      <c r="E18" s="407" t="s">
        <v>766</v>
      </c>
      <c r="F18" s="410">
        <v>4</v>
      </c>
      <c r="G18" s="410">
        <v>12356</v>
      </c>
      <c r="H18" s="407">
        <v>1</v>
      </c>
      <c r="I18" s="407">
        <v>3089</v>
      </c>
      <c r="J18" s="410"/>
      <c r="K18" s="410"/>
      <c r="L18" s="407"/>
      <c r="M18" s="407"/>
      <c r="N18" s="410">
        <v>1</v>
      </c>
      <c r="O18" s="410">
        <v>3252</v>
      </c>
      <c r="P18" s="495">
        <v>0.26319197151181611</v>
      </c>
      <c r="Q18" s="411">
        <v>3252</v>
      </c>
    </row>
    <row r="19" spans="1:17" ht="14.4" customHeight="1" x14ac:dyDescent="0.3">
      <c r="A19" s="406" t="s">
        <v>742</v>
      </c>
      <c r="B19" s="407" t="s">
        <v>413</v>
      </c>
      <c r="C19" s="407" t="s">
        <v>739</v>
      </c>
      <c r="D19" s="407" t="s">
        <v>767</v>
      </c>
      <c r="E19" s="407" t="s">
        <v>768</v>
      </c>
      <c r="F19" s="410">
        <v>120</v>
      </c>
      <c r="G19" s="410">
        <v>1920</v>
      </c>
      <c r="H19" s="407">
        <v>1</v>
      </c>
      <c r="I19" s="407">
        <v>16</v>
      </c>
      <c r="J19" s="410">
        <v>73</v>
      </c>
      <c r="K19" s="410">
        <v>1168</v>
      </c>
      <c r="L19" s="407">
        <v>0.60833333333333328</v>
      </c>
      <c r="M19" s="407">
        <v>16</v>
      </c>
      <c r="N19" s="410">
        <v>114</v>
      </c>
      <c r="O19" s="410">
        <v>1938</v>
      </c>
      <c r="P19" s="495">
        <v>1.0093749999999999</v>
      </c>
      <c r="Q19" s="411">
        <v>17</v>
      </c>
    </row>
    <row r="20" spans="1:17" ht="14.4" customHeight="1" x14ac:dyDescent="0.3">
      <c r="A20" s="406" t="s">
        <v>742</v>
      </c>
      <c r="B20" s="407" t="s">
        <v>413</v>
      </c>
      <c r="C20" s="407" t="s">
        <v>739</v>
      </c>
      <c r="D20" s="407" t="s">
        <v>769</v>
      </c>
      <c r="E20" s="407" t="s">
        <v>754</v>
      </c>
      <c r="F20" s="410">
        <v>174</v>
      </c>
      <c r="G20" s="410">
        <v>120396</v>
      </c>
      <c r="H20" s="407">
        <v>1</v>
      </c>
      <c r="I20" s="407">
        <v>691.93103448275861</v>
      </c>
      <c r="J20" s="410">
        <v>100</v>
      </c>
      <c r="K20" s="410">
        <v>69600</v>
      </c>
      <c r="L20" s="407">
        <v>0.57809229542509721</v>
      </c>
      <c r="M20" s="407">
        <v>696</v>
      </c>
      <c r="N20" s="410">
        <v>167</v>
      </c>
      <c r="O20" s="410">
        <v>118236</v>
      </c>
      <c r="P20" s="495">
        <v>0.98205920462473839</v>
      </c>
      <c r="Q20" s="411">
        <v>708</v>
      </c>
    </row>
    <row r="21" spans="1:17" ht="14.4" customHeight="1" x14ac:dyDescent="0.3">
      <c r="A21" s="406" t="s">
        <v>742</v>
      </c>
      <c r="B21" s="407" t="s">
        <v>413</v>
      </c>
      <c r="C21" s="407" t="s">
        <v>739</v>
      </c>
      <c r="D21" s="407" t="s">
        <v>770</v>
      </c>
      <c r="E21" s="407" t="s">
        <v>756</v>
      </c>
      <c r="F21" s="410">
        <v>186</v>
      </c>
      <c r="G21" s="410">
        <v>256798</v>
      </c>
      <c r="H21" s="407">
        <v>1</v>
      </c>
      <c r="I21" s="407">
        <v>1380.6344086021506</v>
      </c>
      <c r="J21" s="410">
        <v>114</v>
      </c>
      <c r="K21" s="410">
        <v>158118</v>
      </c>
      <c r="L21" s="407">
        <v>0.61572909446335256</v>
      </c>
      <c r="M21" s="407">
        <v>1387</v>
      </c>
      <c r="N21" s="410">
        <v>207</v>
      </c>
      <c r="O21" s="410">
        <v>297666</v>
      </c>
      <c r="P21" s="495">
        <v>1.1591445416241559</v>
      </c>
      <c r="Q21" s="411">
        <v>1438</v>
      </c>
    </row>
    <row r="22" spans="1:17" ht="14.4" customHeight="1" x14ac:dyDescent="0.3">
      <c r="A22" s="406" t="s">
        <v>742</v>
      </c>
      <c r="B22" s="407" t="s">
        <v>413</v>
      </c>
      <c r="C22" s="407" t="s">
        <v>739</v>
      </c>
      <c r="D22" s="407" t="s">
        <v>771</v>
      </c>
      <c r="E22" s="407" t="s">
        <v>772</v>
      </c>
      <c r="F22" s="410">
        <v>82</v>
      </c>
      <c r="G22" s="410">
        <v>190968</v>
      </c>
      <c r="H22" s="407">
        <v>1</v>
      </c>
      <c r="I22" s="407">
        <v>2328.8780487804879</v>
      </c>
      <c r="J22" s="410">
        <v>63</v>
      </c>
      <c r="K22" s="410">
        <v>147483</v>
      </c>
      <c r="L22" s="407">
        <v>0.77229169284906374</v>
      </c>
      <c r="M22" s="407">
        <v>2341</v>
      </c>
      <c r="N22" s="410">
        <v>103</v>
      </c>
      <c r="O22" s="410">
        <v>251011</v>
      </c>
      <c r="P22" s="495">
        <v>1.3144139332244145</v>
      </c>
      <c r="Q22" s="411">
        <v>2437</v>
      </c>
    </row>
    <row r="23" spans="1:17" ht="14.4" customHeight="1" x14ac:dyDescent="0.3">
      <c r="A23" s="406" t="s">
        <v>742</v>
      </c>
      <c r="B23" s="407" t="s">
        <v>413</v>
      </c>
      <c r="C23" s="407" t="s">
        <v>739</v>
      </c>
      <c r="D23" s="407" t="s">
        <v>773</v>
      </c>
      <c r="E23" s="407" t="s">
        <v>774</v>
      </c>
      <c r="F23" s="410">
        <v>1179</v>
      </c>
      <c r="G23" s="410">
        <v>77418</v>
      </c>
      <c r="H23" s="407">
        <v>1</v>
      </c>
      <c r="I23" s="407">
        <v>65.664122137404576</v>
      </c>
      <c r="J23" s="410">
        <v>1362</v>
      </c>
      <c r="K23" s="410">
        <v>89892</v>
      </c>
      <c r="L23" s="407">
        <v>1.1611253196930946</v>
      </c>
      <c r="M23" s="407">
        <v>66</v>
      </c>
      <c r="N23" s="410">
        <v>1315</v>
      </c>
      <c r="O23" s="410">
        <v>90735</v>
      </c>
      <c r="P23" s="495">
        <v>1.1720142602495545</v>
      </c>
      <c r="Q23" s="411">
        <v>69</v>
      </c>
    </row>
    <row r="24" spans="1:17" ht="14.4" customHeight="1" x14ac:dyDescent="0.3">
      <c r="A24" s="406" t="s">
        <v>742</v>
      </c>
      <c r="B24" s="407" t="s">
        <v>413</v>
      </c>
      <c r="C24" s="407" t="s">
        <v>739</v>
      </c>
      <c r="D24" s="407" t="s">
        <v>775</v>
      </c>
      <c r="E24" s="407" t="s">
        <v>776</v>
      </c>
      <c r="F24" s="410">
        <v>125</v>
      </c>
      <c r="G24" s="410">
        <v>49749</v>
      </c>
      <c r="H24" s="407">
        <v>1</v>
      </c>
      <c r="I24" s="407">
        <v>397.99200000000002</v>
      </c>
      <c r="J24" s="410">
        <v>91</v>
      </c>
      <c r="K24" s="410">
        <v>36491</v>
      </c>
      <c r="L24" s="407">
        <v>0.73350218094836073</v>
      </c>
      <c r="M24" s="407">
        <v>401</v>
      </c>
      <c r="N24" s="410">
        <v>35</v>
      </c>
      <c r="O24" s="410">
        <v>14245</v>
      </c>
      <c r="P24" s="495">
        <v>0.28633741381736316</v>
      </c>
      <c r="Q24" s="411">
        <v>407</v>
      </c>
    </row>
    <row r="25" spans="1:17" ht="14.4" customHeight="1" x14ac:dyDescent="0.3">
      <c r="A25" s="406" t="s">
        <v>742</v>
      </c>
      <c r="B25" s="407" t="s">
        <v>413</v>
      </c>
      <c r="C25" s="407" t="s">
        <v>739</v>
      </c>
      <c r="D25" s="407" t="s">
        <v>777</v>
      </c>
      <c r="E25" s="407" t="s">
        <v>778</v>
      </c>
      <c r="F25" s="410">
        <v>87</v>
      </c>
      <c r="G25" s="410">
        <v>139847</v>
      </c>
      <c r="H25" s="407">
        <v>1</v>
      </c>
      <c r="I25" s="407">
        <v>1607.4367816091954</v>
      </c>
      <c r="J25" s="410">
        <v>94</v>
      </c>
      <c r="K25" s="410">
        <v>151622</v>
      </c>
      <c r="L25" s="407">
        <v>1.0841991605111301</v>
      </c>
      <c r="M25" s="407">
        <v>1613</v>
      </c>
      <c r="N25" s="410">
        <v>113</v>
      </c>
      <c r="O25" s="410">
        <v>188032</v>
      </c>
      <c r="P25" s="495">
        <v>1.3445551209536135</v>
      </c>
      <c r="Q25" s="411">
        <v>1664</v>
      </c>
    </row>
    <row r="26" spans="1:17" ht="14.4" customHeight="1" x14ac:dyDescent="0.3">
      <c r="A26" s="406" t="s">
        <v>742</v>
      </c>
      <c r="B26" s="407" t="s">
        <v>413</v>
      </c>
      <c r="C26" s="407" t="s">
        <v>739</v>
      </c>
      <c r="D26" s="407" t="s">
        <v>779</v>
      </c>
      <c r="E26" s="407" t="s">
        <v>780</v>
      </c>
      <c r="F26" s="410">
        <v>386</v>
      </c>
      <c r="G26" s="410">
        <v>212573</v>
      </c>
      <c r="H26" s="407">
        <v>1</v>
      </c>
      <c r="I26" s="407">
        <v>550.70725388601034</v>
      </c>
      <c r="J26" s="410">
        <v>268</v>
      </c>
      <c r="K26" s="410">
        <v>147936</v>
      </c>
      <c r="L26" s="407">
        <v>0.69593033922464287</v>
      </c>
      <c r="M26" s="407">
        <v>552</v>
      </c>
      <c r="N26" s="410">
        <v>477</v>
      </c>
      <c r="O26" s="410">
        <v>267120</v>
      </c>
      <c r="P26" s="495">
        <v>1.2566036138173711</v>
      </c>
      <c r="Q26" s="411">
        <v>560</v>
      </c>
    </row>
    <row r="27" spans="1:17" ht="14.4" customHeight="1" x14ac:dyDescent="0.3">
      <c r="A27" s="406" t="s">
        <v>742</v>
      </c>
      <c r="B27" s="407" t="s">
        <v>413</v>
      </c>
      <c r="C27" s="407" t="s">
        <v>739</v>
      </c>
      <c r="D27" s="407" t="s">
        <v>781</v>
      </c>
      <c r="E27" s="407" t="s">
        <v>782</v>
      </c>
      <c r="F27" s="410">
        <v>4</v>
      </c>
      <c r="G27" s="410">
        <v>4956</v>
      </c>
      <c r="H27" s="407">
        <v>1</v>
      </c>
      <c r="I27" s="407">
        <v>1239</v>
      </c>
      <c r="J27" s="410"/>
      <c r="K27" s="410"/>
      <c r="L27" s="407"/>
      <c r="M27" s="407"/>
      <c r="N27" s="410">
        <v>1</v>
      </c>
      <c r="O27" s="410">
        <v>1266</v>
      </c>
      <c r="P27" s="495">
        <v>0.25544794188861986</v>
      </c>
      <c r="Q27" s="411">
        <v>1266</v>
      </c>
    </row>
    <row r="28" spans="1:17" ht="14.4" customHeight="1" x14ac:dyDescent="0.3">
      <c r="A28" s="406" t="s">
        <v>742</v>
      </c>
      <c r="B28" s="407" t="s">
        <v>413</v>
      </c>
      <c r="C28" s="407" t="s">
        <v>739</v>
      </c>
      <c r="D28" s="407" t="s">
        <v>783</v>
      </c>
      <c r="E28" s="407" t="s">
        <v>784</v>
      </c>
      <c r="F28" s="410">
        <v>261</v>
      </c>
      <c r="G28" s="410">
        <v>9311</v>
      </c>
      <c r="H28" s="407">
        <v>1</v>
      </c>
      <c r="I28" s="407">
        <v>35.674329501915707</v>
      </c>
      <c r="J28" s="410">
        <v>371</v>
      </c>
      <c r="K28" s="410">
        <v>13356</v>
      </c>
      <c r="L28" s="407">
        <v>1.4344323917946515</v>
      </c>
      <c r="M28" s="407">
        <v>36</v>
      </c>
      <c r="N28" s="410">
        <v>362</v>
      </c>
      <c r="O28" s="410">
        <v>13394</v>
      </c>
      <c r="P28" s="495">
        <v>1.4385135860809795</v>
      </c>
      <c r="Q28" s="411">
        <v>37</v>
      </c>
    </row>
    <row r="29" spans="1:17" ht="14.4" customHeight="1" x14ac:dyDescent="0.3">
      <c r="A29" s="406" t="s">
        <v>742</v>
      </c>
      <c r="B29" s="407" t="s">
        <v>413</v>
      </c>
      <c r="C29" s="407" t="s">
        <v>739</v>
      </c>
      <c r="D29" s="407" t="s">
        <v>785</v>
      </c>
      <c r="E29" s="407" t="s">
        <v>786</v>
      </c>
      <c r="F29" s="410">
        <v>16</v>
      </c>
      <c r="G29" s="410">
        <v>1960</v>
      </c>
      <c r="H29" s="407">
        <v>1</v>
      </c>
      <c r="I29" s="407">
        <v>122.5</v>
      </c>
      <c r="J29" s="410">
        <v>5</v>
      </c>
      <c r="K29" s="410">
        <v>615</v>
      </c>
      <c r="L29" s="407">
        <v>0.31377551020408162</v>
      </c>
      <c r="M29" s="407">
        <v>123</v>
      </c>
      <c r="N29" s="410">
        <v>12</v>
      </c>
      <c r="O29" s="410">
        <v>1548</v>
      </c>
      <c r="P29" s="495">
        <v>0.78979591836734697</v>
      </c>
      <c r="Q29" s="411">
        <v>129</v>
      </c>
    </row>
    <row r="30" spans="1:17" ht="14.4" customHeight="1" x14ac:dyDescent="0.3">
      <c r="A30" s="406" t="s">
        <v>742</v>
      </c>
      <c r="B30" s="407" t="s">
        <v>413</v>
      </c>
      <c r="C30" s="407" t="s">
        <v>739</v>
      </c>
      <c r="D30" s="407" t="s">
        <v>787</v>
      </c>
      <c r="E30" s="407" t="s">
        <v>788</v>
      </c>
      <c r="F30" s="410">
        <v>604</v>
      </c>
      <c r="G30" s="410">
        <v>257046</v>
      </c>
      <c r="H30" s="407">
        <v>1</v>
      </c>
      <c r="I30" s="407">
        <v>425.57284768211923</v>
      </c>
      <c r="J30" s="410">
        <v>1075</v>
      </c>
      <c r="K30" s="410">
        <v>457950</v>
      </c>
      <c r="L30" s="407">
        <v>1.7815877313788193</v>
      </c>
      <c r="M30" s="407">
        <v>426</v>
      </c>
      <c r="N30" s="410">
        <v>1440</v>
      </c>
      <c r="O30" s="410">
        <v>617760</v>
      </c>
      <c r="P30" s="495">
        <v>2.4033052449756074</v>
      </c>
      <c r="Q30" s="411">
        <v>429</v>
      </c>
    </row>
    <row r="31" spans="1:17" ht="14.4" customHeight="1" x14ac:dyDescent="0.3">
      <c r="A31" s="406" t="s">
        <v>742</v>
      </c>
      <c r="B31" s="407" t="s">
        <v>413</v>
      </c>
      <c r="C31" s="407" t="s">
        <v>739</v>
      </c>
      <c r="D31" s="407" t="s">
        <v>789</v>
      </c>
      <c r="E31" s="407" t="s">
        <v>790</v>
      </c>
      <c r="F31" s="410">
        <v>2</v>
      </c>
      <c r="G31" s="410">
        <v>2406</v>
      </c>
      <c r="H31" s="407">
        <v>1</v>
      </c>
      <c r="I31" s="407">
        <v>1203</v>
      </c>
      <c r="J31" s="410">
        <v>1</v>
      </c>
      <c r="K31" s="410">
        <v>1211</v>
      </c>
      <c r="L31" s="407">
        <v>0.50332502078137986</v>
      </c>
      <c r="M31" s="407">
        <v>1211</v>
      </c>
      <c r="N31" s="410"/>
      <c r="O31" s="410"/>
      <c r="P31" s="495"/>
      <c r="Q31" s="411"/>
    </row>
    <row r="32" spans="1:17" ht="14.4" customHeight="1" x14ac:dyDescent="0.3">
      <c r="A32" s="406" t="s">
        <v>742</v>
      </c>
      <c r="B32" s="407" t="s">
        <v>413</v>
      </c>
      <c r="C32" s="407" t="s">
        <v>739</v>
      </c>
      <c r="D32" s="407" t="s">
        <v>791</v>
      </c>
      <c r="E32" s="407" t="s">
        <v>750</v>
      </c>
      <c r="F32" s="410">
        <v>4</v>
      </c>
      <c r="G32" s="410">
        <v>3672</v>
      </c>
      <c r="H32" s="407">
        <v>1</v>
      </c>
      <c r="I32" s="407">
        <v>918</v>
      </c>
      <c r="J32" s="410">
        <v>2</v>
      </c>
      <c r="K32" s="410">
        <v>1846</v>
      </c>
      <c r="L32" s="407">
        <v>0.50272331154684091</v>
      </c>
      <c r="M32" s="407">
        <v>923</v>
      </c>
      <c r="N32" s="410"/>
      <c r="O32" s="410"/>
      <c r="P32" s="495"/>
      <c r="Q32" s="411"/>
    </row>
    <row r="33" spans="1:17" ht="14.4" customHeight="1" x14ac:dyDescent="0.3">
      <c r="A33" s="406" t="s">
        <v>742</v>
      </c>
      <c r="B33" s="407" t="s">
        <v>413</v>
      </c>
      <c r="C33" s="407" t="s">
        <v>739</v>
      </c>
      <c r="D33" s="407" t="s">
        <v>792</v>
      </c>
      <c r="E33" s="407" t="s">
        <v>793</v>
      </c>
      <c r="F33" s="410">
        <v>146</v>
      </c>
      <c r="G33" s="410">
        <v>235174</v>
      </c>
      <c r="H33" s="407">
        <v>1</v>
      </c>
      <c r="I33" s="407">
        <v>1610.7808219178082</v>
      </c>
      <c r="J33" s="410">
        <v>256</v>
      </c>
      <c r="K33" s="410">
        <v>413440</v>
      </c>
      <c r="L33" s="407">
        <v>1.7580174679173719</v>
      </c>
      <c r="M33" s="407">
        <v>1615</v>
      </c>
      <c r="N33" s="410">
        <v>475</v>
      </c>
      <c r="O33" s="410">
        <v>783275</v>
      </c>
      <c r="P33" s="495">
        <v>3.3306190310153334</v>
      </c>
      <c r="Q33" s="411">
        <v>1649</v>
      </c>
    </row>
    <row r="34" spans="1:17" ht="14.4" customHeight="1" thickBot="1" x14ac:dyDescent="0.35">
      <c r="A34" s="412" t="s">
        <v>742</v>
      </c>
      <c r="B34" s="413" t="s">
        <v>413</v>
      </c>
      <c r="C34" s="413" t="s">
        <v>739</v>
      </c>
      <c r="D34" s="413" t="s">
        <v>794</v>
      </c>
      <c r="E34" s="413" t="s">
        <v>786</v>
      </c>
      <c r="F34" s="416">
        <v>5</v>
      </c>
      <c r="G34" s="416">
        <v>1138</v>
      </c>
      <c r="H34" s="413">
        <v>1</v>
      </c>
      <c r="I34" s="413">
        <v>227.6</v>
      </c>
      <c r="J34" s="416">
        <v>1</v>
      </c>
      <c r="K34" s="416">
        <v>229</v>
      </c>
      <c r="L34" s="413">
        <v>0.20123022847100175</v>
      </c>
      <c r="M34" s="413">
        <v>229</v>
      </c>
      <c r="N34" s="416">
        <v>1</v>
      </c>
      <c r="O34" s="416">
        <v>240</v>
      </c>
      <c r="P34" s="427">
        <v>0.210896309314587</v>
      </c>
      <c r="Q34" s="417">
        <v>240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223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2448432</v>
      </c>
      <c r="C3" s="190">
        <f t="shared" ref="C3:R3" si="0">SUBTOTAL(9,C6:C1048576)</f>
        <v>16</v>
      </c>
      <c r="D3" s="190">
        <f t="shared" si="0"/>
        <v>1981126</v>
      </c>
      <c r="E3" s="190">
        <f t="shared" si="0"/>
        <v>15.640739918986235</v>
      </c>
      <c r="F3" s="190">
        <f t="shared" si="0"/>
        <v>1700320</v>
      </c>
      <c r="G3" s="193">
        <f>IF(B3&lt;&gt;0,F3/B3,"")</f>
        <v>0.6944526129375862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796</v>
      </c>
      <c r="B6" s="475">
        <v>57886</v>
      </c>
      <c r="C6" s="401">
        <v>1</v>
      </c>
      <c r="D6" s="475">
        <v>21561</v>
      </c>
      <c r="E6" s="401">
        <v>0.37247348236188371</v>
      </c>
      <c r="F6" s="475">
        <v>58348</v>
      </c>
      <c r="G6" s="425">
        <v>1.0079812044363059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x14ac:dyDescent="0.3">
      <c r="A7" s="498" t="s">
        <v>797</v>
      </c>
      <c r="B7" s="496">
        <v>294173</v>
      </c>
      <c r="C7" s="407">
        <v>1</v>
      </c>
      <c r="D7" s="496">
        <v>276587</v>
      </c>
      <c r="E7" s="407">
        <v>0.94021885081227718</v>
      </c>
      <c r="F7" s="496">
        <v>112296</v>
      </c>
      <c r="G7" s="495">
        <v>0.38173455755626789</v>
      </c>
      <c r="H7" s="496"/>
      <c r="I7" s="407"/>
      <c r="J7" s="496"/>
      <c r="K7" s="407"/>
      <c r="L7" s="496"/>
      <c r="M7" s="495"/>
      <c r="N7" s="496"/>
      <c r="O7" s="407"/>
      <c r="P7" s="496"/>
      <c r="Q7" s="407"/>
      <c r="R7" s="496"/>
      <c r="S7" s="497"/>
    </row>
    <row r="8" spans="1:19" ht="14.4" customHeight="1" x14ac:dyDescent="0.3">
      <c r="A8" s="498" t="s">
        <v>798</v>
      </c>
      <c r="B8" s="496">
        <v>548417</v>
      </c>
      <c r="C8" s="407">
        <v>1</v>
      </c>
      <c r="D8" s="496">
        <v>552018</v>
      </c>
      <c r="E8" s="407">
        <v>1.0065661713623029</v>
      </c>
      <c r="F8" s="496">
        <v>454924</v>
      </c>
      <c r="G8" s="495">
        <v>0.82952206076762758</v>
      </c>
      <c r="H8" s="496"/>
      <c r="I8" s="407"/>
      <c r="J8" s="496"/>
      <c r="K8" s="407"/>
      <c r="L8" s="496"/>
      <c r="M8" s="495"/>
      <c r="N8" s="496"/>
      <c r="O8" s="407"/>
      <c r="P8" s="496"/>
      <c r="Q8" s="407"/>
      <c r="R8" s="496"/>
      <c r="S8" s="497"/>
    </row>
    <row r="9" spans="1:19" ht="14.4" customHeight="1" x14ac:dyDescent="0.3">
      <c r="A9" s="498" t="s">
        <v>799</v>
      </c>
      <c r="B9" s="496">
        <v>21370</v>
      </c>
      <c r="C9" s="407">
        <v>1</v>
      </c>
      <c r="D9" s="496">
        <v>21450</v>
      </c>
      <c r="E9" s="407">
        <v>1.0037435657463734</v>
      </c>
      <c r="F9" s="496">
        <v>4931</v>
      </c>
      <c r="G9" s="495">
        <v>0.2307440336920917</v>
      </c>
      <c r="H9" s="496"/>
      <c r="I9" s="407"/>
      <c r="J9" s="496"/>
      <c r="K9" s="407"/>
      <c r="L9" s="496"/>
      <c r="M9" s="495"/>
      <c r="N9" s="496"/>
      <c r="O9" s="407"/>
      <c r="P9" s="496"/>
      <c r="Q9" s="407"/>
      <c r="R9" s="496"/>
      <c r="S9" s="497"/>
    </row>
    <row r="10" spans="1:19" ht="14.4" customHeight="1" x14ac:dyDescent="0.3">
      <c r="A10" s="498" t="s">
        <v>800</v>
      </c>
      <c r="B10" s="496"/>
      <c r="C10" s="407"/>
      <c r="D10" s="496"/>
      <c r="E10" s="407"/>
      <c r="F10" s="496">
        <v>794</v>
      </c>
      <c r="G10" s="495"/>
      <c r="H10" s="496"/>
      <c r="I10" s="407"/>
      <c r="J10" s="496"/>
      <c r="K10" s="407"/>
      <c r="L10" s="496"/>
      <c r="M10" s="495"/>
      <c r="N10" s="496"/>
      <c r="O10" s="407"/>
      <c r="P10" s="496"/>
      <c r="Q10" s="407"/>
      <c r="R10" s="496"/>
      <c r="S10" s="497"/>
    </row>
    <row r="11" spans="1:19" ht="14.4" customHeight="1" x14ac:dyDescent="0.3">
      <c r="A11" s="498" t="s">
        <v>801</v>
      </c>
      <c r="B11" s="496">
        <v>87532</v>
      </c>
      <c r="C11" s="407">
        <v>1</v>
      </c>
      <c r="D11" s="496">
        <v>38062</v>
      </c>
      <c r="E11" s="407">
        <v>0.43483526024768082</v>
      </c>
      <c r="F11" s="496">
        <v>119056</v>
      </c>
      <c r="G11" s="495">
        <v>1.3601425764291917</v>
      </c>
      <c r="H11" s="496"/>
      <c r="I11" s="407"/>
      <c r="J11" s="496"/>
      <c r="K11" s="407"/>
      <c r="L11" s="496"/>
      <c r="M11" s="495"/>
      <c r="N11" s="496"/>
      <c r="O11" s="407"/>
      <c r="P11" s="496"/>
      <c r="Q11" s="407"/>
      <c r="R11" s="496"/>
      <c r="S11" s="497"/>
    </row>
    <row r="12" spans="1:19" ht="14.4" customHeight="1" x14ac:dyDescent="0.3">
      <c r="A12" s="498" t="s">
        <v>802</v>
      </c>
      <c r="B12" s="496">
        <v>463245</v>
      </c>
      <c r="C12" s="407">
        <v>1</v>
      </c>
      <c r="D12" s="496">
        <v>254073</v>
      </c>
      <c r="E12" s="407">
        <v>0.54846355600168373</v>
      </c>
      <c r="F12" s="496">
        <v>121253</v>
      </c>
      <c r="G12" s="495">
        <v>0.26174702371315395</v>
      </c>
      <c r="H12" s="496"/>
      <c r="I12" s="407"/>
      <c r="J12" s="496"/>
      <c r="K12" s="407"/>
      <c r="L12" s="496"/>
      <c r="M12" s="495"/>
      <c r="N12" s="496"/>
      <c r="O12" s="407"/>
      <c r="P12" s="496"/>
      <c r="Q12" s="407"/>
      <c r="R12" s="496"/>
      <c r="S12" s="497"/>
    </row>
    <row r="13" spans="1:19" ht="14.4" customHeight="1" x14ac:dyDescent="0.3">
      <c r="A13" s="498" t="s">
        <v>803</v>
      </c>
      <c r="B13" s="496">
        <v>26923</v>
      </c>
      <c r="C13" s="407">
        <v>1</v>
      </c>
      <c r="D13" s="496">
        <v>22731</v>
      </c>
      <c r="E13" s="407">
        <v>0.84429669799056573</v>
      </c>
      <c r="F13" s="496">
        <v>9087</v>
      </c>
      <c r="G13" s="495">
        <v>0.33751810719459197</v>
      </c>
      <c r="H13" s="496"/>
      <c r="I13" s="407"/>
      <c r="J13" s="496"/>
      <c r="K13" s="407"/>
      <c r="L13" s="496"/>
      <c r="M13" s="495"/>
      <c r="N13" s="496"/>
      <c r="O13" s="407"/>
      <c r="P13" s="496"/>
      <c r="Q13" s="407"/>
      <c r="R13" s="496"/>
      <c r="S13" s="497"/>
    </row>
    <row r="14" spans="1:19" ht="14.4" customHeight="1" x14ac:dyDescent="0.3">
      <c r="A14" s="498" t="s">
        <v>804</v>
      </c>
      <c r="B14" s="496">
        <v>29061</v>
      </c>
      <c r="C14" s="407">
        <v>1</v>
      </c>
      <c r="D14" s="496">
        <v>30711</v>
      </c>
      <c r="E14" s="407">
        <v>1.0567771239805925</v>
      </c>
      <c r="F14" s="496">
        <v>8803</v>
      </c>
      <c r="G14" s="495">
        <v>0.30291455903100373</v>
      </c>
      <c r="H14" s="496"/>
      <c r="I14" s="407"/>
      <c r="J14" s="496"/>
      <c r="K14" s="407"/>
      <c r="L14" s="496"/>
      <c r="M14" s="495"/>
      <c r="N14" s="496"/>
      <c r="O14" s="407"/>
      <c r="P14" s="496"/>
      <c r="Q14" s="407"/>
      <c r="R14" s="496"/>
      <c r="S14" s="497"/>
    </row>
    <row r="15" spans="1:19" ht="14.4" customHeight="1" x14ac:dyDescent="0.3">
      <c r="A15" s="498" t="s">
        <v>805</v>
      </c>
      <c r="B15" s="496">
        <v>396011</v>
      </c>
      <c r="C15" s="407">
        <v>1</v>
      </c>
      <c r="D15" s="496">
        <v>318832</v>
      </c>
      <c r="E15" s="407">
        <v>0.80510894899384111</v>
      </c>
      <c r="F15" s="496">
        <v>402032</v>
      </c>
      <c r="G15" s="495">
        <v>1.0152041231177922</v>
      </c>
      <c r="H15" s="496"/>
      <c r="I15" s="407"/>
      <c r="J15" s="496"/>
      <c r="K15" s="407"/>
      <c r="L15" s="496"/>
      <c r="M15" s="495"/>
      <c r="N15" s="496"/>
      <c r="O15" s="407"/>
      <c r="P15" s="496"/>
      <c r="Q15" s="407"/>
      <c r="R15" s="496"/>
      <c r="S15" s="497"/>
    </row>
    <row r="16" spans="1:19" ht="14.4" customHeight="1" x14ac:dyDescent="0.3">
      <c r="A16" s="498" t="s">
        <v>806</v>
      </c>
      <c r="B16" s="496"/>
      <c r="C16" s="407"/>
      <c r="D16" s="496">
        <v>10725</v>
      </c>
      <c r="E16" s="407"/>
      <c r="F16" s="496"/>
      <c r="G16" s="495"/>
      <c r="H16" s="496"/>
      <c r="I16" s="407"/>
      <c r="J16" s="496"/>
      <c r="K16" s="407"/>
      <c r="L16" s="496"/>
      <c r="M16" s="495"/>
      <c r="N16" s="496"/>
      <c r="O16" s="407"/>
      <c r="P16" s="496"/>
      <c r="Q16" s="407"/>
      <c r="R16" s="496"/>
      <c r="S16" s="497"/>
    </row>
    <row r="17" spans="1:19" ht="14.4" customHeight="1" x14ac:dyDescent="0.3">
      <c r="A17" s="498" t="s">
        <v>807</v>
      </c>
      <c r="B17" s="496">
        <v>5994</v>
      </c>
      <c r="C17" s="407">
        <v>1</v>
      </c>
      <c r="D17" s="496">
        <v>11555</v>
      </c>
      <c r="E17" s="407">
        <v>1.927761094427761</v>
      </c>
      <c r="F17" s="496"/>
      <c r="G17" s="495"/>
      <c r="H17" s="496"/>
      <c r="I17" s="407"/>
      <c r="J17" s="496"/>
      <c r="K17" s="407"/>
      <c r="L17" s="496"/>
      <c r="M17" s="495"/>
      <c r="N17" s="496"/>
      <c r="O17" s="407"/>
      <c r="P17" s="496"/>
      <c r="Q17" s="407"/>
      <c r="R17" s="496"/>
      <c r="S17" s="497"/>
    </row>
    <row r="18" spans="1:19" ht="14.4" customHeight="1" x14ac:dyDescent="0.3">
      <c r="A18" s="498" t="s">
        <v>808</v>
      </c>
      <c r="B18" s="496">
        <v>122423</v>
      </c>
      <c r="C18" s="407">
        <v>1</v>
      </c>
      <c r="D18" s="496">
        <v>114597</v>
      </c>
      <c r="E18" s="407">
        <v>0.93607410372233979</v>
      </c>
      <c r="F18" s="496">
        <v>70311</v>
      </c>
      <c r="G18" s="495">
        <v>0.5743283533322987</v>
      </c>
      <c r="H18" s="496"/>
      <c r="I18" s="407"/>
      <c r="J18" s="496"/>
      <c r="K18" s="407"/>
      <c r="L18" s="496"/>
      <c r="M18" s="495"/>
      <c r="N18" s="496"/>
      <c r="O18" s="407"/>
      <c r="P18" s="496"/>
      <c r="Q18" s="407"/>
      <c r="R18" s="496"/>
      <c r="S18" s="497"/>
    </row>
    <row r="19" spans="1:19" ht="14.4" customHeight="1" x14ac:dyDescent="0.3">
      <c r="A19" s="498" t="s">
        <v>809</v>
      </c>
      <c r="B19" s="496">
        <v>310677</v>
      </c>
      <c r="C19" s="407">
        <v>1</v>
      </c>
      <c r="D19" s="496">
        <v>171747</v>
      </c>
      <c r="E19" s="407">
        <v>0.55281530335364382</v>
      </c>
      <c r="F19" s="496">
        <v>198207</v>
      </c>
      <c r="G19" s="495">
        <v>0.63798414430421302</v>
      </c>
      <c r="H19" s="496"/>
      <c r="I19" s="407"/>
      <c r="J19" s="496"/>
      <c r="K19" s="407"/>
      <c r="L19" s="496"/>
      <c r="M19" s="495"/>
      <c r="N19" s="496"/>
      <c r="O19" s="407"/>
      <c r="P19" s="496"/>
      <c r="Q19" s="407"/>
      <c r="R19" s="496"/>
      <c r="S19" s="497"/>
    </row>
    <row r="20" spans="1:19" ht="14.4" customHeight="1" x14ac:dyDescent="0.3">
      <c r="A20" s="498" t="s">
        <v>810</v>
      </c>
      <c r="B20" s="496"/>
      <c r="C20" s="407"/>
      <c r="D20" s="496"/>
      <c r="E20" s="407"/>
      <c r="F20" s="496">
        <v>5009</v>
      </c>
      <c r="G20" s="495"/>
      <c r="H20" s="496"/>
      <c r="I20" s="407"/>
      <c r="J20" s="496"/>
      <c r="K20" s="407"/>
      <c r="L20" s="496"/>
      <c r="M20" s="495"/>
      <c r="N20" s="496"/>
      <c r="O20" s="407"/>
      <c r="P20" s="496"/>
      <c r="Q20" s="407"/>
      <c r="R20" s="496"/>
      <c r="S20" s="497"/>
    </row>
    <row r="21" spans="1:19" ht="14.4" customHeight="1" x14ac:dyDescent="0.3">
      <c r="A21" s="498" t="s">
        <v>811</v>
      </c>
      <c r="B21" s="496">
        <v>10685</v>
      </c>
      <c r="C21" s="407">
        <v>1</v>
      </c>
      <c r="D21" s="496">
        <v>24210</v>
      </c>
      <c r="E21" s="407">
        <v>2.2657931679925127</v>
      </c>
      <c r="F21" s="496"/>
      <c r="G21" s="495"/>
      <c r="H21" s="496"/>
      <c r="I21" s="407"/>
      <c r="J21" s="496"/>
      <c r="K21" s="407"/>
      <c r="L21" s="496"/>
      <c r="M21" s="495"/>
      <c r="N21" s="496"/>
      <c r="O21" s="407"/>
      <c r="P21" s="496"/>
      <c r="Q21" s="407"/>
      <c r="R21" s="496"/>
      <c r="S21" s="497"/>
    </row>
    <row r="22" spans="1:19" ht="14.4" customHeight="1" x14ac:dyDescent="0.3">
      <c r="A22" s="498" t="s">
        <v>812</v>
      </c>
      <c r="B22" s="496"/>
      <c r="C22" s="407"/>
      <c r="D22" s="496">
        <v>1540</v>
      </c>
      <c r="E22" s="407"/>
      <c r="F22" s="496"/>
      <c r="G22" s="495"/>
      <c r="H22" s="496"/>
      <c r="I22" s="407"/>
      <c r="J22" s="496"/>
      <c r="K22" s="407"/>
      <c r="L22" s="496"/>
      <c r="M22" s="495"/>
      <c r="N22" s="496"/>
      <c r="O22" s="407"/>
      <c r="P22" s="496"/>
      <c r="Q22" s="407"/>
      <c r="R22" s="496"/>
      <c r="S22" s="497"/>
    </row>
    <row r="23" spans="1:19" ht="14.4" customHeight="1" x14ac:dyDescent="0.3">
      <c r="A23" s="498" t="s">
        <v>813</v>
      </c>
      <c r="B23" s="496">
        <v>34880</v>
      </c>
      <c r="C23" s="407">
        <v>1</v>
      </c>
      <c r="D23" s="496">
        <v>22710</v>
      </c>
      <c r="E23" s="407">
        <v>0.65108944954128445</v>
      </c>
      <c r="F23" s="496">
        <v>55334</v>
      </c>
      <c r="G23" s="495">
        <v>1.5864105504587156</v>
      </c>
      <c r="H23" s="496"/>
      <c r="I23" s="407"/>
      <c r="J23" s="496"/>
      <c r="K23" s="407"/>
      <c r="L23" s="496"/>
      <c r="M23" s="495"/>
      <c r="N23" s="496"/>
      <c r="O23" s="407"/>
      <c r="P23" s="496"/>
      <c r="Q23" s="407"/>
      <c r="R23" s="496"/>
      <c r="S23" s="497"/>
    </row>
    <row r="24" spans="1:19" ht="14.4" customHeight="1" x14ac:dyDescent="0.3">
      <c r="A24" s="498" t="s">
        <v>814</v>
      </c>
      <c r="B24" s="496">
        <v>5347</v>
      </c>
      <c r="C24" s="407">
        <v>1</v>
      </c>
      <c r="D24" s="496"/>
      <c r="E24" s="407"/>
      <c r="F24" s="496">
        <v>5628</v>
      </c>
      <c r="G24" s="495">
        <v>1.0525528333645036</v>
      </c>
      <c r="H24" s="496"/>
      <c r="I24" s="407"/>
      <c r="J24" s="496"/>
      <c r="K24" s="407"/>
      <c r="L24" s="496"/>
      <c r="M24" s="495"/>
      <c r="N24" s="496"/>
      <c r="O24" s="407"/>
      <c r="P24" s="496"/>
      <c r="Q24" s="407"/>
      <c r="R24" s="496"/>
      <c r="S24" s="497"/>
    </row>
    <row r="25" spans="1:19" ht="14.4" customHeight="1" x14ac:dyDescent="0.3">
      <c r="A25" s="498" t="s">
        <v>815</v>
      </c>
      <c r="B25" s="496"/>
      <c r="C25" s="407"/>
      <c r="D25" s="496">
        <v>10437</v>
      </c>
      <c r="E25" s="407"/>
      <c r="F25" s="496"/>
      <c r="G25" s="495"/>
      <c r="H25" s="496"/>
      <c r="I25" s="407"/>
      <c r="J25" s="496"/>
      <c r="K25" s="407"/>
      <c r="L25" s="496"/>
      <c r="M25" s="495"/>
      <c r="N25" s="496"/>
      <c r="O25" s="407"/>
      <c r="P25" s="496"/>
      <c r="Q25" s="407"/>
      <c r="R25" s="496"/>
      <c r="S25" s="497"/>
    </row>
    <row r="26" spans="1:19" ht="14.4" customHeight="1" thickBot="1" x14ac:dyDescent="0.35">
      <c r="A26" s="477" t="s">
        <v>816</v>
      </c>
      <c r="B26" s="476">
        <v>33808</v>
      </c>
      <c r="C26" s="413">
        <v>1</v>
      </c>
      <c r="D26" s="476">
        <v>77580</v>
      </c>
      <c r="E26" s="413">
        <v>2.2947231424514909</v>
      </c>
      <c r="F26" s="476">
        <v>74307</v>
      </c>
      <c r="G26" s="427">
        <v>2.1979117368670136</v>
      </c>
      <c r="H26" s="476"/>
      <c r="I26" s="413"/>
      <c r="J26" s="476"/>
      <c r="K26" s="413"/>
      <c r="L26" s="476"/>
      <c r="M26" s="427"/>
      <c r="N26" s="476"/>
      <c r="O26" s="413"/>
      <c r="P26" s="476"/>
      <c r="Q26" s="413"/>
      <c r="R26" s="476"/>
      <c r="S26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838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223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2270</v>
      </c>
      <c r="G3" s="78">
        <f t="shared" si="0"/>
        <v>2448432</v>
      </c>
      <c r="H3" s="78"/>
      <c r="I3" s="78"/>
      <c r="J3" s="78">
        <f t="shared" si="0"/>
        <v>1842</v>
      </c>
      <c r="K3" s="78">
        <f t="shared" si="0"/>
        <v>1981126</v>
      </c>
      <c r="L3" s="78"/>
      <c r="M3" s="78"/>
      <c r="N3" s="78">
        <f t="shared" si="0"/>
        <v>1695</v>
      </c>
      <c r="O3" s="78">
        <f t="shared" si="0"/>
        <v>1700320</v>
      </c>
      <c r="P3" s="59">
        <f>IF(G3=0,0,O3/G3)</f>
        <v>0.6944526129375862</v>
      </c>
      <c r="Q3" s="79">
        <f>IF(N3=0,0,O3/N3)</f>
        <v>1003.1386430678466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7"/>
      <c r="B5" s="485"/>
      <c r="C5" s="487"/>
      <c r="D5" s="499"/>
      <c r="E5" s="489"/>
      <c r="F5" s="500" t="s">
        <v>58</v>
      </c>
      <c r="G5" s="501" t="s">
        <v>14</v>
      </c>
      <c r="H5" s="502"/>
      <c r="I5" s="502"/>
      <c r="J5" s="500" t="s">
        <v>58</v>
      </c>
      <c r="K5" s="501" t="s">
        <v>14</v>
      </c>
      <c r="L5" s="502"/>
      <c r="M5" s="502"/>
      <c r="N5" s="500" t="s">
        <v>58</v>
      </c>
      <c r="O5" s="501" t="s">
        <v>14</v>
      </c>
      <c r="P5" s="503"/>
      <c r="Q5" s="494"/>
    </row>
    <row r="6" spans="1:17" ht="14.4" customHeight="1" x14ac:dyDescent="0.3">
      <c r="A6" s="400" t="s">
        <v>817</v>
      </c>
      <c r="B6" s="401" t="s">
        <v>738</v>
      </c>
      <c r="C6" s="401" t="s">
        <v>739</v>
      </c>
      <c r="D6" s="401" t="s">
        <v>740</v>
      </c>
      <c r="E6" s="401" t="s">
        <v>741</v>
      </c>
      <c r="F6" s="404">
        <v>1</v>
      </c>
      <c r="G6" s="404">
        <v>10685</v>
      </c>
      <c r="H6" s="404">
        <v>1</v>
      </c>
      <c r="I6" s="404">
        <v>10685</v>
      </c>
      <c r="J6" s="404">
        <v>1</v>
      </c>
      <c r="K6" s="404">
        <v>10725</v>
      </c>
      <c r="L6" s="404">
        <v>1.0037435657463734</v>
      </c>
      <c r="M6" s="404">
        <v>10725</v>
      </c>
      <c r="N6" s="404">
        <v>2</v>
      </c>
      <c r="O6" s="404">
        <v>22806</v>
      </c>
      <c r="P6" s="425">
        <v>2.1343940102948058</v>
      </c>
      <c r="Q6" s="405">
        <v>11403</v>
      </c>
    </row>
    <row r="7" spans="1:17" ht="14.4" customHeight="1" x14ac:dyDescent="0.3">
      <c r="A7" s="406" t="s">
        <v>817</v>
      </c>
      <c r="B7" s="407" t="s">
        <v>742</v>
      </c>
      <c r="C7" s="407" t="s">
        <v>739</v>
      </c>
      <c r="D7" s="407" t="s">
        <v>751</v>
      </c>
      <c r="E7" s="407" t="s">
        <v>752</v>
      </c>
      <c r="F7" s="410">
        <v>4</v>
      </c>
      <c r="G7" s="410">
        <v>14792</v>
      </c>
      <c r="H7" s="410">
        <v>1</v>
      </c>
      <c r="I7" s="410">
        <v>3698</v>
      </c>
      <c r="J7" s="410"/>
      <c r="K7" s="410"/>
      <c r="L7" s="410"/>
      <c r="M7" s="410"/>
      <c r="N7" s="410">
        <v>1</v>
      </c>
      <c r="O7" s="410">
        <v>3823</v>
      </c>
      <c r="P7" s="495">
        <v>0.25845051379123851</v>
      </c>
      <c r="Q7" s="411">
        <v>3823</v>
      </c>
    </row>
    <row r="8" spans="1:17" ht="14.4" customHeight="1" x14ac:dyDescent="0.3">
      <c r="A8" s="406" t="s">
        <v>817</v>
      </c>
      <c r="B8" s="407" t="s">
        <v>742</v>
      </c>
      <c r="C8" s="407" t="s">
        <v>739</v>
      </c>
      <c r="D8" s="407" t="s">
        <v>755</v>
      </c>
      <c r="E8" s="407" t="s">
        <v>756</v>
      </c>
      <c r="F8" s="410"/>
      <c r="G8" s="410"/>
      <c r="H8" s="410"/>
      <c r="I8" s="410"/>
      <c r="J8" s="410"/>
      <c r="K8" s="410"/>
      <c r="L8" s="410"/>
      <c r="M8" s="410"/>
      <c r="N8" s="410">
        <v>4</v>
      </c>
      <c r="O8" s="410">
        <v>3412</v>
      </c>
      <c r="P8" s="495"/>
      <c r="Q8" s="411">
        <v>853</v>
      </c>
    </row>
    <row r="9" spans="1:17" ht="14.4" customHeight="1" x14ac:dyDescent="0.3">
      <c r="A9" s="406" t="s">
        <v>817</v>
      </c>
      <c r="B9" s="407" t="s">
        <v>742</v>
      </c>
      <c r="C9" s="407" t="s">
        <v>739</v>
      </c>
      <c r="D9" s="407" t="s">
        <v>757</v>
      </c>
      <c r="E9" s="407" t="s">
        <v>758</v>
      </c>
      <c r="F9" s="410">
        <v>2</v>
      </c>
      <c r="G9" s="410">
        <v>3226</v>
      </c>
      <c r="H9" s="410">
        <v>1</v>
      </c>
      <c r="I9" s="410">
        <v>1613</v>
      </c>
      <c r="J9" s="410"/>
      <c r="K9" s="410"/>
      <c r="L9" s="410"/>
      <c r="M9" s="410"/>
      <c r="N9" s="410">
        <v>4</v>
      </c>
      <c r="O9" s="410">
        <v>6620</v>
      </c>
      <c r="P9" s="495">
        <v>2.0520768753874767</v>
      </c>
      <c r="Q9" s="411">
        <v>1655</v>
      </c>
    </row>
    <row r="10" spans="1:17" ht="14.4" customHeight="1" x14ac:dyDescent="0.3">
      <c r="A10" s="406" t="s">
        <v>817</v>
      </c>
      <c r="B10" s="407" t="s">
        <v>742</v>
      </c>
      <c r="C10" s="407" t="s">
        <v>739</v>
      </c>
      <c r="D10" s="407" t="s">
        <v>763</v>
      </c>
      <c r="E10" s="407" t="s">
        <v>764</v>
      </c>
      <c r="F10" s="410">
        <v>1</v>
      </c>
      <c r="G10" s="410">
        <v>1447</v>
      </c>
      <c r="H10" s="410">
        <v>1</v>
      </c>
      <c r="I10" s="410">
        <v>1447</v>
      </c>
      <c r="J10" s="410"/>
      <c r="K10" s="410"/>
      <c r="L10" s="410"/>
      <c r="M10" s="410"/>
      <c r="N10" s="410"/>
      <c r="O10" s="410"/>
      <c r="P10" s="495"/>
      <c r="Q10" s="411"/>
    </row>
    <row r="11" spans="1:17" ht="14.4" customHeight="1" x14ac:dyDescent="0.3">
      <c r="A11" s="406" t="s">
        <v>817</v>
      </c>
      <c r="B11" s="407" t="s">
        <v>742</v>
      </c>
      <c r="C11" s="407" t="s">
        <v>739</v>
      </c>
      <c r="D11" s="407" t="s">
        <v>767</v>
      </c>
      <c r="E11" s="407" t="s">
        <v>768</v>
      </c>
      <c r="F11" s="410"/>
      <c r="G11" s="410"/>
      <c r="H11" s="410"/>
      <c r="I11" s="410"/>
      <c r="J11" s="410"/>
      <c r="K11" s="410"/>
      <c r="L11" s="410"/>
      <c r="M11" s="410"/>
      <c r="N11" s="410">
        <v>2</v>
      </c>
      <c r="O11" s="410">
        <v>34</v>
      </c>
      <c r="P11" s="495"/>
      <c r="Q11" s="411">
        <v>17</v>
      </c>
    </row>
    <row r="12" spans="1:17" ht="14.4" customHeight="1" x14ac:dyDescent="0.3">
      <c r="A12" s="406" t="s">
        <v>817</v>
      </c>
      <c r="B12" s="407" t="s">
        <v>742</v>
      </c>
      <c r="C12" s="407" t="s">
        <v>739</v>
      </c>
      <c r="D12" s="407" t="s">
        <v>769</v>
      </c>
      <c r="E12" s="407" t="s">
        <v>754</v>
      </c>
      <c r="F12" s="410"/>
      <c r="G12" s="410"/>
      <c r="H12" s="410"/>
      <c r="I12" s="410"/>
      <c r="J12" s="410"/>
      <c r="K12" s="410"/>
      <c r="L12" s="410"/>
      <c r="M12" s="410"/>
      <c r="N12" s="410">
        <v>3</v>
      </c>
      <c r="O12" s="410">
        <v>2124</v>
      </c>
      <c r="P12" s="495"/>
      <c r="Q12" s="411">
        <v>708</v>
      </c>
    </row>
    <row r="13" spans="1:17" ht="14.4" customHeight="1" x14ac:dyDescent="0.3">
      <c r="A13" s="406" t="s">
        <v>817</v>
      </c>
      <c r="B13" s="407" t="s">
        <v>742</v>
      </c>
      <c r="C13" s="407" t="s">
        <v>739</v>
      </c>
      <c r="D13" s="407" t="s">
        <v>770</v>
      </c>
      <c r="E13" s="407" t="s">
        <v>756</v>
      </c>
      <c r="F13" s="410">
        <v>8</v>
      </c>
      <c r="G13" s="410">
        <v>11000</v>
      </c>
      <c r="H13" s="410">
        <v>1</v>
      </c>
      <c r="I13" s="410">
        <v>1375</v>
      </c>
      <c r="J13" s="410">
        <v>3</v>
      </c>
      <c r="K13" s="410">
        <v>4161</v>
      </c>
      <c r="L13" s="410">
        <v>0.37827272727272726</v>
      </c>
      <c r="M13" s="410">
        <v>1387</v>
      </c>
      <c r="N13" s="410">
        <v>1</v>
      </c>
      <c r="O13" s="410">
        <v>1438</v>
      </c>
      <c r="P13" s="495">
        <v>0.13072727272727272</v>
      </c>
      <c r="Q13" s="411">
        <v>1438</v>
      </c>
    </row>
    <row r="14" spans="1:17" ht="14.4" customHeight="1" x14ac:dyDescent="0.3">
      <c r="A14" s="406" t="s">
        <v>817</v>
      </c>
      <c r="B14" s="407" t="s">
        <v>742</v>
      </c>
      <c r="C14" s="407" t="s">
        <v>739</v>
      </c>
      <c r="D14" s="407" t="s">
        <v>771</v>
      </c>
      <c r="E14" s="407" t="s">
        <v>772</v>
      </c>
      <c r="F14" s="410">
        <v>4</v>
      </c>
      <c r="G14" s="410">
        <v>9276</v>
      </c>
      <c r="H14" s="410">
        <v>1</v>
      </c>
      <c r="I14" s="410">
        <v>2319</v>
      </c>
      <c r="J14" s="410">
        <v>1</v>
      </c>
      <c r="K14" s="410">
        <v>2341</v>
      </c>
      <c r="L14" s="410">
        <v>0.25237171194480379</v>
      </c>
      <c r="M14" s="410">
        <v>2341</v>
      </c>
      <c r="N14" s="410">
        <v>1</v>
      </c>
      <c r="O14" s="410">
        <v>2437</v>
      </c>
      <c r="P14" s="495">
        <v>0.26272100043122038</v>
      </c>
      <c r="Q14" s="411">
        <v>2437</v>
      </c>
    </row>
    <row r="15" spans="1:17" ht="14.4" customHeight="1" x14ac:dyDescent="0.3">
      <c r="A15" s="406" t="s">
        <v>817</v>
      </c>
      <c r="B15" s="407" t="s">
        <v>742</v>
      </c>
      <c r="C15" s="407" t="s">
        <v>739</v>
      </c>
      <c r="D15" s="407" t="s">
        <v>773</v>
      </c>
      <c r="E15" s="407" t="s">
        <v>774</v>
      </c>
      <c r="F15" s="410"/>
      <c r="G15" s="410"/>
      <c r="H15" s="410"/>
      <c r="I15" s="410"/>
      <c r="J15" s="410"/>
      <c r="K15" s="410"/>
      <c r="L15" s="410"/>
      <c r="M15" s="410"/>
      <c r="N15" s="410">
        <v>3</v>
      </c>
      <c r="O15" s="410">
        <v>207</v>
      </c>
      <c r="P15" s="495"/>
      <c r="Q15" s="411">
        <v>69</v>
      </c>
    </row>
    <row r="16" spans="1:17" ht="14.4" customHeight="1" x14ac:dyDescent="0.3">
      <c r="A16" s="406" t="s">
        <v>817</v>
      </c>
      <c r="B16" s="407" t="s">
        <v>742</v>
      </c>
      <c r="C16" s="407" t="s">
        <v>739</v>
      </c>
      <c r="D16" s="407" t="s">
        <v>775</v>
      </c>
      <c r="E16" s="407" t="s">
        <v>776</v>
      </c>
      <c r="F16" s="410">
        <v>1</v>
      </c>
      <c r="G16" s="410">
        <v>396</v>
      </c>
      <c r="H16" s="410">
        <v>1</v>
      </c>
      <c r="I16" s="410">
        <v>396</v>
      </c>
      <c r="J16" s="410"/>
      <c r="K16" s="410"/>
      <c r="L16" s="410"/>
      <c r="M16" s="410"/>
      <c r="N16" s="410"/>
      <c r="O16" s="410"/>
      <c r="P16" s="495"/>
      <c r="Q16" s="411"/>
    </row>
    <row r="17" spans="1:17" ht="14.4" customHeight="1" x14ac:dyDescent="0.3">
      <c r="A17" s="406" t="s">
        <v>817</v>
      </c>
      <c r="B17" s="407" t="s">
        <v>742</v>
      </c>
      <c r="C17" s="407" t="s">
        <v>739</v>
      </c>
      <c r="D17" s="407" t="s">
        <v>777</v>
      </c>
      <c r="E17" s="407" t="s">
        <v>778</v>
      </c>
      <c r="F17" s="410"/>
      <c r="G17" s="410"/>
      <c r="H17" s="410"/>
      <c r="I17" s="410"/>
      <c r="J17" s="410"/>
      <c r="K17" s="410"/>
      <c r="L17" s="410"/>
      <c r="M17" s="410"/>
      <c r="N17" s="410">
        <v>1</v>
      </c>
      <c r="O17" s="410">
        <v>1664</v>
      </c>
      <c r="P17" s="495"/>
      <c r="Q17" s="411">
        <v>1664</v>
      </c>
    </row>
    <row r="18" spans="1:17" ht="14.4" customHeight="1" x14ac:dyDescent="0.3">
      <c r="A18" s="406" t="s">
        <v>817</v>
      </c>
      <c r="B18" s="407" t="s">
        <v>742</v>
      </c>
      <c r="C18" s="407" t="s">
        <v>739</v>
      </c>
      <c r="D18" s="407" t="s">
        <v>779</v>
      </c>
      <c r="E18" s="407" t="s">
        <v>780</v>
      </c>
      <c r="F18" s="410">
        <v>7</v>
      </c>
      <c r="G18" s="410">
        <v>3850</v>
      </c>
      <c r="H18" s="410">
        <v>1</v>
      </c>
      <c r="I18" s="410">
        <v>550</v>
      </c>
      <c r="J18" s="410">
        <v>2</v>
      </c>
      <c r="K18" s="410">
        <v>1104</v>
      </c>
      <c r="L18" s="410">
        <v>0.28675324675324676</v>
      </c>
      <c r="M18" s="410">
        <v>552</v>
      </c>
      <c r="N18" s="410">
        <v>4</v>
      </c>
      <c r="O18" s="410">
        <v>2240</v>
      </c>
      <c r="P18" s="495">
        <v>0.58181818181818179</v>
      </c>
      <c r="Q18" s="411">
        <v>560</v>
      </c>
    </row>
    <row r="19" spans="1:17" ht="14.4" customHeight="1" x14ac:dyDescent="0.3">
      <c r="A19" s="406" t="s">
        <v>817</v>
      </c>
      <c r="B19" s="407" t="s">
        <v>742</v>
      </c>
      <c r="C19" s="407" t="s">
        <v>739</v>
      </c>
      <c r="D19" s="407" t="s">
        <v>792</v>
      </c>
      <c r="E19" s="407" t="s">
        <v>793</v>
      </c>
      <c r="F19" s="410">
        <v>2</v>
      </c>
      <c r="G19" s="410">
        <v>3214</v>
      </c>
      <c r="H19" s="410">
        <v>1</v>
      </c>
      <c r="I19" s="410">
        <v>1607</v>
      </c>
      <c r="J19" s="410">
        <v>2</v>
      </c>
      <c r="K19" s="410">
        <v>3230</v>
      </c>
      <c r="L19" s="410">
        <v>1.0049782202862476</v>
      </c>
      <c r="M19" s="410">
        <v>1615</v>
      </c>
      <c r="N19" s="410">
        <v>7</v>
      </c>
      <c r="O19" s="410">
        <v>11543</v>
      </c>
      <c r="P19" s="495">
        <v>3.5914747977598007</v>
      </c>
      <c r="Q19" s="411">
        <v>1649</v>
      </c>
    </row>
    <row r="20" spans="1:17" ht="14.4" customHeight="1" x14ac:dyDescent="0.3">
      <c r="A20" s="406" t="s">
        <v>818</v>
      </c>
      <c r="B20" s="407" t="s">
        <v>738</v>
      </c>
      <c r="C20" s="407" t="s">
        <v>739</v>
      </c>
      <c r="D20" s="407" t="s">
        <v>740</v>
      </c>
      <c r="E20" s="407" t="s">
        <v>741</v>
      </c>
      <c r="F20" s="410">
        <v>1</v>
      </c>
      <c r="G20" s="410">
        <v>10685</v>
      </c>
      <c r="H20" s="410">
        <v>1</v>
      </c>
      <c r="I20" s="410">
        <v>10685</v>
      </c>
      <c r="J20" s="410"/>
      <c r="K20" s="410"/>
      <c r="L20" s="410"/>
      <c r="M20" s="410"/>
      <c r="N20" s="410">
        <v>1</v>
      </c>
      <c r="O20" s="410">
        <v>11403</v>
      </c>
      <c r="P20" s="495">
        <v>1.0671970051474029</v>
      </c>
      <c r="Q20" s="411">
        <v>11403</v>
      </c>
    </row>
    <row r="21" spans="1:17" ht="14.4" customHeight="1" x14ac:dyDescent="0.3">
      <c r="A21" s="406" t="s">
        <v>818</v>
      </c>
      <c r="B21" s="407" t="s">
        <v>742</v>
      </c>
      <c r="C21" s="407" t="s">
        <v>739</v>
      </c>
      <c r="D21" s="407" t="s">
        <v>743</v>
      </c>
      <c r="E21" s="407" t="s">
        <v>744</v>
      </c>
      <c r="F21" s="410">
        <v>1</v>
      </c>
      <c r="G21" s="410">
        <v>127</v>
      </c>
      <c r="H21" s="410">
        <v>1</v>
      </c>
      <c r="I21" s="410">
        <v>127</v>
      </c>
      <c r="J21" s="410">
        <v>1</v>
      </c>
      <c r="K21" s="410">
        <v>128</v>
      </c>
      <c r="L21" s="410">
        <v>1.0078740157480315</v>
      </c>
      <c r="M21" s="410">
        <v>128</v>
      </c>
      <c r="N21" s="410"/>
      <c r="O21" s="410"/>
      <c r="P21" s="495"/>
      <c r="Q21" s="411"/>
    </row>
    <row r="22" spans="1:17" ht="14.4" customHeight="1" x14ac:dyDescent="0.3">
      <c r="A22" s="406" t="s">
        <v>818</v>
      </c>
      <c r="B22" s="407" t="s">
        <v>742</v>
      </c>
      <c r="C22" s="407" t="s">
        <v>739</v>
      </c>
      <c r="D22" s="407" t="s">
        <v>747</v>
      </c>
      <c r="E22" s="407" t="s">
        <v>748</v>
      </c>
      <c r="F22" s="410">
        <v>2</v>
      </c>
      <c r="G22" s="410">
        <v>4458</v>
      </c>
      <c r="H22" s="410">
        <v>1</v>
      </c>
      <c r="I22" s="410">
        <v>2229</v>
      </c>
      <c r="J22" s="410">
        <v>2</v>
      </c>
      <c r="K22" s="410">
        <v>4472</v>
      </c>
      <c r="L22" s="410">
        <v>1.0031404217137729</v>
      </c>
      <c r="M22" s="410">
        <v>2236</v>
      </c>
      <c r="N22" s="410"/>
      <c r="O22" s="410"/>
      <c r="P22" s="495"/>
      <c r="Q22" s="411"/>
    </row>
    <row r="23" spans="1:17" ht="14.4" customHeight="1" x14ac:dyDescent="0.3">
      <c r="A23" s="406" t="s">
        <v>818</v>
      </c>
      <c r="B23" s="407" t="s">
        <v>742</v>
      </c>
      <c r="C23" s="407" t="s">
        <v>739</v>
      </c>
      <c r="D23" s="407" t="s">
        <v>749</v>
      </c>
      <c r="E23" s="407" t="s">
        <v>750</v>
      </c>
      <c r="F23" s="410">
        <v>2</v>
      </c>
      <c r="G23" s="410">
        <v>2082</v>
      </c>
      <c r="H23" s="410">
        <v>1</v>
      </c>
      <c r="I23" s="410">
        <v>1041</v>
      </c>
      <c r="J23" s="410"/>
      <c r="K23" s="410"/>
      <c r="L23" s="410"/>
      <c r="M23" s="410"/>
      <c r="N23" s="410"/>
      <c r="O23" s="410"/>
      <c r="P23" s="495"/>
      <c r="Q23" s="411"/>
    </row>
    <row r="24" spans="1:17" ht="14.4" customHeight="1" x14ac:dyDescent="0.3">
      <c r="A24" s="406" t="s">
        <v>818</v>
      </c>
      <c r="B24" s="407" t="s">
        <v>742</v>
      </c>
      <c r="C24" s="407" t="s">
        <v>739</v>
      </c>
      <c r="D24" s="407" t="s">
        <v>751</v>
      </c>
      <c r="E24" s="407" t="s">
        <v>752</v>
      </c>
      <c r="F24" s="410">
        <v>19</v>
      </c>
      <c r="G24" s="410">
        <v>70550</v>
      </c>
      <c r="H24" s="410">
        <v>1</v>
      </c>
      <c r="I24" s="410">
        <v>3713.1578947368421</v>
      </c>
      <c r="J24" s="410">
        <v>17</v>
      </c>
      <c r="K24" s="410">
        <v>63257</v>
      </c>
      <c r="L24" s="410">
        <v>0.89662650602409644</v>
      </c>
      <c r="M24" s="410">
        <v>3721</v>
      </c>
      <c r="N24" s="410">
        <v>5</v>
      </c>
      <c r="O24" s="410">
        <v>19115</v>
      </c>
      <c r="P24" s="495">
        <v>0.27094259390503189</v>
      </c>
      <c r="Q24" s="411">
        <v>3823</v>
      </c>
    </row>
    <row r="25" spans="1:17" ht="14.4" customHeight="1" x14ac:dyDescent="0.3">
      <c r="A25" s="406" t="s">
        <v>818</v>
      </c>
      <c r="B25" s="407" t="s">
        <v>742</v>
      </c>
      <c r="C25" s="407" t="s">
        <v>739</v>
      </c>
      <c r="D25" s="407" t="s">
        <v>753</v>
      </c>
      <c r="E25" s="407" t="s">
        <v>754</v>
      </c>
      <c r="F25" s="410">
        <v>3</v>
      </c>
      <c r="G25" s="410">
        <v>1314</v>
      </c>
      <c r="H25" s="410">
        <v>1</v>
      </c>
      <c r="I25" s="410">
        <v>438</v>
      </c>
      <c r="J25" s="410"/>
      <c r="K25" s="410"/>
      <c r="L25" s="410"/>
      <c r="M25" s="410"/>
      <c r="N25" s="410"/>
      <c r="O25" s="410"/>
      <c r="P25" s="495"/>
      <c r="Q25" s="411"/>
    </row>
    <row r="26" spans="1:17" ht="14.4" customHeight="1" x14ac:dyDescent="0.3">
      <c r="A26" s="406" t="s">
        <v>818</v>
      </c>
      <c r="B26" s="407" t="s">
        <v>742</v>
      </c>
      <c r="C26" s="407" t="s">
        <v>739</v>
      </c>
      <c r="D26" s="407" t="s">
        <v>755</v>
      </c>
      <c r="E26" s="407" t="s">
        <v>756</v>
      </c>
      <c r="F26" s="410">
        <v>6</v>
      </c>
      <c r="G26" s="410">
        <v>5010</v>
      </c>
      <c r="H26" s="410">
        <v>1</v>
      </c>
      <c r="I26" s="410">
        <v>835</v>
      </c>
      <c r="J26" s="410"/>
      <c r="K26" s="410"/>
      <c r="L26" s="410"/>
      <c r="M26" s="410"/>
      <c r="N26" s="410"/>
      <c r="O26" s="410"/>
      <c r="P26" s="495"/>
      <c r="Q26" s="411"/>
    </row>
    <row r="27" spans="1:17" ht="14.4" customHeight="1" x14ac:dyDescent="0.3">
      <c r="A27" s="406" t="s">
        <v>818</v>
      </c>
      <c r="B27" s="407" t="s">
        <v>742</v>
      </c>
      <c r="C27" s="407" t="s">
        <v>739</v>
      </c>
      <c r="D27" s="407" t="s">
        <v>757</v>
      </c>
      <c r="E27" s="407" t="s">
        <v>758</v>
      </c>
      <c r="F27" s="410">
        <v>9</v>
      </c>
      <c r="G27" s="410">
        <v>14571</v>
      </c>
      <c r="H27" s="410">
        <v>1</v>
      </c>
      <c r="I27" s="410">
        <v>1619</v>
      </c>
      <c r="J27" s="410">
        <v>11</v>
      </c>
      <c r="K27" s="410">
        <v>17831</v>
      </c>
      <c r="L27" s="410">
        <v>1.2237320705510946</v>
      </c>
      <c r="M27" s="410">
        <v>1621</v>
      </c>
      <c r="N27" s="410">
        <v>2</v>
      </c>
      <c r="O27" s="410">
        <v>3310</v>
      </c>
      <c r="P27" s="495">
        <v>0.22716354402580469</v>
      </c>
      <c r="Q27" s="411">
        <v>1655</v>
      </c>
    </row>
    <row r="28" spans="1:17" ht="14.4" customHeight="1" x14ac:dyDescent="0.3">
      <c r="A28" s="406" t="s">
        <v>818</v>
      </c>
      <c r="B28" s="407" t="s">
        <v>742</v>
      </c>
      <c r="C28" s="407" t="s">
        <v>739</v>
      </c>
      <c r="D28" s="407" t="s">
        <v>759</v>
      </c>
      <c r="E28" s="407" t="s">
        <v>760</v>
      </c>
      <c r="F28" s="410">
        <v>2</v>
      </c>
      <c r="G28" s="410">
        <v>3096</v>
      </c>
      <c r="H28" s="410">
        <v>1</v>
      </c>
      <c r="I28" s="410">
        <v>1548</v>
      </c>
      <c r="J28" s="410"/>
      <c r="K28" s="410"/>
      <c r="L28" s="410"/>
      <c r="M28" s="410"/>
      <c r="N28" s="410"/>
      <c r="O28" s="410"/>
      <c r="P28" s="495"/>
      <c r="Q28" s="411"/>
    </row>
    <row r="29" spans="1:17" ht="14.4" customHeight="1" x14ac:dyDescent="0.3">
      <c r="A29" s="406" t="s">
        <v>818</v>
      </c>
      <c r="B29" s="407" t="s">
        <v>742</v>
      </c>
      <c r="C29" s="407" t="s">
        <v>739</v>
      </c>
      <c r="D29" s="407" t="s">
        <v>761</v>
      </c>
      <c r="E29" s="407" t="s">
        <v>762</v>
      </c>
      <c r="F29" s="410">
        <v>5</v>
      </c>
      <c r="G29" s="410">
        <v>4110</v>
      </c>
      <c r="H29" s="410">
        <v>1</v>
      </c>
      <c r="I29" s="410">
        <v>822</v>
      </c>
      <c r="J29" s="410">
        <v>1</v>
      </c>
      <c r="K29" s="410">
        <v>823</v>
      </c>
      <c r="L29" s="410">
        <v>0.20024330900243309</v>
      </c>
      <c r="M29" s="410">
        <v>823</v>
      </c>
      <c r="N29" s="410"/>
      <c r="O29" s="410"/>
      <c r="P29" s="495"/>
      <c r="Q29" s="411"/>
    </row>
    <row r="30" spans="1:17" ht="14.4" customHeight="1" x14ac:dyDescent="0.3">
      <c r="A30" s="406" t="s">
        <v>818</v>
      </c>
      <c r="B30" s="407" t="s">
        <v>742</v>
      </c>
      <c r="C30" s="407" t="s">
        <v>739</v>
      </c>
      <c r="D30" s="407" t="s">
        <v>763</v>
      </c>
      <c r="E30" s="407" t="s">
        <v>764</v>
      </c>
      <c r="F30" s="410">
        <v>1</v>
      </c>
      <c r="G30" s="410">
        <v>1457</v>
      </c>
      <c r="H30" s="410">
        <v>1</v>
      </c>
      <c r="I30" s="410">
        <v>1457</v>
      </c>
      <c r="J30" s="410"/>
      <c r="K30" s="410"/>
      <c r="L30" s="410"/>
      <c r="M30" s="410"/>
      <c r="N30" s="410"/>
      <c r="O30" s="410"/>
      <c r="P30" s="495"/>
      <c r="Q30" s="411"/>
    </row>
    <row r="31" spans="1:17" ht="14.4" customHeight="1" x14ac:dyDescent="0.3">
      <c r="A31" s="406" t="s">
        <v>818</v>
      </c>
      <c r="B31" s="407" t="s">
        <v>742</v>
      </c>
      <c r="C31" s="407" t="s">
        <v>739</v>
      </c>
      <c r="D31" s="407" t="s">
        <v>767</v>
      </c>
      <c r="E31" s="407" t="s">
        <v>768</v>
      </c>
      <c r="F31" s="410">
        <v>18</v>
      </c>
      <c r="G31" s="410">
        <v>288</v>
      </c>
      <c r="H31" s="410">
        <v>1</v>
      </c>
      <c r="I31" s="410">
        <v>16</v>
      </c>
      <c r="J31" s="410">
        <v>7</v>
      </c>
      <c r="K31" s="410">
        <v>112</v>
      </c>
      <c r="L31" s="410">
        <v>0.3888888888888889</v>
      </c>
      <c r="M31" s="410">
        <v>16</v>
      </c>
      <c r="N31" s="410">
        <v>6</v>
      </c>
      <c r="O31" s="410">
        <v>102</v>
      </c>
      <c r="P31" s="495">
        <v>0.35416666666666669</v>
      </c>
      <c r="Q31" s="411">
        <v>17</v>
      </c>
    </row>
    <row r="32" spans="1:17" ht="14.4" customHeight="1" x14ac:dyDescent="0.3">
      <c r="A32" s="406" t="s">
        <v>818</v>
      </c>
      <c r="B32" s="407" t="s">
        <v>742</v>
      </c>
      <c r="C32" s="407" t="s">
        <v>739</v>
      </c>
      <c r="D32" s="407" t="s">
        <v>769</v>
      </c>
      <c r="E32" s="407" t="s">
        <v>754</v>
      </c>
      <c r="F32" s="410">
        <v>25</v>
      </c>
      <c r="G32" s="410">
        <v>17314</v>
      </c>
      <c r="H32" s="410">
        <v>1</v>
      </c>
      <c r="I32" s="410">
        <v>692.56</v>
      </c>
      <c r="J32" s="410">
        <v>14</v>
      </c>
      <c r="K32" s="410">
        <v>9744</v>
      </c>
      <c r="L32" s="410">
        <v>0.56278156405221214</v>
      </c>
      <c r="M32" s="410">
        <v>696</v>
      </c>
      <c r="N32" s="410">
        <v>12</v>
      </c>
      <c r="O32" s="410">
        <v>8496</v>
      </c>
      <c r="P32" s="495">
        <v>0.4907011666859189</v>
      </c>
      <c r="Q32" s="411">
        <v>708</v>
      </c>
    </row>
    <row r="33" spans="1:17" ht="14.4" customHeight="1" x14ac:dyDescent="0.3">
      <c r="A33" s="406" t="s">
        <v>818</v>
      </c>
      <c r="B33" s="407" t="s">
        <v>742</v>
      </c>
      <c r="C33" s="407" t="s">
        <v>739</v>
      </c>
      <c r="D33" s="407" t="s">
        <v>770</v>
      </c>
      <c r="E33" s="407" t="s">
        <v>756</v>
      </c>
      <c r="F33" s="410">
        <v>37</v>
      </c>
      <c r="G33" s="410">
        <v>51139</v>
      </c>
      <c r="H33" s="410">
        <v>1</v>
      </c>
      <c r="I33" s="410">
        <v>1382.1351351351352</v>
      </c>
      <c r="J33" s="410">
        <v>45</v>
      </c>
      <c r="K33" s="410">
        <v>62415</v>
      </c>
      <c r="L33" s="410">
        <v>1.2204970765951622</v>
      </c>
      <c r="M33" s="410">
        <v>1387</v>
      </c>
      <c r="N33" s="410">
        <v>17</v>
      </c>
      <c r="O33" s="410">
        <v>24446</v>
      </c>
      <c r="P33" s="495">
        <v>0.47803046598486476</v>
      </c>
      <c r="Q33" s="411">
        <v>1438</v>
      </c>
    </row>
    <row r="34" spans="1:17" ht="14.4" customHeight="1" x14ac:dyDescent="0.3">
      <c r="A34" s="406" t="s">
        <v>818</v>
      </c>
      <c r="B34" s="407" t="s">
        <v>742</v>
      </c>
      <c r="C34" s="407" t="s">
        <v>739</v>
      </c>
      <c r="D34" s="407" t="s">
        <v>771</v>
      </c>
      <c r="E34" s="407" t="s">
        <v>772</v>
      </c>
      <c r="F34" s="410">
        <v>20</v>
      </c>
      <c r="G34" s="410">
        <v>46620</v>
      </c>
      <c r="H34" s="410">
        <v>1</v>
      </c>
      <c r="I34" s="410">
        <v>2331</v>
      </c>
      <c r="J34" s="410">
        <v>22</v>
      </c>
      <c r="K34" s="410">
        <v>51502</v>
      </c>
      <c r="L34" s="410">
        <v>1.1047190047190047</v>
      </c>
      <c r="M34" s="410">
        <v>2341</v>
      </c>
      <c r="N34" s="410">
        <v>6</v>
      </c>
      <c r="O34" s="410">
        <v>14622</v>
      </c>
      <c r="P34" s="495">
        <v>0.31364221364221362</v>
      </c>
      <c r="Q34" s="411">
        <v>2437</v>
      </c>
    </row>
    <row r="35" spans="1:17" ht="14.4" customHeight="1" x14ac:dyDescent="0.3">
      <c r="A35" s="406" t="s">
        <v>818</v>
      </c>
      <c r="B35" s="407" t="s">
        <v>742</v>
      </c>
      <c r="C35" s="407" t="s">
        <v>739</v>
      </c>
      <c r="D35" s="407" t="s">
        <v>773</v>
      </c>
      <c r="E35" s="407" t="s">
        <v>774</v>
      </c>
      <c r="F35" s="410">
        <v>28</v>
      </c>
      <c r="G35" s="410">
        <v>1839</v>
      </c>
      <c r="H35" s="410">
        <v>1</v>
      </c>
      <c r="I35" s="410">
        <v>65.678571428571431</v>
      </c>
      <c r="J35" s="410">
        <v>14</v>
      </c>
      <c r="K35" s="410">
        <v>924</v>
      </c>
      <c r="L35" s="410">
        <v>0.5024469820554649</v>
      </c>
      <c r="M35" s="410">
        <v>66</v>
      </c>
      <c r="N35" s="410">
        <v>12</v>
      </c>
      <c r="O35" s="410">
        <v>828</v>
      </c>
      <c r="P35" s="495">
        <v>0.45024469820554647</v>
      </c>
      <c r="Q35" s="411">
        <v>69</v>
      </c>
    </row>
    <row r="36" spans="1:17" ht="14.4" customHeight="1" x14ac:dyDescent="0.3">
      <c r="A36" s="406" t="s">
        <v>818</v>
      </c>
      <c r="B36" s="407" t="s">
        <v>742</v>
      </c>
      <c r="C36" s="407" t="s">
        <v>739</v>
      </c>
      <c r="D36" s="407" t="s">
        <v>775</v>
      </c>
      <c r="E36" s="407" t="s">
        <v>776</v>
      </c>
      <c r="F36" s="410">
        <v>1</v>
      </c>
      <c r="G36" s="410">
        <v>399</v>
      </c>
      <c r="H36" s="410">
        <v>1</v>
      </c>
      <c r="I36" s="410">
        <v>399</v>
      </c>
      <c r="J36" s="410"/>
      <c r="K36" s="410"/>
      <c r="L36" s="410"/>
      <c r="M36" s="410"/>
      <c r="N36" s="410"/>
      <c r="O36" s="410"/>
      <c r="P36" s="495"/>
      <c r="Q36" s="411"/>
    </row>
    <row r="37" spans="1:17" ht="14.4" customHeight="1" x14ac:dyDescent="0.3">
      <c r="A37" s="406" t="s">
        <v>818</v>
      </c>
      <c r="B37" s="407" t="s">
        <v>742</v>
      </c>
      <c r="C37" s="407" t="s">
        <v>739</v>
      </c>
      <c r="D37" s="407" t="s">
        <v>777</v>
      </c>
      <c r="E37" s="407" t="s">
        <v>778</v>
      </c>
      <c r="F37" s="410">
        <v>2</v>
      </c>
      <c r="G37" s="410">
        <v>3218</v>
      </c>
      <c r="H37" s="410">
        <v>1</v>
      </c>
      <c r="I37" s="410">
        <v>1609</v>
      </c>
      <c r="J37" s="410"/>
      <c r="K37" s="410"/>
      <c r="L37" s="410"/>
      <c r="M37" s="410"/>
      <c r="N37" s="410"/>
      <c r="O37" s="410"/>
      <c r="P37" s="495"/>
      <c r="Q37" s="411"/>
    </row>
    <row r="38" spans="1:17" ht="14.4" customHeight="1" x14ac:dyDescent="0.3">
      <c r="A38" s="406" t="s">
        <v>818</v>
      </c>
      <c r="B38" s="407" t="s">
        <v>742</v>
      </c>
      <c r="C38" s="407" t="s">
        <v>739</v>
      </c>
      <c r="D38" s="407" t="s">
        <v>779</v>
      </c>
      <c r="E38" s="407" t="s">
        <v>780</v>
      </c>
      <c r="F38" s="410">
        <v>57</v>
      </c>
      <c r="G38" s="410">
        <v>31397</v>
      </c>
      <c r="H38" s="410">
        <v>1</v>
      </c>
      <c r="I38" s="410">
        <v>550.82456140350882</v>
      </c>
      <c r="J38" s="410">
        <v>57</v>
      </c>
      <c r="K38" s="410">
        <v>31464</v>
      </c>
      <c r="L38" s="410">
        <v>1.0021339618434881</v>
      </c>
      <c r="M38" s="410">
        <v>552</v>
      </c>
      <c r="N38" s="410">
        <v>35</v>
      </c>
      <c r="O38" s="410">
        <v>19600</v>
      </c>
      <c r="P38" s="495">
        <v>0.62426346466222893</v>
      </c>
      <c r="Q38" s="411">
        <v>560</v>
      </c>
    </row>
    <row r="39" spans="1:17" ht="14.4" customHeight="1" x14ac:dyDescent="0.3">
      <c r="A39" s="406" t="s">
        <v>818</v>
      </c>
      <c r="B39" s="407" t="s">
        <v>742</v>
      </c>
      <c r="C39" s="407" t="s">
        <v>739</v>
      </c>
      <c r="D39" s="407" t="s">
        <v>785</v>
      </c>
      <c r="E39" s="407" t="s">
        <v>786</v>
      </c>
      <c r="F39" s="410">
        <v>1</v>
      </c>
      <c r="G39" s="410">
        <v>122</v>
      </c>
      <c r="H39" s="410">
        <v>1</v>
      </c>
      <c r="I39" s="410">
        <v>122</v>
      </c>
      <c r="J39" s="410"/>
      <c r="K39" s="410"/>
      <c r="L39" s="410"/>
      <c r="M39" s="410"/>
      <c r="N39" s="410"/>
      <c r="O39" s="410"/>
      <c r="P39" s="495"/>
      <c r="Q39" s="411"/>
    </row>
    <row r="40" spans="1:17" ht="14.4" customHeight="1" x14ac:dyDescent="0.3">
      <c r="A40" s="406" t="s">
        <v>818</v>
      </c>
      <c r="B40" s="407" t="s">
        <v>742</v>
      </c>
      <c r="C40" s="407" t="s">
        <v>739</v>
      </c>
      <c r="D40" s="407" t="s">
        <v>787</v>
      </c>
      <c r="E40" s="407" t="s">
        <v>788</v>
      </c>
      <c r="F40" s="410">
        <v>8</v>
      </c>
      <c r="G40" s="410">
        <v>3408</v>
      </c>
      <c r="H40" s="410">
        <v>1</v>
      </c>
      <c r="I40" s="410">
        <v>426</v>
      </c>
      <c r="J40" s="410"/>
      <c r="K40" s="410"/>
      <c r="L40" s="410"/>
      <c r="M40" s="410"/>
      <c r="N40" s="410"/>
      <c r="O40" s="410"/>
      <c r="P40" s="495"/>
      <c r="Q40" s="411"/>
    </row>
    <row r="41" spans="1:17" ht="14.4" customHeight="1" x14ac:dyDescent="0.3">
      <c r="A41" s="406" t="s">
        <v>818</v>
      </c>
      <c r="B41" s="407" t="s">
        <v>742</v>
      </c>
      <c r="C41" s="407" t="s">
        <v>739</v>
      </c>
      <c r="D41" s="407" t="s">
        <v>792</v>
      </c>
      <c r="E41" s="407" t="s">
        <v>793</v>
      </c>
      <c r="F41" s="410">
        <v>13</v>
      </c>
      <c r="G41" s="410">
        <v>20969</v>
      </c>
      <c r="H41" s="410">
        <v>1</v>
      </c>
      <c r="I41" s="410">
        <v>1613</v>
      </c>
      <c r="J41" s="410">
        <v>21</v>
      </c>
      <c r="K41" s="410">
        <v>33915</v>
      </c>
      <c r="L41" s="410">
        <v>1.6173875721302875</v>
      </c>
      <c r="M41" s="410">
        <v>1615</v>
      </c>
      <c r="N41" s="410">
        <v>6</v>
      </c>
      <c r="O41" s="410">
        <v>9894</v>
      </c>
      <c r="P41" s="495">
        <v>0.47183938194477565</v>
      </c>
      <c r="Q41" s="411">
        <v>1649</v>
      </c>
    </row>
    <row r="42" spans="1:17" ht="14.4" customHeight="1" x14ac:dyDescent="0.3">
      <c r="A42" s="406" t="s">
        <v>818</v>
      </c>
      <c r="B42" s="407" t="s">
        <v>742</v>
      </c>
      <c r="C42" s="407" t="s">
        <v>739</v>
      </c>
      <c r="D42" s="407" t="s">
        <v>794</v>
      </c>
      <c r="E42" s="407" t="s">
        <v>786</v>
      </c>
      <c r="F42" s="410"/>
      <c r="G42" s="410"/>
      <c r="H42" s="410"/>
      <c r="I42" s="410"/>
      <c r="J42" s="410"/>
      <c r="K42" s="410"/>
      <c r="L42" s="410"/>
      <c r="M42" s="410"/>
      <c r="N42" s="410">
        <v>2</v>
      </c>
      <c r="O42" s="410">
        <v>480</v>
      </c>
      <c r="P42" s="495"/>
      <c r="Q42" s="411">
        <v>240</v>
      </c>
    </row>
    <row r="43" spans="1:17" ht="14.4" customHeight="1" x14ac:dyDescent="0.3">
      <c r="A43" s="406" t="s">
        <v>819</v>
      </c>
      <c r="B43" s="407" t="s">
        <v>738</v>
      </c>
      <c r="C43" s="407" t="s">
        <v>739</v>
      </c>
      <c r="D43" s="407" t="s">
        <v>740</v>
      </c>
      <c r="E43" s="407" t="s">
        <v>741</v>
      </c>
      <c r="F43" s="410"/>
      <c r="G43" s="410"/>
      <c r="H43" s="410"/>
      <c r="I43" s="410"/>
      <c r="J43" s="410"/>
      <c r="K43" s="410"/>
      <c r="L43" s="410"/>
      <c r="M43" s="410"/>
      <c r="N43" s="410">
        <v>1</v>
      </c>
      <c r="O43" s="410">
        <v>11403</v>
      </c>
      <c r="P43" s="495"/>
      <c r="Q43" s="411">
        <v>11403</v>
      </c>
    </row>
    <row r="44" spans="1:17" ht="14.4" customHeight="1" x14ac:dyDescent="0.3">
      <c r="A44" s="406" t="s">
        <v>819</v>
      </c>
      <c r="B44" s="407" t="s">
        <v>742</v>
      </c>
      <c r="C44" s="407" t="s">
        <v>739</v>
      </c>
      <c r="D44" s="407" t="s">
        <v>743</v>
      </c>
      <c r="E44" s="407" t="s">
        <v>744</v>
      </c>
      <c r="F44" s="410">
        <v>5</v>
      </c>
      <c r="G44" s="410">
        <v>633</v>
      </c>
      <c r="H44" s="410">
        <v>1</v>
      </c>
      <c r="I44" s="410">
        <v>126.6</v>
      </c>
      <c r="J44" s="410">
        <v>3</v>
      </c>
      <c r="K44" s="410">
        <v>384</v>
      </c>
      <c r="L44" s="410">
        <v>0.60663507109004744</v>
      </c>
      <c r="M44" s="410">
        <v>128</v>
      </c>
      <c r="N44" s="410">
        <v>2</v>
      </c>
      <c r="O44" s="410">
        <v>272</v>
      </c>
      <c r="P44" s="495">
        <v>0.42969984202211692</v>
      </c>
      <c r="Q44" s="411">
        <v>136</v>
      </c>
    </row>
    <row r="45" spans="1:17" ht="14.4" customHeight="1" x14ac:dyDescent="0.3">
      <c r="A45" s="406" t="s">
        <v>819</v>
      </c>
      <c r="B45" s="407" t="s">
        <v>742</v>
      </c>
      <c r="C45" s="407" t="s">
        <v>739</v>
      </c>
      <c r="D45" s="407" t="s">
        <v>745</v>
      </c>
      <c r="E45" s="407" t="s">
        <v>746</v>
      </c>
      <c r="F45" s="410"/>
      <c r="G45" s="410"/>
      <c r="H45" s="410"/>
      <c r="I45" s="410"/>
      <c r="J45" s="410">
        <v>7</v>
      </c>
      <c r="K45" s="410">
        <v>8596</v>
      </c>
      <c r="L45" s="410"/>
      <c r="M45" s="410">
        <v>1228</v>
      </c>
      <c r="N45" s="410">
        <v>1</v>
      </c>
      <c r="O45" s="410">
        <v>1262</v>
      </c>
      <c r="P45" s="495"/>
      <c r="Q45" s="411">
        <v>1262</v>
      </c>
    </row>
    <row r="46" spans="1:17" ht="14.4" customHeight="1" x14ac:dyDescent="0.3">
      <c r="A46" s="406" t="s">
        <v>819</v>
      </c>
      <c r="B46" s="407" t="s">
        <v>742</v>
      </c>
      <c r="C46" s="407" t="s">
        <v>739</v>
      </c>
      <c r="D46" s="407" t="s">
        <v>747</v>
      </c>
      <c r="E46" s="407" t="s">
        <v>748</v>
      </c>
      <c r="F46" s="410">
        <v>1</v>
      </c>
      <c r="G46" s="410">
        <v>2213</v>
      </c>
      <c r="H46" s="410">
        <v>1</v>
      </c>
      <c r="I46" s="410">
        <v>2213</v>
      </c>
      <c r="J46" s="410">
        <v>2</v>
      </c>
      <c r="K46" s="410">
        <v>4472</v>
      </c>
      <c r="L46" s="410">
        <v>2.0207862629914142</v>
      </c>
      <c r="M46" s="410">
        <v>2236</v>
      </c>
      <c r="N46" s="410">
        <v>3</v>
      </c>
      <c r="O46" s="410">
        <v>7014</v>
      </c>
      <c r="P46" s="495">
        <v>3.1694532309082692</v>
      </c>
      <c r="Q46" s="411">
        <v>2338</v>
      </c>
    </row>
    <row r="47" spans="1:17" ht="14.4" customHeight="1" x14ac:dyDescent="0.3">
      <c r="A47" s="406" t="s">
        <v>819</v>
      </c>
      <c r="B47" s="407" t="s">
        <v>742</v>
      </c>
      <c r="C47" s="407" t="s">
        <v>739</v>
      </c>
      <c r="D47" s="407" t="s">
        <v>749</v>
      </c>
      <c r="E47" s="407" t="s">
        <v>750</v>
      </c>
      <c r="F47" s="410">
        <v>1</v>
      </c>
      <c r="G47" s="410">
        <v>1035</v>
      </c>
      <c r="H47" s="410">
        <v>1</v>
      </c>
      <c r="I47" s="410">
        <v>1035</v>
      </c>
      <c r="J47" s="410">
        <v>2</v>
      </c>
      <c r="K47" s="410">
        <v>2086</v>
      </c>
      <c r="L47" s="410">
        <v>2.0154589371980678</v>
      </c>
      <c r="M47" s="410">
        <v>1043</v>
      </c>
      <c r="N47" s="410">
        <v>2</v>
      </c>
      <c r="O47" s="410">
        <v>2154</v>
      </c>
      <c r="P47" s="495">
        <v>2.0811594202898549</v>
      </c>
      <c r="Q47" s="411">
        <v>1077</v>
      </c>
    </row>
    <row r="48" spans="1:17" ht="14.4" customHeight="1" x14ac:dyDescent="0.3">
      <c r="A48" s="406" t="s">
        <v>819</v>
      </c>
      <c r="B48" s="407" t="s">
        <v>742</v>
      </c>
      <c r="C48" s="407" t="s">
        <v>739</v>
      </c>
      <c r="D48" s="407" t="s">
        <v>751</v>
      </c>
      <c r="E48" s="407" t="s">
        <v>752</v>
      </c>
      <c r="F48" s="410">
        <v>41</v>
      </c>
      <c r="G48" s="410">
        <v>152034</v>
      </c>
      <c r="H48" s="410">
        <v>1</v>
      </c>
      <c r="I48" s="410">
        <v>3708.1463414634145</v>
      </c>
      <c r="J48" s="410">
        <v>36</v>
      </c>
      <c r="K48" s="410">
        <v>133956</v>
      </c>
      <c r="L48" s="410">
        <v>0.88109238722917238</v>
      </c>
      <c r="M48" s="410">
        <v>3721</v>
      </c>
      <c r="N48" s="410">
        <v>22</v>
      </c>
      <c r="O48" s="410">
        <v>84106</v>
      </c>
      <c r="P48" s="495">
        <v>0.55320520409908314</v>
      </c>
      <c r="Q48" s="411">
        <v>3823</v>
      </c>
    </row>
    <row r="49" spans="1:17" ht="14.4" customHeight="1" x14ac:dyDescent="0.3">
      <c r="A49" s="406" t="s">
        <v>819</v>
      </c>
      <c r="B49" s="407" t="s">
        <v>742</v>
      </c>
      <c r="C49" s="407" t="s">
        <v>739</v>
      </c>
      <c r="D49" s="407" t="s">
        <v>753</v>
      </c>
      <c r="E49" s="407" t="s">
        <v>754</v>
      </c>
      <c r="F49" s="410">
        <v>1</v>
      </c>
      <c r="G49" s="410">
        <v>439</v>
      </c>
      <c r="H49" s="410">
        <v>1</v>
      </c>
      <c r="I49" s="410">
        <v>439</v>
      </c>
      <c r="J49" s="410"/>
      <c r="K49" s="410"/>
      <c r="L49" s="410"/>
      <c r="M49" s="410"/>
      <c r="N49" s="410">
        <v>10</v>
      </c>
      <c r="O49" s="410">
        <v>4450</v>
      </c>
      <c r="P49" s="495">
        <v>10.136674259681094</v>
      </c>
      <c r="Q49" s="411">
        <v>445</v>
      </c>
    </row>
    <row r="50" spans="1:17" ht="14.4" customHeight="1" x14ac:dyDescent="0.3">
      <c r="A50" s="406" t="s">
        <v>819</v>
      </c>
      <c r="B50" s="407" t="s">
        <v>742</v>
      </c>
      <c r="C50" s="407" t="s">
        <v>739</v>
      </c>
      <c r="D50" s="407" t="s">
        <v>755</v>
      </c>
      <c r="E50" s="407" t="s">
        <v>756</v>
      </c>
      <c r="F50" s="410"/>
      <c r="G50" s="410"/>
      <c r="H50" s="410"/>
      <c r="I50" s="410"/>
      <c r="J50" s="410">
        <v>1</v>
      </c>
      <c r="K50" s="410">
        <v>836</v>
      </c>
      <c r="L50" s="410"/>
      <c r="M50" s="410">
        <v>836</v>
      </c>
      <c r="N50" s="410"/>
      <c r="O50" s="410"/>
      <c r="P50" s="495"/>
      <c r="Q50" s="411"/>
    </row>
    <row r="51" spans="1:17" ht="14.4" customHeight="1" x14ac:dyDescent="0.3">
      <c r="A51" s="406" t="s">
        <v>819</v>
      </c>
      <c r="B51" s="407" t="s">
        <v>742</v>
      </c>
      <c r="C51" s="407" t="s">
        <v>739</v>
      </c>
      <c r="D51" s="407" t="s">
        <v>757</v>
      </c>
      <c r="E51" s="407" t="s">
        <v>758</v>
      </c>
      <c r="F51" s="410">
        <v>7</v>
      </c>
      <c r="G51" s="410">
        <v>11315</v>
      </c>
      <c r="H51" s="410">
        <v>1</v>
      </c>
      <c r="I51" s="410">
        <v>1616.4285714285713</v>
      </c>
      <c r="J51" s="410">
        <v>8</v>
      </c>
      <c r="K51" s="410">
        <v>12968</v>
      </c>
      <c r="L51" s="410">
        <v>1.1460892620415377</v>
      </c>
      <c r="M51" s="410">
        <v>1621</v>
      </c>
      <c r="N51" s="410">
        <v>5</v>
      </c>
      <c r="O51" s="410">
        <v>8275</v>
      </c>
      <c r="P51" s="495">
        <v>0.73133009279717187</v>
      </c>
      <c r="Q51" s="411">
        <v>1655</v>
      </c>
    </row>
    <row r="52" spans="1:17" ht="14.4" customHeight="1" x14ac:dyDescent="0.3">
      <c r="A52" s="406" t="s">
        <v>819</v>
      </c>
      <c r="B52" s="407" t="s">
        <v>742</v>
      </c>
      <c r="C52" s="407" t="s">
        <v>739</v>
      </c>
      <c r="D52" s="407" t="s">
        <v>759</v>
      </c>
      <c r="E52" s="407" t="s">
        <v>760</v>
      </c>
      <c r="F52" s="410">
        <v>1</v>
      </c>
      <c r="G52" s="410">
        <v>1537</v>
      </c>
      <c r="H52" s="410">
        <v>1</v>
      </c>
      <c r="I52" s="410">
        <v>1537</v>
      </c>
      <c r="J52" s="410"/>
      <c r="K52" s="410"/>
      <c r="L52" s="410"/>
      <c r="M52" s="410"/>
      <c r="N52" s="410">
        <v>2</v>
      </c>
      <c r="O52" s="410">
        <v>3240</v>
      </c>
      <c r="P52" s="495">
        <v>2.1080026024723488</v>
      </c>
      <c r="Q52" s="411">
        <v>1620</v>
      </c>
    </row>
    <row r="53" spans="1:17" ht="14.4" customHeight="1" x14ac:dyDescent="0.3">
      <c r="A53" s="406" t="s">
        <v>819</v>
      </c>
      <c r="B53" s="407" t="s">
        <v>742</v>
      </c>
      <c r="C53" s="407" t="s">
        <v>739</v>
      </c>
      <c r="D53" s="407" t="s">
        <v>761</v>
      </c>
      <c r="E53" s="407" t="s">
        <v>762</v>
      </c>
      <c r="F53" s="410"/>
      <c r="G53" s="410"/>
      <c r="H53" s="410"/>
      <c r="I53" s="410"/>
      <c r="J53" s="410"/>
      <c r="K53" s="410"/>
      <c r="L53" s="410"/>
      <c r="M53" s="410"/>
      <c r="N53" s="410">
        <v>2</v>
      </c>
      <c r="O53" s="410">
        <v>1680</v>
      </c>
      <c r="P53" s="495"/>
      <c r="Q53" s="411">
        <v>840</v>
      </c>
    </row>
    <row r="54" spans="1:17" ht="14.4" customHeight="1" x14ac:dyDescent="0.3">
      <c r="A54" s="406" t="s">
        <v>819</v>
      </c>
      <c r="B54" s="407" t="s">
        <v>742</v>
      </c>
      <c r="C54" s="407" t="s">
        <v>739</v>
      </c>
      <c r="D54" s="407" t="s">
        <v>763</v>
      </c>
      <c r="E54" s="407" t="s">
        <v>764</v>
      </c>
      <c r="F54" s="410">
        <v>6</v>
      </c>
      <c r="G54" s="410">
        <v>8742</v>
      </c>
      <c r="H54" s="410">
        <v>1</v>
      </c>
      <c r="I54" s="410">
        <v>1457</v>
      </c>
      <c r="J54" s="410">
        <v>5</v>
      </c>
      <c r="K54" s="410">
        <v>7305</v>
      </c>
      <c r="L54" s="410">
        <v>0.83562113932738502</v>
      </c>
      <c r="M54" s="410">
        <v>1461</v>
      </c>
      <c r="N54" s="410">
        <v>1</v>
      </c>
      <c r="O54" s="410">
        <v>1523</v>
      </c>
      <c r="P54" s="495">
        <v>0.1742164264470373</v>
      </c>
      <c r="Q54" s="411">
        <v>1523</v>
      </c>
    </row>
    <row r="55" spans="1:17" ht="14.4" customHeight="1" x14ac:dyDescent="0.3">
      <c r="A55" s="406" t="s">
        <v>819</v>
      </c>
      <c r="B55" s="407" t="s">
        <v>742</v>
      </c>
      <c r="C55" s="407" t="s">
        <v>739</v>
      </c>
      <c r="D55" s="407" t="s">
        <v>765</v>
      </c>
      <c r="E55" s="407" t="s">
        <v>766</v>
      </c>
      <c r="F55" s="410">
        <v>1</v>
      </c>
      <c r="G55" s="410">
        <v>3100</v>
      </c>
      <c r="H55" s="410">
        <v>1</v>
      </c>
      <c r="I55" s="410">
        <v>3100</v>
      </c>
      <c r="J55" s="410"/>
      <c r="K55" s="410"/>
      <c r="L55" s="410"/>
      <c r="M55" s="410"/>
      <c r="N55" s="410"/>
      <c r="O55" s="410"/>
      <c r="P55" s="495"/>
      <c r="Q55" s="411"/>
    </row>
    <row r="56" spans="1:17" ht="14.4" customHeight="1" x14ac:dyDescent="0.3">
      <c r="A56" s="406" t="s">
        <v>819</v>
      </c>
      <c r="B56" s="407" t="s">
        <v>742</v>
      </c>
      <c r="C56" s="407" t="s">
        <v>739</v>
      </c>
      <c r="D56" s="407" t="s">
        <v>767</v>
      </c>
      <c r="E56" s="407" t="s">
        <v>768</v>
      </c>
      <c r="F56" s="410">
        <v>31</v>
      </c>
      <c r="G56" s="410">
        <v>496</v>
      </c>
      <c r="H56" s="410">
        <v>1</v>
      </c>
      <c r="I56" s="410">
        <v>16</v>
      </c>
      <c r="J56" s="410">
        <v>28</v>
      </c>
      <c r="K56" s="410">
        <v>448</v>
      </c>
      <c r="L56" s="410">
        <v>0.90322580645161288</v>
      </c>
      <c r="M56" s="410">
        <v>16</v>
      </c>
      <c r="N56" s="410">
        <v>21</v>
      </c>
      <c r="O56" s="410">
        <v>357</v>
      </c>
      <c r="P56" s="495">
        <v>0.719758064516129</v>
      </c>
      <c r="Q56" s="411">
        <v>17</v>
      </c>
    </row>
    <row r="57" spans="1:17" ht="14.4" customHeight="1" x14ac:dyDescent="0.3">
      <c r="A57" s="406" t="s">
        <v>819</v>
      </c>
      <c r="B57" s="407" t="s">
        <v>742</v>
      </c>
      <c r="C57" s="407" t="s">
        <v>739</v>
      </c>
      <c r="D57" s="407" t="s">
        <v>769</v>
      </c>
      <c r="E57" s="407" t="s">
        <v>754</v>
      </c>
      <c r="F57" s="410">
        <v>57</v>
      </c>
      <c r="G57" s="410">
        <v>39438</v>
      </c>
      <c r="H57" s="410">
        <v>1</v>
      </c>
      <c r="I57" s="410">
        <v>691.89473684210532</v>
      </c>
      <c r="J57" s="410">
        <v>50</v>
      </c>
      <c r="K57" s="410">
        <v>34800</v>
      </c>
      <c r="L57" s="410">
        <v>0.88239768750950864</v>
      </c>
      <c r="M57" s="410">
        <v>696</v>
      </c>
      <c r="N57" s="410">
        <v>37</v>
      </c>
      <c r="O57" s="410">
        <v>26196</v>
      </c>
      <c r="P57" s="495">
        <v>0.66423246614939901</v>
      </c>
      <c r="Q57" s="411">
        <v>708</v>
      </c>
    </row>
    <row r="58" spans="1:17" ht="14.4" customHeight="1" x14ac:dyDescent="0.3">
      <c r="A58" s="406" t="s">
        <v>819</v>
      </c>
      <c r="B58" s="407" t="s">
        <v>742</v>
      </c>
      <c r="C58" s="407" t="s">
        <v>739</v>
      </c>
      <c r="D58" s="407" t="s">
        <v>770</v>
      </c>
      <c r="E58" s="407" t="s">
        <v>756</v>
      </c>
      <c r="F58" s="410">
        <v>104</v>
      </c>
      <c r="G58" s="410">
        <v>143512</v>
      </c>
      <c r="H58" s="410">
        <v>1</v>
      </c>
      <c r="I58" s="410">
        <v>1379.9230769230769</v>
      </c>
      <c r="J58" s="410">
        <v>99</v>
      </c>
      <c r="K58" s="410">
        <v>137313</v>
      </c>
      <c r="L58" s="410">
        <v>0.95680500585316908</v>
      </c>
      <c r="M58" s="410">
        <v>1387</v>
      </c>
      <c r="N58" s="410">
        <v>75</v>
      </c>
      <c r="O58" s="410">
        <v>107850</v>
      </c>
      <c r="P58" s="495">
        <v>0.75150510061876363</v>
      </c>
      <c r="Q58" s="411">
        <v>1438</v>
      </c>
    </row>
    <row r="59" spans="1:17" ht="14.4" customHeight="1" x14ac:dyDescent="0.3">
      <c r="A59" s="406" t="s">
        <v>819</v>
      </c>
      <c r="B59" s="407" t="s">
        <v>742</v>
      </c>
      <c r="C59" s="407" t="s">
        <v>739</v>
      </c>
      <c r="D59" s="407" t="s">
        <v>771</v>
      </c>
      <c r="E59" s="407" t="s">
        <v>772</v>
      </c>
      <c r="F59" s="410">
        <v>39</v>
      </c>
      <c r="G59" s="410">
        <v>90846</v>
      </c>
      <c r="H59" s="410">
        <v>1</v>
      </c>
      <c r="I59" s="410">
        <v>2329.3846153846152</v>
      </c>
      <c r="J59" s="410">
        <v>44</v>
      </c>
      <c r="K59" s="410">
        <v>103004</v>
      </c>
      <c r="L59" s="410">
        <v>1.1338308786297691</v>
      </c>
      <c r="M59" s="410">
        <v>2341</v>
      </c>
      <c r="N59" s="410">
        <v>37</v>
      </c>
      <c r="O59" s="410">
        <v>90169</v>
      </c>
      <c r="P59" s="495">
        <v>0.99254782819276577</v>
      </c>
      <c r="Q59" s="411">
        <v>2437</v>
      </c>
    </row>
    <row r="60" spans="1:17" ht="14.4" customHeight="1" x14ac:dyDescent="0.3">
      <c r="A60" s="406" t="s">
        <v>819</v>
      </c>
      <c r="B60" s="407" t="s">
        <v>742</v>
      </c>
      <c r="C60" s="407" t="s">
        <v>739</v>
      </c>
      <c r="D60" s="407" t="s">
        <v>773</v>
      </c>
      <c r="E60" s="407" t="s">
        <v>774</v>
      </c>
      <c r="F60" s="410">
        <v>57</v>
      </c>
      <c r="G60" s="410">
        <v>3742</v>
      </c>
      <c r="H60" s="410">
        <v>1</v>
      </c>
      <c r="I60" s="410">
        <v>65.649122807017548</v>
      </c>
      <c r="J60" s="410">
        <v>50</v>
      </c>
      <c r="K60" s="410">
        <v>3300</v>
      </c>
      <c r="L60" s="410">
        <v>0.88188134687332975</v>
      </c>
      <c r="M60" s="410">
        <v>66</v>
      </c>
      <c r="N60" s="410">
        <v>39</v>
      </c>
      <c r="O60" s="410">
        <v>2691</v>
      </c>
      <c r="P60" s="495">
        <v>0.7191341528594335</v>
      </c>
      <c r="Q60" s="411">
        <v>69</v>
      </c>
    </row>
    <row r="61" spans="1:17" ht="14.4" customHeight="1" x14ac:dyDescent="0.3">
      <c r="A61" s="406" t="s">
        <v>819</v>
      </c>
      <c r="B61" s="407" t="s">
        <v>742</v>
      </c>
      <c r="C61" s="407" t="s">
        <v>739</v>
      </c>
      <c r="D61" s="407" t="s">
        <v>775</v>
      </c>
      <c r="E61" s="407" t="s">
        <v>776</v>
      </c>
      <c r="F61" s="410">
        <v>6</v>
      </c>
      <c r="G61" s="410">
        <v>2394</v>
      </c>
      <c r="H61" s="410">
        <v>1</v>
      </c>
      <c r="I61" s="410">
        <v>399</v>
      </c>
      <c r="J61" s="410">
        <v>5</v>
      </c>
      <c r="K61" s="410">
        <v>2005</v>
      </c>
      <c r="L61" s="410">
        <v>0.83751044277360065</v>
      </c>
      <c r="M61" s="410">
        <v>401</v>
      </c>
      <c r="N61" s="410">
        <v>1</v>
      </c>
      <c r="O61" s="410">
        <v>407</v>
      </c>
      <c r="P61" s="495">
        <v>0.17000835421888053</v>
      </c>
      <c r="Q61" s="411">
        <v>407</v>
      </c>
    </row>
    <row r="62" spans="1:17" ht="14.4" customHeight="1" x14ac:dyDescent="0.3">
      <c r="A62" s="406" t="s">
        <v>819</v>
      </c>
      <c r="B62" s="407" t="s">
        <v>742</v>
      </c>
      <c r="C62" s="407" t="s">
        <v>739</v>
      </c>
      <c r="D62" s="407" t="s">
        <v>777</v>
      </c>
      <c r="E62" s="407" t="s">
        <v>778</v>
      </c>
      <c r="F62" s="410"/>
      <c r="G62" s="410"/>
      <c r="H62" s="410"/>
      <c r="I62" s="410"/>
      <c r="J62" s="410">
        <v>1</v>
      </c>
      <c r="K62" s="410">
        <v>1613</v>
      </c>
      <c r="L62" s="410"/>
      <c r="M62" s="410">
        <v>1613</v>
      </c>
      <c r="N62" s="410"/>
      <c r="O62" s="410"/>
      <c r="P62" s="495"/>
      <c r="Q62" s="411"/>
    </row>
    <row r="63" spans="1:17" ht="14.4" customHeight="1" x14ac:dyDescent="0.3">
      <c r="A63" s="406" t="s">
        <v>819</v>
      </c>
      <c r="B63" s="407" t="s">
        <v>742</v>
      </c>
      <c r="C63" s="407" t="s">
        <v>739</v>
      </c>
      <c r="D63" s="407" t="s">
        <v>779</v>
      </c>
      <c r="E63" s="407" t="s">
        <v>780</v>
      </c>
      <c r="F63" s="410">
        <v>121</v>
      </c>
      <c r="G63" s="410">
        <v>66631</v>
      </c>
      <c r="H63" s="410">
        <v>1</v>
      </c>
      <c r="I63" s="410">
        <v>550.66942148760336</v>
      </c>
      <c r="J63" s="410">
        <v>111</v>
      </c>
      <c r="K63" s="410">
        <v>61272</v>
      </c>
      <c r="L63" s="410">
        <v>0.9195719710044874</v>
      </c>
      <c r="M63" s="410">
        <v>552</v>
      </c>
      <c r="N63" s="410">
        <v>105</v>
      </c>
      <c r="O63" s="410">
        <v>58800</v>
      </c>
      <c r="P63" s="495">
        <v>0.88247212258558327</v>
      </c>
      <c r="Q63" s="411">
        <v>560</v>
      </c>
    </row>
    <row r="64" spans="1:17" ht="14.4" customHeight="1" x14ac:dyDescent="0.3">
      <c r="A64" s="406" t="s">
        <v>819</v>
      </c>
      <c r="B64" s="407" t="s">
        <v>742</v>
      </c>
      <c r="C64" s="407" t="s">
        <v>739</v>
      </c>
      <c r="D64" s="407" t="s">
        <v>781</v>
      </c>
      <c r="E64" s="407" t="s">
        <v>782</v>
      </c>
      <c r="F64" s="410">
        <v>1</v>
      </c>
      <c r="G64" s="410">
        <v>1244</v>
      </c>
      <c r="H64" s="410">
        <v>1</v>
      </c>
      <c r="I64" s="410">
        <v>1244</v>
      </c>
      <c r="J64" s="410"/>
      <c r="K64" s="410"/>
      <c r="L64" s="410"/>
      <c r="M64" s="410"/>
      <c r="N64" s="410"/>
      <c r="O64" s="410"/>
      <c r="P64" s="495"/>
      <c r="Q64" s="411"/>
    </row>
    <row r="65" spans="1:17" ht="14.4" customHeight="1" x14ac:dyDescent="0.3">
      <c r="A65" s="406" t="s">
        <v>819</v>
      </c>
      <c r="B65" s="407" t="s">
        <v>742</v>
      </c>
      <c r="C65" s="407" t="s">
        <v>739</v>
      </c>
      <c r="D65" s="407" t="s">
        <v>787</v>
      </c>
      <c r="E65" s="407" t="s">
        <v>788</v>
      </c>
      <c r="F65" s="410">
        <v>1</v>
      </c>
      <c r="G65" s="410">
        <v>426</v>
      </c>
      <c r="H65" s="410">
        <v>1</v>
      </c>
      <c r="I65" s="410">
        <v>426</v>
      </c>
      <c r="J65" s="410">
        <v>5</v>
      </c>
      <c r="K65" s="410">
        <v>2130</v>
      </c>
      <c r="L65" s="410">
        <v>5</v>
      </c>
      <c r="M65" s="410">
        <v>426</v>
      </c>
      <c r="N65" s="410">
        <v>12</v>
      </c>
      <c r="O65" s="410">
        <v>5148</v>
      </c>
      <c r="P65" s="495">
        <v>12.084507042253522</v>
      </c>
      <c r="Q65" s="411">
        <v>429</v>
      </c>
    </row>
    <row r="66" spans="1:17" ht="14.4" customHeight="1" x14ac:dyDescent="0.3">
      <c r="A66" s="406" t="s">
        <v>819</v>
      </c>
      <c r="B66" s="407" t="s">
        <v>742</v>
      </c>
      <c r="C66" s="407" t="s">
        <v>739</v>
      </c>
      <c r="D66" s="407" t="s">
        <v>791</v>
      </c>
      <c r="E66" s="407" t="s">
        <v>750</v>
      </c>
      <c r="F66" s="410">
        <v>1</v>
      </c>
      <c r="G66" s="410">
        <v>915</v>
      </c>
      <c r="H66" s="410">
        <v>1</v>
      </c>
      <c r="I66" s="410">
        <v>915</v>
      </c>
      <c r="J66" s="410"/>
      <c r="K66" s="410"/>
      <c r="L66" s="410"/>
      <c r="M66" s="410"/>
      <c r="N66" s="410"/>
      <c r="O66" s="410"/>
      <c r="P66" s="495"/>
      <c r="Q66" s="411"/>
    </row>
    <row r="67" spans="1:17" ht="14.4" customHeight="1" x14ac:dyDescent="0.3">
      <c r="A67" s="406" t="s">
        <v>819</v>
      </c>
      <c r="B67" s="407" t="s">
        <v>742</v>
      </c>
      <c r="C67" s="407" t="s">
        <v>739</v>
      </c>
      <c r="D67" s="407" t="s">
        <v>792</v>
      </c>
      <c r="E67" s="407" t="s">
        <v>793</v>
      </c>
      <c r="F67" s="410">
        <v>11</v>
      </c>
      <c r="G67" s="410">
        <v>17725</v>
      </c>
      <c r="H67" s="410">
        <v>1</v>
      </c>
      <c r="I67" s="410">
        <v>1611.3636363636363</v>
      </c>
      <c r="J67" s="410">
        <v>22</v>
      </c>
      <c r="K67" s="410">
        <v>35530</v>
      </c>
      <c r="L67" s="410">
        <v>2.0045133991537378</v>
      </c>
      <c r="M67" s="410">
        <v>1615</v>
      </c>
      <c r="N67" s="410">
        <v>23</v>
      </c>
      <c r="O67" s="410">
        <v>37927</v>
      </c>
      <c r="P67" s="495">
        <v>2.1397461212976023</v>
      </c>
      <c r="Q67" s="411">
        <v>1649</v>
      </c>
    </row>
    <row r="68" spans="1:17" ht="14.4" customHeight="1" x14ac:dyDescent="0.3">
      <c r="A68" s="406" t="s">
        <v>820</v>
      </c>
      <c r="B68" s="407" t="s">
        <v>738</v>
      </c>
      <c r="C68" s="407" t="s">
        <v>739</v>
      </c>
      <c r="D68" s="407" t="s">
        <v>740</v>
      </c>
      <c r="E68" s="407" t="s">
        <v>741</v>
      </c>
      <c r="F68" s="410">
        <v>2</v>
      </c>
      <c r="G68" s="410">
        <v>21370</v>
      </c>
      <c r="H68" s="410">
        <v>1</v>
      </c>
      <c r="I68" s="410">
        <v>10685</v>
      </c>
      <c r="J68" s="410">
        <v>2</v>
      </c>
      <c r="K68" s="410">
        <v>21450</v>
      </c>
      <c r="L68" s="410">
        <v>1.0037435657463734</v>
      </c>
      <c r="M68" s="410">
        <v>10725</v>
      </c>
      <c r="N68" s="410"/>
      <c r="O68" s="410"/>
      <c r="P68" s="495"/>
      <c r="Q68" s="411"/>
    </row>
    <row r="69" spans="1:17" ht="14.4" customHeight="1" x14ac:dyDescent="0.3">
      <c r="A69" s="406" t="s">
        <v>820</v>
      </c>
      <c r="B69" s="407" t="s">
        <v>742</v>
      </c>
      <c r="C69" s="407" t="s">
        <v>739</v>
      </c>
      <c r="D69" s="407" t="s">
        <v>767</v>
      </c>
      <c r="E69" s="407" t="s">
        <v>768</v>
      </c>
      <c r="F69" s="410"/>
      <c r="G69" s="410"/>
      <c r="H69" s="410"/>
      <c r="I69" s="410"/>
      <c r="J69" s="410"/>
      <c r="K69" s="410"/>
      <c r="L69" s="410"/>
      <c r="M69" s="410"/>
      <c r="N69" s="410">
        <v>1</v>
      </c>
      <c r="O69" s="410">
        <v>17</v>
      </c>
      <c r="P69" s="495"/>
      <c r="Q69" s="411">
        <v>17</v>
      </c>
    </row>
    <row r="70" spans="1:17" ht="14.4" customHeight="1" x14ac:dyDescent="0.3">
      <c r="A70" s="406" t="s">
        <v>820</v>
      </c>
      <c r="B70" s="407" t="s">
        <v>742</v>
      </c>
      <c r="C70" s="407" t="s">
        <v>739</v>
      </c>
      <c r="D70" s="407" t="s">
        <v>769</v>
      </c>
      <c r="E70" s="407" t="s">
        <v>754</v>
      </c>
      <c r="F70" s="410"/>
      <c r="G70" s="410"/>
      <c r="H70" s="410"/>
      <c r="I70" s="410"/>
      <c r="J70" s="410"/>
      <c r="K70" s="410"/>
      <c r="L70" s="410"/>
      <c r="M70" s="410"/>
      <c r="N70" s="410">
        <v>2</v>
      </c>
      <c r="O70" s="410">
        <v>1416</v>
      </c>
      <c r="P70" s="495"/>
      <c r="Q70" s="411">
        <v>708</v>
      </c>
    </row>
    <row r="71" spans="1:17" ht="14.4" customHeight="1" x14ac:dyDescent="0.3">
      <c r="A71" s="406" t="s">
        <v>820</v>
      </c>
      <c r="B71" s="407" t="s">
        <v>742</v>
      </c>
      <c r="C71" s="407" t="s">
        <v>739</v>
      </c>
      <c r="D71" s="407" t="s">
        <v>773</v>
      </c>
      <c r="E71" s="407" t="s">
        <v>774</v>
      </c>
      <c r="F71" s="410"/>
      <c r="G71" s="410"/>
      <c r="H71" s="410"/>
      <c r="I71" s="410"/>
      <c r="J71" s="410"/>
      <c r="K71" s="410"/>
      <c r="L71" s="410"/>
      <c r="M71" s="410"/>
      <c r="N71" s="410">
        <v>2</v>
      </c>
      <c r="O71" s="410">
        <v>138</v>
      </c>
      <c r="P71" s="495"/>
      <c r="Q71" s="411">
        <v>69</v>
      </c>
    </row>
    <row r="72" spans="1:17" ht="14.4" customHeight="1" x14ac:dyDescent="0.3">
      <c r="A72" s="406" t="s">
        <v>820</v>
      </c>
      <c r="B72" s="407" t="s">
        <v>742</v>
      </c>
      <c r="C72" s="407" t="s">
        <v>739</v>
      </c>
      <c r="D72" s="407" t="s">
        <v>779</v>
      </c>
      <c r="E72" s="407" t="s">
        <v>780</v>
      </c>
      <c r="F72" s="410"/>
      <c r="G72" s="410"/>
      <c r="H72" s="410"/>
      <c r="I72" s="410"/>
      <c r="J72" s="410"/>
      <c r="K72" s="410"/>
      <c r="L72" s="410"/>
      <c r="M72" s="410"/>
      <c r="N72" s="410">
        <v>6</v>
      </c>
      <c r="O72" s="410">
        <v>3360</v>
      </c>
      <c r="P72" s="495"/>
      <c r="Q72" s="411">
        <v>560</v>
      </c>
    </row>
    <row r="73" spans="1:17" ht="14.4" customHeight="1" x14ac:dyDescent="0.3">
      <c r="A73" s="406" t="s">
        <v>821</v>
      </c>
      <c r="B73" s="407" t="s">
        <v>742</v>
      </c>
      <c r="C73" s="407" t="s">
        <v>739</v>
      </c>
      <c r="D73" s="407" t="s">
        <v>767</v>
      </c>
      <c r="E73" s="407" t="s">
        <v>768</v>
      </c>
      <c r="F73" s="410"/>
      <c r="G73" s="410"/>
      <c r="H73" s="410"/>
      <c r="I73" s="410"/>
      <c r="J73" s="410"/>
      <c r="K73" s="410"/>
      <c r="L73" s="410"/>
      <c r="M73" s="410"/>
      <c r="N73" s="410">
        <v>1</v>
      </c>
      <c r="O73" s="410">
        <v>17</v>
      </c>
      <c r="P73" s="495"/>
      <c r="Q73" s="411">
        <v>17</v>
      </c>
    </row>
    <row r="74" spans="1:17" ht="14.4" customHeight="1" x14ac:dyDescent="0.3">
      <c r="A74" s="406" t="s">
        <v>821</v>
      </c>
      <c r="B74" s="407" t="s">
        <v>742</v>
      </c>
      <c r="C74" s="407" t="s">
        <v>739</v>
      </c>
      <c r="D74" s="407" t="s">
        <v>769</v>
      </c>
      <c r="E74" s="407" t="s">
        <v>754</v>
      </c>
      <c r="F74" s="410"/>
      <c r="G74" s="410"/>
      <c r="H74" s="410"/>
      <c r="I74" s="410"/>
      <c r="J74" s="410"/>
      <c r="K74" s="410"/>
      <c r="L74" s="410"/>
      <c r="M74" s="410"/>
      <c r="N74" s="410">
        <v>1</v>
      </c>
      <c r="O74" s="410">
        <v>708</v>
      </c>
      <c r="P74" s="495"/>
      <c r="Q74" s="411">
        <v>708</v>
      </c>
    </row>
    <row r="75" spans="1:17" ht="14.4" customHeight="1" x14ac:dyDescent="0.3">
      <c r="A75" s="406" t="s">
        <v>821</v>
      </c>
      <c r="B75" s="407" t="s">
        <v>742</v>
      </c>
      <c r="C75" s="407" t="s">
        <v>739</v>
      </c>
      <c r="D75" s="407" t="s">
        <v>773</v>
      </c>
      <c r="E75" s="407" t="s">
        <v>774</v>
      </c>
      <c r="F75" s="410"/>
      <c r="G75" s="410"/>
      <c r="H75" s="410"/>
      <c r="I75" s="410"/>
      <c r="J75" s="410"/>
      <c r="K75" s="410"/>
      <c r="L75" s="410"/>
      <c r="M75" s="410"/>
      <c r="N75" s="410">
        <v>1</v>
      </c>
      <c r="O75" s="410">
        <v>69</v>
      </c>
      <c r="P75" s="495"/>
      <c r="Q75" s="411">
        <v>69</v>
      </c>
    </row>
    <row r="76" spans="1:17" ht="14.4" customHeight="1" x14ac:dyDescent="0.3">
      <c r="A76" s="406" t="s">
        <v>822</v>
      </c>
      <c r="B76" s="407" t="s">
        <v>738</v>
      </c>
      <c r="C76" s="407" t="s">
        <v>739</v>
      </c>
      <c r="D76" s="407" t="s">
        <v>740</v>
      </c>
      <c r="E76" s="407" t="s">
        <v>741</v>
      </c>
      <c r="F76" s="410">
        <v>2</v>
      </c>
      <c r="G76" s="410">
        <v>21370</v>
      </c>
      <c r="H76" s="410">
        <v>1</v>
      </c>
      <c r="I76" s="410">
        <v>10685</v>
      </c>
      <c r="J76" s="410">
        <v>2</v>
      </c>
      <c r="K76" s="410">
        <v>21450</v>
      </c>
      <c r="L76" s="410">
        <v>1.0037435657463734</v>
      </c>
      <c r="M76" s="410">
        <v>10725</v>
      </c>
      <c r="N76" s="410">
        <v>8</v>
      </c>
      <c r="O76" s="410">
        <v>91224</v>
      </c>
      <c r="P76" s="495">
        <v>4.2687880205896116</v>
      </c>
      <c r="Q76" s="411">
        <v>11403</v>
      </c>
    </row>
    <row r="77" spans="1:17" ht="14.4" customHeight="1" x14ac:dyDescent="0.3">
      <c r="A77" s="406" t="s">
        <v>822</v>
      </c>
      <c r="B77" s="407" t="s">
        <v>742</v>
      </c>
      <c r="C77" s="407" t="s">
        <v>739</v>
      </c>
      <c r="D77" s="407" t="s">
        <v>743</v>
      </c>
      <c r="E77" s="407" t="s">
        <v>744</v>
      </c>
      <c r="F77" s="410">
        <v>1</v>
      </c>
      <c r="G77" s="410">
        <v>127</v>
      </c>
      <c r="H77" s="410">
        <v>1</v>
      </c>
      <c r="I77" s="410">
        <v>127</v>
      </c>
      <c r="J77" s="410"/>
      <c r="K77" s="410"/>
      <c r="L77" s="410"/>
      <c r="M77" s="410"/>
      <c r="N77" s="410">
        <v>1</v>
      </c>
      <c r="O77" s="410">
        <v>136</v>
      </c>
      <c r="P77" s="495">
        <v>1.0708661417322836</v>
      </c>
      <c r="Q77" s="411">
        <v>136</v>
      </c>
    </row>
    <row r="78" spans="1:17" ht="14.4" customHeight="1" x14ac:dyDescent="0.3">
      <c r="A78" s="406" t="s">
        <v>822</v>
      </c>
      <c r="B78" s="407" t="s">
        <v>742</v>
      </c>
      <c r="C78" s="407" t="s">
        <v>739</v>
      </c>
      <c r="D78" s="407" t="s">
        <v>747</v>
      </c>
      <c r="E78" s="407" t="s">
        <v>748</v>
      </c>
      <c r="F78" s="410">
        <v>2</v>
      </c>
      <c r="G78" s="410">
        <v>4426</v>
      </c>
      <c r="H78" s="410">
        <v>1</v>
      </c>
      <c r="I78" s="410">
        <v>2213</v>
      </c>
      <c r="J78" s="410"/>
      <c r="K78" s="410"/>
      <c r="L78" s="410"/>
      <c r="M78" s="410"/>
      <c r="N78" s="410">
        <v>3</v>
      </c>
      <c r="O78" s="410">
        <v>7014</v>
      </c>
      <c r="P78" s="495">
        <v>1.5847266154541346</v>
      </c>
      <c r="Q78" s="411">
        <v>2338</v>
      </c>
    </row>
    <row r="79" spans="1:17" ht="14.4" customHeight="1" x14ac:dyDescent="0.3">
      <c r="A79" s="406" t="s">
        <v>822</v>
      </c>
      <c r="B79" s="407" t="s">
        <v>742</v>
      </c>
      <c r="C79" s="407" t="s">
        <v>739</v>
      </c>
      <c r="D79" s="407" t="s">
        <v>749</v>
      </c>
      <c r="E79" s="407" t="s">
        <v>750</v>
      </c>
      <c r="F79" s="410"/>
      <c r="G79" s="410"/>
      <c r="H79" s="410"/>
      <c r="I79" s="410"/>
      <c r="J79" s="410"/>
      <c r="K79" s="410"/>
      <c r="L79" s="410"/>
      <c r="M79" s="410"/>
      <c r="N79" s="410">
        <v>2</v>
      </c>
      <c r="O79" s="410">
        <v>2154</v>
      </c>
      <c r="P79" s="495"/>
      <c r="Q79" s="411">
        <v>1077</v>
      </c>
    </row>
    <row r="80" spans="1:17" ht="14.4" customHeight="1" x14ac:dyDescent="0.3">
      <c r="A80" s="406" t="s">
        <v>822</v>
      </c>
      <c r="B80" s="407" t="s">
        <v>742</v>
      </c>
      <c r="C80" s="407" t="s">
        <v>739</v>
      </c>
      <c r="D80" s="407" t="s">
        <v>751</v>
      </c>
      <c r="E80" s="407" t="s">
        <v>752</v>
      </c>
      <c r="F80" s="410">
        <v>3</v>
      </c>
      <c r="G80" s="410">
        <v>11110</v>
      </c>
      <c r="H80" s="410">
        <v>1</v>
      </c>
      <c r="I80" s="410">
        <v>3703.3333333333335</v>
      </c>
      <c r="J80" s="410"/>
      <c r="K80" s="410"/>
      <c r="L80" s="410"/>
      <c r="M80" s="410"/>
      <c r="N80" s="410"/>
      <c r="O80" s="410"/>
      <c r="P80" s="495"/>
      <c r="Q80" s="411"/>
    </row>
    <row r="81" spans="1:17" ht="14.4" customHeight="1" x14ac:dyDescent="0.3">
      <c r="A81" s="406" t="s">
        <v>822</v>
      </c>
      <c r="B81" s="407" t="s">
        <v>742</v>
      </c>
      <c r="C81" s="407" t="s">
        <v>739</v>
      </c>
      <c r="D81" s="407" t="s">
        <v>757</v>
      </c>
      <c r="E81" s="407" t="s">
        <v>758</v>
      </c>
      <c r="F81" s="410"/>
      <c r="G81" s="410"/>
      <c r="H81" s="410"/>
      <c r="I81" s="410"/>
      <c r="J81" s="410">
        <v>2</v>
      </c>
      <c r="K81" s="410">
        <v>3242</v>
      </c>
      <c r="L81" s="410"/>
      <c r="M81" s="410">
        <v>1621</v>
      </c>
      <c r="N81" s="410"/>
      <c r="O81" s="410"/>
      <c r="P81" s="495"/>
      <c r="Q81" s="411"/>
    </row>
    <row r="82" spans="1:17" ht="14.4" customHeight="1" x14ac:dyDescent="0.3">
      <c r="A82" s="406" t="s">
        <v>822</v>
      </c>
      <c r="B82" s="407" t="s">
        <v>742</v>
      </c>
      <c r="C82" s="407" t="s">
        <v>739</v>
      </c>
      <c r="D82" s="407" t="s">
        <v>761</v>
      </c>
      <c r="E82" s="407" t="s">
        <v>762</v>
      </c>
      <c r="F82" s="410"/>
      <c r="G82" s="410"/>
      <c r="H82" s="410"/>
      <c r="I82" s="410"/>
      <c r="J82" s="410"/>
      <c r="K82" s="410"/>
      <c r="L82" s="410"/>
      <c r="M82" s="410"/>
      <c r="N82" s="410">
        <v>4</v>
      </c>
      <c r="O82" s="410">
        <v>3360</v>
      </c>
      <c r="P82" s="495"/>
      <c r="Q82" s="411">
        <v>840</v>
      </c>
    </row>
    <row r="83" spans="1:17" ht="14.4" customHeight="1" x14ac:dyDescent="0.3">
      <c r="A83" s="406" t="s">
        <v>822</v>
      </c>
      <c r="B83" s="407" t="s">
        <v>742</v>
      </c>
      <c r="C83" s="407" t="s">
        <v>739</v>
      </c>
      <c r="D83" s="407" t="s">
        <v>763</v>
      </c>
      <c r="E83" s="407" t="s">
        <v>764</v>
      </c>
      <c r="F83" s="410">
        <v>3</v>
      </c>
      <c r="G83" s="410">
        <v>4351</v>
      </c>
      <c r="H83" s="410">
        <v>1</v>
      </c>
      <c r="I83" s="410">
        <v>1450.3333333333333</v>
      </c>
      <c r="J83" s="410"/>
      <c r="K83" s="410"/>
      <c r="L83" s="410"/>
      <c r="M83" s="410"/>
      <c r="N83" s="410"/>
      <c r="O83" s="410"/>
      <c r="P83" s="495"/>
      <c r="Q83" s="411"/>
    </row>
    <row r="84" spans="1:17" ht="14.4" customHeight="1" x14ac:dyDescent="0.3">
      <c r="A84" s="406" t="s">
        <v>822</v>
      </c>
      <c r="B84" s="407" t="s">
        <v>742</v>
      </c>
      <c r="C84" s="407" t="s">
        <v>739</v>
      </c>
      <c r="D84" s="407" t="s">
        <v>767</v>
      </c>
      <c r="E84" s="407" t="s">
        <v>768</v>
      </c>
      <c r="F84" s="410">
        <v>8</v>
      </c>
      <c r="G84" s="410">
        <v>128</v>
      </c>
      <c r="H84" s="410">
        <v>1</v>
      </c>
      <c r="I84" s="410">
        <v>16</v>
      </c>
      <c r="J84" s="410">
        <v>3</v>
      </c>
      <c r="K84" s="410">
        <v>48</v>
      </c>
      <c r="L84" s="410">
        <v>0.375</v>
      </c>
      <c r="M84" s="410">
        <v>16</v>
      </c>
      <c r="N84" s="410">
        <v>9</v>
      </c>
      <c r="O84" s="410">
        <v>153</v>
      </c>
      <c r="P84" s="495">
        <v>1.1953125</v>
      </c>
      <c r="Q84" s="411">
        <v>17</v>
      </c>
    </row>
    <row r="85" spans="1:17" ht="14.4" customHeight="1" x14ac:dyDescent="0.3">
      <c r="A85" s="406" t="s">
        <v>822</v>
      </c>
      <c r="B85" s="407" t="s">
        <v>742</v>
      </c>
      <c r="C85" s="407" t="s">
        <v>739</v>
      </c>
      <c r="D85" s="407" t="s">
        <v>769</v>
      </c>
      <c r="E85" s="407" t="s">
        <v>754</v>
      </c>
      <c r="F85" s="410">
        <v>16</v>
      </c>
      <c r="G85" s="410">
        <v>11068</v>
      </c>
      <c r="H85" s="410">
        <v>1</v>
      </c>
      <c r="I85" s="410">
        <v>691.75</v>
      </c>
      <c r="J85" s="410">
        <v>6</v>
      </c>
      <c r="K85" s="410">
        <v>4176</v>
      </c>
      <c r="L85" s="410">
        <v>0.37730393928442357</v>
      </c>
      <c r="M85" s="410">
        <v>696</v>
      </c>
      <c r="N85" s="410">
        <v>15</v>
      </c>
      <c r="O85" s="410">
        <v>10620</v>
      </c>
      <c r="P85" s="495">
        <v>0.95952294904228408</v>
      </c>
      <c r="Q85" s="411">
        <v>708</v>
      </c>
    </row>
    <row r="86" spans="1:17" ht="14.4" customHeight="1" x14ac:dyDescent="0.3">
      <c r="A86" s="406" t="s">
        <v>822</v>
      </c>
      <c r="B86" s="407" t="s">
        <v>742</v>
      </c>
      <c r="C86" s="407" t="s">
        <v>739</v>
      </c>
      <c r="D86" s="407" t="s">
        <v>770</v>
      </c>
      <c r="E86" s="407" t="s">
        <v>756</v>
      </c>
      <c r="F86" s="410">
        <v>3</v>
      </c>
      <c r="G86" s="410">
        <v>4125</v>
      </c>
      <c r="H86" s="410">
        <v>1</v>
      </c>
      <c r="I86" s="410">
        <v>1375</v>
      </c>
      <c r="J86" s="410"/>
      <c r="K86" s="410"/>
      <c r="L86" s="410"/>
      <c r="M86" s="410"/>
      <c r="N86" s="410"/>
      <c r="O86" s="410"/>
      <c r="P86" s="495"/>
      <c r="Q86" s="411"/>
    </row>
    <row r="87" spans="1:17" ht="14.4" customHeight="1" x14ac:dyDescent="0.3">
      <c r="A87" s="406" t="s">
        <v>822</v>
      </c>
      <c r="B87" s="407" t="s">
        <v>742</v>
      </c>
      <c r="C87" s="407" t="s">
        <v>739</v>
      </c>
      <c r="D87" s="407" t="s">
        <v>771</v>
      </c>
      <c r="E87" s="407" t="s">
        <v>772</v>
      </c>
      <c r="F87" s="410">
        <v>5</v>
      </c>
      <c r="G87" s="410">
        <v>11640</v>
      </c>
      <c r="H87" s="410">
        <v>1</v>
      </c>
      <c r="I87" s="410">
        <v>2328</v>
      </c>
      <c r="J87" s="410"/>
      <c r="K87" s="410"/>
      <c r="L87" s="410"/>
      <c r="M87" s="410"/>
      <c r="N87" s="410"/>
      <c r="O87" s="410"/>
      <c r="P87" s="495"/>
      <c r="Q87" s="411"/>
    </row>
    <row r="88" spans="1:17" ht="14.4" customHeight="1" x14ac:dyDescent="0.3">
      <c r="A88" s="406" t="s">
        <v>822</v>
      </c>
      <c r="B88" s="407" t="s">
        <v>742</v>
      </c>
      <c r="C88" s="407" t="s">
        <v>739</v>
      </c>
      <c r="D88" s="407" t="s">
        <v>773</v>
      </c>
      <c r="E88" s="407" t="s">
        <v>774</v>
      </c>
      <c r="F88" s="410">
        <v>16</v>
      </c>
      <c r="G88" s="410">
        <v>1050</v>
      </c>
      <c r="H88" s="410">
        <v>1</v>
      </c>
      <c r="I88" s="410">
        <v>65.625</v>
      </c>
      <c r="J88" s="410">
        <v>6</v>
      </c>
      <c r="K88" s="410">
        <v>396</v>
      </c>
      <c r="L88" s="410">
        <v>0.37714285714285717</v>
      </c>
      <c r="M88" s="410">
        <v>66</v>
      </c>
      <c r="N88" s="410">
        <v>15</v>
      </c>
      <c r="O88" s="410">
        <v>1035</v>
      </c>
      <c r="P88" s="495">
        <v>0.98571428571428577</v>
      </c>
      <c r="Q88" s="411">
        <v>69</v>
      </c>
    </row>
    <row r="89" spans="1:17" ht="14.4" customHeight="1" x14ac:dyDescent="0.3">
      <c r="A89" s="406" t="s">
        <v>822</v>
      </c>
      <c r="B89" s="407" t="s">
        <v>742</v>
      </c>
      <c r="C89" s="407" t="s">
        <v>739</v>
      </c>
      <c r="D89" s="407" t="s">
        <v>775</v>
      </c>
      <c r="E89" s="407" t="s">
        <v>776</v>
      </c>
      <c r="F89" s="410">
        <v>3</v>
      </c>
      <c r="G89" s="410">
        <v>1191</v>
      </c>
      <c r="H89" s="410">
        <v>1</v>
      </c>
      <c r="I89" s="410">
        <v>397</v>
      </c>
      <c r="J89" s="410"/>
      <c r="K89" s="410"/>
      <c r="L89" s="410"/>
      <c r="M89" s="410"/>
      <c r="N89" s="410"/>
      <c r="O89" s="410"/>
      <c r="P89" s="495"/>
      <c r="Q89" s="411"/>
    </row>
    <row r="90" spans="1:17" ht="14.4" customHeight="1" x14ac:dyDescent="0.3">
      <c r="A90" s="406" t="s">
        <v>822</v>
      </c>
      <c r="B90" s="407" t="s">
        <v>742</v>
      </c>
      <c r="C90" s="407" t="s">
        <v>739</v>
      </c>
      <c r="D90" s="407" t="s">
        <v>779</v>
      </c>
      <c r="E90" s="407" t="s">
        <v>780</v>
      </c>
      <c r="F90" s="410">
        <v>22</v>
      </c>
      <c r="G90" s="410">
        <v>12107</v>
      </c>
      <c r="H90" s="410">
        <v>1</v>
      </c>
      <c r="I90" s="410">
        <v>550.31818181818187</v>
      </c>
      <c r="J90" s="410">
        <v>10</v>
      </c>
      <c r="K90" s="410">
        <v>5520</v>
      </c>
      <c r="L90" s="410">
        <v>0.45593458329891801</v>
      </c>
      <c r="M90" s="410">
        <v>552</v>
      </c>
      <c r="N90" s="410">
        <v>6</v>
      </c>
      <c r="O90" s="410">
        <v>3360</v>
      </c>
      <c r="P90" s="495">
        <v>0.27752539852977615</v>
      </c>
      <c r="Q90" s="411">
        <v>560</v>
      </c>
    </row>
    <row r="91" spans="1:17" ht="14.4" customHeight="1" x14ac:dyDescent="0.3">
      <c r="A91" s="406" t="s">
        <v>822</v>
      </c>
      <c r="B91" s="407" t="s">
        <v>742</v>
      </c>
      <c r="C91" s="407" t="s">
        <v>739</v>
      </c>
      <c r="D91" s="407" t="s">
        <v>792</v>
      </c>
      <c r="E91" s="407" t="s">
        <v>793</v>
      </c>
      <c r="F91" s="410">
        <v>3</v>
      </c>
      <c r="G91" s="410">
        <v>4839</v>
      </c>
      <c r="H91" s="410">
        <v>1</v>
      </c>
      <c r="I91" s="410">
        <v>1613</v>
      </c>
      <c r="J91" s="410">
        <v>2</v>
      </c>
      <c r="K91" s="410">
        <v>3230</v>
      </c>
      <c r="L91" s="410">
        <v>0.66749328373630912</v>
      </c>
      <c r="M91" s="410">
        <v>1615</v>
      </c>
      <c r="N91" s="410"/>
      <c r="O91" s="410"/>
      <c r="P91" s="495"/>
      <c r="Q91" s="411"/>
    </row>
    <row r="92" spans="1:17" ht="14.4" customHeight="1" x14ac:dyDescent="0.3">
      <c r="A92" s="406" t="s">
        <v>823</v>
      </c>
      <c r="B92" s="407" t="s">
        <v>738</v>
      </c>
      <c r="C92" s="407" t="s">
        <v>739</v>
      </c>
      <c r="D92" s="407" t="s">
        <v>740</v>
      </c>
      <c r="E92" s="407" t="s">
        <v>741</v>
      </c>
      <c r="F92" s="410">
        <v>10</v>
      </c>
      <c r="G92" s="410">
        <v>106850</v>
      </c>
      <c r="H92" s="410">
        <v>1</v>
      </c>
      <c r="I92" s="410">
        <v>10685</v>
      </c>
      <c r="J92" s="410">
        <v>7</v>
      </c>
      <c r="K92" s="410">
        <v>75075</v>
      </c>
      <c r="L92" s="410">
        <v>0.70262049602246135</v>
      </c>
      <c r="M92" s="410">
        <v>10725</v>
      </c>
      <c r="N92" s="410">
        <v>3</v>
      </c>
      <c r="O92" s="410">
        <v>34209</v>
      </c>
      <c r="P92" s="495">
        <v>0.32015910154422089</v>
      </c>
      <c r="Q92" s="411">
        <v>11403</v>
      </c>
    </row>
    <row r="93" spans="1:17" ht="14.4" customHeight="1" x14ac:dyDescent="0.3">
      <c r="A93" s="406" t="s">
        <v>823</v>
      </c>
      <c r="B93" s="407" t="s">
        <v>742</v>
      </c>
      <c r="C93" s="407" t="s">
        <v>739</v>
      </c>
      <c r="D93" s="407" t="s">
        <v>743</v>
      </c>
      <c r="E93" s="407" t="s">
        <v>744</v>
      </c>
      <c r="F93" s="410">
        <v>5</v>
      </c>
      <c r="G93" s="410">
        <v>631</v>
      </c>
      <c r="H93" s="410">
        <v>1</v>
      </c>
      <c r="I93" s="410">
        <v>126.2</v>
      </c>
      <c r="J93" s="410">
        <v>1</v>
      </c>
      <c r="K93" s="410">
        <v>128</v>
      </c>
      <c r="L93" s="410">
        <v>0.20285261489698891</v>
      </c>
      <c r="M93" s="410">
        <v>128</v>
      </c>
      <c r="N93" s="410">
        <v>1</v>
      </c>
      <c r="O93" s="410">
        <v>136</v>
      </c>
      <c r="P93" s="495">
        <v>0.21553090332805072</v>
      </c>
      <c r="Q93" s="411">
        <v>136</v>
      </c>
    </row>
    <row r="94" spans="1:17" ht="14.4" customHeight="1" x14ac:dyDescent="0.3">
      <c r="A94" s="406" t="s">
        <v>823</v>
      </c>
      <c r="B94" s="407" t="s">
        <v>742</v>
      </c>
      <c r="C94" s="407" t="s">
        <v>739</v>
      </c>
      <c r="D94" s="407" t="s">
        <v>745</v>
      </c>
      <c r="E94" s="407" t="s">
        <v>746</v>
      </c>
      <c r="F94" s="410">
        <v>10</v>
      </c>
      <c r="G94" s="410">
        <v>12200</v>
      </c>
      <c r="H94" s="410">
        <v>1</v>
      </c>
      <c r="I94" s="410">
        <v>1220</v>
      </c>
      <c r="J94" s="410"/>
      <c r="K94" s="410"/>
      <c r="L94" s="410"/>
      <c r="M94" s="410"/>
      <c r="N94" s="410"/>
      <c r="O94" s="410"/>
      <c r="P94" s="495"/>
      <c r="Q94" s="411"/>
    </row>
    <row r="95" spans="1:17" ht="14.4" customHeight="1" x14ac:dyDescent="0.3">
      <c r="A95" s="406" t="s">
        <v>823</v>
      </c>
      <c r="B95" s="407" t="s">
        <v>742</v>
      </c>
      <c r="C95" s="407" t="s">
        <v>739</v>
      </c>
      <c r="D95" s="407" t="s">
        <v>747</v>
      </c>
      <c r="E95" s="407" t="s">
        <v>748</v>
      </c>
      <c r="F95" s="410">
        <v>29</v>
      </c>
      <c r="G95" s="410">
        <v>64465</v>
      </c>
      <c r="H95" s="410">
        <v>1</v>
      </c>
      <c r="I95" s="410">
        <v>2222.9310344827586</v>
      </c>
      <c r="J95" s="410">
        <v>2</v>
      </c>
      <c r="K95" s="410">
        <v>4472</v>
      </c>
      <c r="L95" s="410">
        <v>6.9370976498875359E-2</v>
      </c>
      <c r="M95" s="410">
        <v>2236</v>
      </c>
      <c r="N95" s="410">
        <v>3</v>
      </c>
      <c r="O95" s="410">
        <v>7014</v>
      </c>
      <c r="P95" s="495">
        <v>0.10880322655704645</v>
      </c>
      <c r="Q95" s="411">
        <v>2338</v>
      </c>
    </row>
    <row r="96" spans="1:17" ht="14.4" customHeight="1" x14ac:dyDescent="0.3">
      <c r="A96" s="406" t="s">
        <v>823</v>
      </c>
      <c r="B96" s="407" t="s">
        <v>742</v>
      </c>
      <c r="C96" s="407" t="s">
        <v>739</v>
      </c>
      <c r="D96" s="407" t="s">
        <v>749</v>
      </c>
      <c r="E96" s="407" t="s">
        <v>750</v>
      </c>
      <c r="F96" s="410">
        <v>4</v>
      </c>
      <c r="G96" s="410">
        <v>4164</v>
      </c>
      <c r="H96" s="410">
        <v>1</v>
      </c>
      <c r="I96" s="410">
        <v>1041</v>
      </c>
      <c r="J96" s="410"/>
      <c r="K96" s="410"/>
      <c r="L96" s="410"/>
      <c r="M96" s="410"/>
      <c r="N96" s="410"/>
      <c r="O96" s="410"/>
      <c r="P96" s="495"/>
      <c r="Q96" s="411"/>
    </row>
    <row r="97" spans="1:17" ht="14.4" customHeight="1" x14ac:dyDescent="0.3">
      <c r="A97" s="406" t="s">
        <v>823</v>
      </c>
      <c r="B97" s="407" t="s">
        <v>742</v>
      </c>
      <c r="C97" s="407" t="s">
        <v>739</v>
      </c>
      <c r="D97" s="407" t="s">
        <v>751</v>
      </c>
      <c r="E97" s="407" t="s">
        <v>752</v>
      </c>
      <c r="F97" s="410">
        <v>21</v>
      </c>
      <c r="G97" s="410">
        <v>77818</v>
      </c>
      <c r="H97" s="410">
        <v>1</v>
      </c>
      <c r="I97" s="410">
        <v>3705.6190476190477</v>
      </c>
      <c r="J97" s="410">
        <v>14</v>
      </c>
      <c r="K97" s="410">
        <v>52094</v>
      </c>
      <c r="L97" s="410">
        <v>0.66943380708833433</v>
      </c>
      <c r="M97" s="410">
        <v>3721</v>
      </c>
      <c r="N97" s="410">
        <v>3</v>
      </c>
      <c r="O97" s="410">
        <v>11469</v>
      </c>
      <c r="P97" s="495">
        <v>0.14738235369708808</v>
      </c>
      <c r="Q97" s="411">
        <v>3823</v>
      </c>
    </row>
    <row r="98" spans="1:17" ht="14.4" customHeight="1" x14ac:dyDescent="0.3">
      <c r="A98" s="406" t="s">
        <v>823</v>
      </c>
      <c r="B98" s="407" t="s">
        <v>742</v>
      </c>
      <c r="C98" s="407" t="s">
        <v>739</v>
      </c>
      <c r="D98" s="407" t="s">
        <v>753</v>
      </c>
      <c r="E98" s="407" t="s">
        <v>754</v>
      </c>
      <c r="F98" s="410">
        <v>1</v>
      </c>
      <c r="G98" s="410">
        <v>438</v>
      </c>
      <c r="H98" s="410">
        <v>1</v>
      </c>
      <c r="I98" s="410">
        <v>438</v>
      </c>
      <c r="J98" s="410">
        <v>2</v>
      </c>
      <c r="K98" s="410">
        <v>878</v>
      </c>
      <c r="L98" s="410">
        <v>2.0045662100456623</v>
      </c>
      <c r="M98" s="410">
        <v>439</v>
      </c>
      <c r="N98" s="410"/>
      <c r="O98" s="410"/>
      <c r="P98" s="495"/>
      <c r="Q98" s="411"/>
    </row>
    <row r="99" spans="1:17" ht="14.4" customHeight="1" x14ac:dyDescent="0.3">
      <c r="A99" s="406" t="s">
        <v>823</v>
      </c>
      <c r="B99" s="407" t="s">
        <v>742</v>
      </c>
      <c r="C99" s="407" t="s">
        <v>739</v>
      </c>
      <c r="D99" s="407" t="s">
        <v>757</v>
      </c>
      <c r="E99" s="407" t="s">
        <v>758</v>
      </c>
      <c r="F99" s="410">
        <v>9</v>
      </c>
      <c r="G99" s="410">
        <v>14559</v>
      </c>
      <c r="H99" s="410">
        <v>1</v>
      </c>
      <c r="I99" s="410">
        <v>1617.6666666666667</v>
      </c>
      <c r="J99" s="410">
        <v>4</v>
      </c>
      <c r="K99" s="410">
        <v>6484</v>
      </c>
      <c r="L99" s="410">
        <v>0.44536025825949582</v>
      </c>
      <c r="M99" s="410">
        <v>1621</v>
      </c>
      <c r="N99" s="410">
        <v>1</v>
      </c>
      <c r="O99" s="410">
        <v>1655</v>
      </c>
      <c r="P99" s="495">
        <v>0.11367538979325503</v>
      </c>
      <c r="Q99" s="411">
        <v>1655</v>
      </c>
    </row>
    <row r="100" spans="1:17" ht="14.4" customHeight="1" x14ac:dyDescent="0.3">
      <c r="A100" s="406" t="s">
        <v>823</v>
      </c>
      <c r="B100" s="407" t="s">
        <v>742</v>
      </c>
      <c r="C100" s="407" t="s">
        <v>739</v>
      </c>
      <c r="D100" s="407" t="s">
        <v>761</v>
      </c>
      <c r="E100" s="407" t="s">
        <v>762</v>
      </c>
      <c r="F100" s="410">
        <v>20</v>
      </c>
      <c r="G100" s="410">
        <v>16431</v>
      </c>
      <c r="H100" s="410">
        <v>1</v>
      </c>
      <c r="I100" s="410">
        <v>821.55</v>
      </c>
      <c r="J100" s="410"/>
      <c r="K100" s="410"/>
      <c r="L100" s="410"/>
      <c r="M100" s="410"/>
      <c r="N100" s="410">
        <v>2</v>
      </c>
      <c r="O100" s="410">
        <v>1680</v>
      </c>
      <c r="P100" s="495">
        <v>0.10224575497535147</v>
      </c>
      <c r="Q100" s="411">
        <v>840</v>
      </c>
    </row>
    <row r="101" spans="1:17" ht="14.4" customHeight="1" x14ac:dyDescent="0.3">
      <c r="A101" s="406" t="s">
        <v>823</v>
      </c>
      <c r="B101" s="407" t="s">
        <v>742</v>
      </c>
      <c r="C101" s="407" t="s">
        <v>739</v>
      </c>
      <c r="D101" s="407" t="s">
        <v>763</v>
      </c>
      <c r="E101" s="407" t="s">
        <v>764</v>
      </c>
      <c r="F101" s="410">
        <v>2</v>
      </c>
      <c r="G101" s="410">
        <v>2904</v>
      </c>
      <c r="H101" s="410">
        <v>1</v>
      </c>
      <c r="I101" s="410">
        <v>1452</v>
      </c>
      <c r="J101" s="410">
        <v>1</v>
      </c>
      <c r="K101" s="410">
        <v>1461</v>
      </c>
      <c r="L101" s="410">
        <v>0.50309917355371903</v>
      </c>
      <c r="M101" s="410">
        <v>1461</v>
      </c>
      <c r="N101" s="410"/>
      <c r="O101" s="410"/>
      <c r="P101" s="495"/>
      <c r="Q101" s="411"/>
    </row>
    <row r="102" spans="1:17" ht="14.4" customHeight="1" x14ac:dyDescent="0.3">
      <c r="A102" s="406" t="s">
        <v>823</v>
      </c>
      <c r="B102" s="407" t="s">
        <v>742</v>
      </c>
      <c r="C102" s="407" t="s">
        <v>739</v>
      </c>
      <c r="D102" s="407" t="s">
        <v>767</v>
      </c>
      <c r="E102" s="407" t="s">
        <v>768</v>
      </c>
      <c r="F102" s="410">
        <v>37</v>
      </c>
      <c r="G102" s="410">
        <v>592</v>
      </c>
      <c r="H102" s="410">
        <v>1</v>
      </c>
      <c r="I102" s="410">
        <v>16</v>
      </c>
      <c r="J102" s="410">
        <v>8</v>
      </c>
      <c r="K102" s="410">
        <v>128</v>
      </c>
      <c r="L102" s="410">
        <v>0.21621621621621623</v>
      </c>
      <c r="M102" s="410">
        <v>16</v>
      </c>
      <c r="N102" s="410">
        <v>6</v>
      </c>
      <c r="O102" s="410">
        <v>102</v>
      </c>
      <c r="P102" s="495">
        <v>0.17229729729729729</v>
      </c>
      <c r="Q102" s="411">
        <v>17</v>
      </c>
    </row>
    <row r="103" spans="1:17" ht="14.4" customHeight="1" x14ac:dyDescent="0.3">
      <c r="A103" s="406" t="s">
        <v>823</v>
      </c>
      <c r="B103" s="407" t="s">
        <v>742</v>
      </c>
      <c r="C103" s="407" t="s">
        <v>739</v>
      </c>
      <c r="D103" s="407" t="s">
        <v>769</v>
      </c>
      <c r="E103" s="407" t="s">
        <v>754</v>
      </c>
      <c r="F103" s="410">
        <v>46</v>
      </c>
      <c r="G103" s="410">
        <v>31762</v>
      </c>
      <c r="H103" s="410">
        <v>1</v>
      </c>
      <c r="I103" s="410">
        <v>690.47826086956525</v>
      </c>
      <c r="J103" s="410">
        <v>14</v>
      </c>
      <c r="K103" s="410">
        <v>9744</v>
      </c>
      <c r="L103" s="410">
        <v>0.30678168881052831</v>
      </c>
      <c r="M103" s="410">
        <v>696</v>
      </c>
      <c r="N103" s="410">
        <v>9</v>
      </c>
      <c r="O103" s="410">
        <v>6372</v>
      </c>
      <c r="P103" s="495">
        <v>0.20061708960392921</v>
      </c>
      <c r="Q103" s="411">
        <v>708</v>
      </c>
    </row>
    <row r="104" spans="1:17" ht="14.4" customHeight="1" x14ac:dyDescent="0.3">
      <c r="A104" s="406" t="s">
        <v>823</v>
      </c>
      <c r="B104" s="407" t="s">
        <v>742</v>
      </c>
      <c r="C104" s="407" t="s">
        <v>739</v>
      </c>
      <c r="D104" s="407" t="s">
        <v>770</v>
      </c>
      <c r="E104" s="407" t="s">
        <v>756</v>
      </c>
      <c r="F104" s="410">
        <v>35</v>
      </c>
      <c r="G104" s="410">
        <v>48237</v>
      </c>
      <c r="H104" s="410">
        <v>1</v>
      </c>
      <c r="I104" s="410">
        <v>1378.2</v>
      </c>
      <c r="J104" s="410">
        <v>25</v>
      </c>
      <c r="K104" s="410">
        <v>34675</v>
      </c>
      <c r="L104" s="410">
        <v>0.71884652859837883</v>
      </c>
      <c r="M104" s="410">
        <v>1387</v>
      </c>
      <c r="N104" s="410">
        <v>8</v>
      </c>
      <c r="O104" s="410">
        <v>11504</v>
      </c>
      <c r="P104" s="495">
        <v>0.23848912660405913</v>
      </c>
      <c r="Q104" s="411">
        <v>1438</v>
      </c>
    </row>
    <row r="105" spans="1:17" ht="14.4" customHeight="1" x14ac:dyDescent="0.3">
      <c r="A105" s="406" t="s">
        <v>823</v>
      </c>
      <c r="B105" s="407" t="s">
        <v>742</v>
      </c>
      <c r="C105" s="407" t="s">
        <v>739</v>
      </c>
      <c r="D105" s="407" t="s">
        <v>771</v>
      </c>
      <c r="E105" s="407" t="s">
        <v>772</v>
      </c>
      <c r="F105" s="410">
        <v>18</v>
      </c>
      <c r="G105" s="410">
        <v>41847</v>
      </c>
      <c r="H105" s="410">
        <v>1</v>
      </c>
      <c r="I105" s="410">
        <v>2324.8333333333335</v>
      </c>
      <c r="J105" s="410">
        <v>13</v>
      </c>
      <c r="K105" s="410">
        <v>30433</v>
      </c>
      <c r="L105" s="410">
        <v>0.72724448586517554</v>
      </c>
      <c r="M105" s="410">
        <v>2341</v>
      </c>
      <c r="N105" s="410">
        <v>7</v>
      </c>
      <c r="O105" s="410">
        <v>17059</v>
      </c>
      <c r="P105" s="495">
        <v>0.40765168351375247</v>
      </c>
      <c r="Q105" s="411">
        <v>2437</v>
      </c>
    </row>
    <row r="106" spans="1:17" ht="14.4" customHeight="1" x14ac:dyDescent="0.3">
      <c r="A106" s="406" t="s">
        <v>823</v>
      </c>
      <c r="B106" s="407" t="s">
        <v>742</v>
      </c>
      <c r="C106" s="407" t="s">
        <v>739</v>
      </c>
      <c r="D106" s="407" t="s">
        <v>773</v>
      </c>
      <c r="E106" s="407" t="s">
        <v>774</v>
      </c>
      <c r="F106" s="410">
        <v>51</v>
      </c>
      <c r="G106" s="410">
        <v>3338</v>
      </c>
      <c r="H106" s="410">
        <v>1</v>
      </c>
      <c r="I106" s="410">
        <v>65.450980392156865</v>
      </c>
      <c r="J106" s="410">
        <v>16</v>
      </c>
      <c r="K106" s="410">
        <v>1056</v>
      </c>
      <c r="L106" s="410">
        <v>0.31635710005991613</v>
      </c>
      <c r="M106" s="410">
        <v>66</v>
      </c>
      <c r="N106" s="410">
        <v>9</v>
      </c>
      <c r="O106" s="410">
        <v>621</v>
      </c>
      <c r="P106" s="495">
        <v>0.18603954463750749</v>
      </c>
      <c r="Q106" s="411">
        <v>69</v>
      </c>
    </row>
    <row r="107" spans="1:17" ht="14.4" customHeight="1" x14ac:dyDescent="0.3">
      <c r="A107" s="406" t="s">
        <v>823</v>
      </c>
      <c r="B107" s="407" t="s">
        <v>742</v>
      </c>
      <c r="C107" s="407" t="s">
        <v>739</v>
      </c>
      <c r="D107" s="407" t="s">
        <v>775</v>
      </c>
      <c r="E107" s="407" t="s">
        <v>776</v>
      </c>
      <c r="F107" s="410">
        <v>2</v>
      </c>
      <c r="G107" s="410">
        <v>795</v>
      </c>
      <c r="H107" s="410">
        <v>1</v>
      </c>
      <c r="I107" s="410">
        <v>397.5</v>
      </c>
      <c r="J107" s="410">
        <v>1</v>
      </c>
      <c r="K107" s="410">
        <v>401</v>
      </c>
      <c r="L107" s="410">
        <v>0.50440251572327044</v>
      </c>
      <c r="M107" s="410">
        <v>401</v>
      </c>
      <c r="N107" s="410"/>
      <c r="O107" s="410"/>
      <c r="P107" s="495"/>
      <c r="Q107" s="411"/>
    </row>
    <row r="108" spans="1:17" ht="14.4" customHeight="1" x14ac:dyDescent="0.3">
      <c r="A108" s="406" t="s">
        <v>823</v>
      </c>
      <c r="B108" s="407" t="s">
        <v>742</v>
      </c>
      <c r="C108" s="407" t="s">
        <v>739</v>
      </c>
      <c r="D108" s="407" t="s">
        <v>779</v>
      </c>
      <c r="E108" s="407" t="s">
        <v>780</v>
      </c>
      <c r="F108" s="410">
        <v>47</v>
      </c>
      <c r="G108" s="410">
        <v>25864</v>
      </c>
      <c r="H108" s="410">
        <v>1</v>
      </c>
      <c r="I108" s="410">
        <v>550.29787234042556</v>
      </c>
      <c r="J108" s="410">
        <v>32</v>
      </c>
      <c r="K108" s="410">
        <v>17664</v>
      </c>
      <c r="L108" s="410">
        <v>0.68295700587689456</v>
      </c>
      <c r="M108" s="410">
        <v>552</v>
      </c>
      <c r="N108" s="410">
        <v>29</v>
      </c>
      <c r="O108" s="410">
        <v>16240</v>
      </c>
      <c r="P108" s="495">
        <v>0.62789978348283326</v>
      </c>
      <c r="Q108" s="411">
        <v>560</v>
      </c>
    </row>
    <row r="109" spans="1:17" ht="14.4" customHeight="1" x14ac:dyDescent="0.3">
      <c r="A109" s="406" t="s">
        <v>823</v>
      </c>
      <c r="B109" s="407" t="s">
        <v>742</v>
      </c>
      <c r="C109" s="407" t="s">
        <v>739</v>
      </c>
      <c r="D109" s="407" t="s">
        <v>792</v>
      </c>
      <c r="E109" s="407" t="s">
        <v>793</v>
      </c>
      <c r="F109" s="410">
        <v>6</v>
      </c>
      <c r="G109" s="410">
        <v>9666</v>
      </c>
      <c r="H109" s="410">
        <v>1</v>
      </c>
      <c r="I109" s="410">
        <v>1611</v>
      </c>
      <c r="J109" s="410">
        <v>12</v>
      </c>
      <c r="K109" s="410">
        <v>19380</v>
      </c>
      <c r="L109" s="410">
        <v>2.0049658597144631</v>
      </c>
      <c r="M109" s="410">
        <v>1615</v>
      </c>
      <c r="N109" s="410">
        <v>8</v>
      </c>
      <c r="O109" s="410">
        <v>13192</v>
      </c>
      <c r="P109" s="495">
        <v>1.3647837781915995</v>
      </c>
      <c r="Q109" s="411">
        <v>1649</v>
      </c>
    </row>
    <row r="110" spans="1:17" ht="14.4" customHeight="1" x14ac:dyDescent="0.3">
      <c r="A110" s="406" t="s">
        <v>823</v>
      </c>
      <c r="B110" s="407" t="s">
        <v>742</v>
      </c>
      <c r="C110" s="407" t="s">
        <v>739</v>
      </c>
      <c r="D110" s="407" t="s">
        <v>794</v>
      </c>
      <c r="E110" s="407" t="s">
        <v>786</v>
      </c>
      <c r="F110" s="410">
        <v>3</v>
      </c>
      <c r="G110" s="410">
        <v>684</v>
      </c>
      <c r="H110" s="410">
        <v>1</v>
      </c>
      <c r="I110" s="410">
        <v>228</v>
      </c>
      <c r="J110" s="410"/>
      <c r="K110" s="410"/>
      <c r="L110" s="410"/>
      <c r="M110" s="410"/>
      <c r="N110" s="410"/>
      <c r="O110" s="410"/>
      <c r="P110" s="495"/>
      <c r="Q110" s="411"/>
    </row>
    <row r="111" spans="1:17" ht="14.4" customHeight="1" x14ac:dyDescent="0.3">
      <c r="A111" s="406" t="s">
        <v>824</v>
      </c>
      <c r="B111" s="407" t="s">
        <v>742</v>
      </c>
      <c r="C111" s="407" t="s">
        <v>739</v>
      </c>
      <c r="D111" s="407" t="s">
        <v>743</v>
      </c>
      <c r="E111" s="407" t="s">
        <v>744</v>
      </c>
      <c r="F111" s="410">
        <v>2</v>
      </c>
      <c r="G111" s="410">
        <v>252</v>
      </c>
      <c r="H111" s="410">
        <v>1</v>
      </c>
      <c r="I111" s="410">
        <v>126</v>
      </c>
      <c r="J111" s="410">
        <v>2</v>
      </c>
      <c r="K111" s="410">
        <v>256</v>
      </c>
      <c r="L111" s="410">
        <v>1.0158730158730158</v>
      </c>
      <c r="M111" s="410">
        <v>128</v>
      </c>
      <c r="N111" s="410"/>
      <c r="O111" s="410"/>
      <c r="P111" s="495"/>
      <c r="Q111" s="411"/>
    </row>
    <row r="112" spans="1:17" ht="14.4" customHeight="1" x14ac:dyDescent="0.3">
      <c r="A112" s="406" t="s">
        <v>824</v>
      </c>
      <c r="B112" s="407" t="s">
        <v>742</v>
      </c>
      <c r="C112" s="407" t="s">
        <v>739</v>
      </c>
      <c r="D112" s="407" t="s">
        <v>763</v>
      </c>
      <c r="E112" s="407" t="s">
        <v>764</v>
      </c>
      <c r="F112" s="410">
        <v>5</v>
      </c>
      <c r="G112" s="410">
        <v>7245</v>
      </c>
      <c r="H112" s="410">
        <v>1</v>
      </c>
      <c r="I112" s="410">
        <v>1449</v>
      </c>
      <c r="J112" s="410">
        <v>5</v>
      </c>
      <c r="K112" s="410">
        <v>7305</v>
      </c>
      <c r="L112" s="410">
        <v>1.0082815734989647</v>
      </c>
      <c r="M112" s="410">
        <v>1461</v>
      </c>
      <c r="N112" s="410">
        <v>1</v>
      </c>
      <c r="O112" s="410">
        <v>1523</v>
      </c>
      <c r="P112" s="495">
        <v>0.21021394064872326</v>
      </c>
      <c r="Q112" s="411">
        <v>1523</v>
      </c>
    </row>
    <row r="113" spans="1:17" ht="14.4" customHeight="1" x14ac:dyDescent="0.3">
      <c r="A113" s="406" t="s">
        <v>824</v>
      </c>
      <c r="B113" s="407" t="s">
        <v>742</v>
      </c>
      <c r="C113" s="407" t="s">
        <v>739</v>
      </c>
      <c r="D113" s="407" t="s">
        <v>767</v>
      </c>
      <c r="E113" s="407" t="s">
        <v>768</v>
      </c>
      <c r="F113" s="410"/>
      <c r="G113" s="410"/>
      <c r="H113" s="410"/>
      <c r="I113" s="410"/>
      <c r="J113" s="410"/>
      <c r="K113" s="410"/>
      <c r="L113" s="410"/>
      <c r="M113" s="410"/>
      <c r="N113" s="410">
        <v>1</v>
      </c>
      <c r="O113" s="410">
        <v>17</v>
      </c>
      <c r="P113" s="495"/>
      <c r="Q113" s="411">
        <v>17</v>
      </c>
    </row>
    <row r="114" spans="1:17" ht="14.4" customHeight="1" x14ac:dyDescent="0.3">
      <c r="A114" s="406" t="s">
        <v>824</v>
      </c>
      <c r="B114" s="407" t="s">
        <v>742</v>
      </c>
      <c r="C114" s="407" t="s">
        <v>739</v>
      </c>
      <c r="D114" s="407" t="s">
        <v>769</v>
      </c>
      <c r="E114" s="407" t="s">
        <v>754</v>
      </c>
      <c r="F114" s="410"/>
      <c r="G114" s="410"/>
      <c r="H114" s="410"/>
      <c r="I114" s="410"/>
      <c r="J114" s="410">
        <v>1</v>
      </c>
      <c r="K114" s="410">
        <v>696</v>
      </c>
      <c r="L114" s="410"/>
      <c r="M114" s="410">
        <v>696</v>
      </c>
      <c r="N114" s="410">
        <v>1</v>
      </c>
      <c r="O114" s="410">
        <v>708</v>
      </c>
      <c r="P114" s="495"/>
      <c r="Q114" s="411">
        <v>708</v>
      </c>
    </row>
    <row r="115" spans="1:17" ht="14.4" customHeight="1" x14ac:dyDescent="0.3">
      <c r="A115" s="406" t="s">
        <v>824</v>
      </c>
      <c r="B115" s="407" t="s">
        <v>742</v>
      </c>
      <c r="C115" s="407" t="s">
        <v>739</v>
      </c>
      <c r="D115" s="407" t="s">
        <v>770</v>
      </c>
      <c r="E115" s="407" t="s">
        <v>756</v>
      </c>
      <c r="F115" s="410">
        <v>1</v>
      </c>
      <c r="G115" s="410">
        <v>1375</v>
      </c>
      <c r="H115" s="410">
        <v>1</v>
      </c>
      <c r="I115" s="410">
        <v>1375</v>
      </c>
      <c r="J115" s="410"/>
      <c r="K115" s="410"/>
      <c r="L115" s="410"/>
      <c r="M115" s="410"/>
      <c r="N115" s="410"/>
      <c r="O115" s="410"/>
      <c r="P115" s="495"/>
      <c r="Q115" s="411"/>
    </row>
    <row r="116" spans="1:17" ht="14.4" customHeight="1" x14ac:dyDescent="0.3">
      <c r="A116" s="406" t="s">
        <v>824</v>
      </c>
      <c r="B116" s="407" t="s">
        <v>742</v>
      </c>
      <c r="C116" s="407" t="s">
        <v>739</v>
      </c>
      <c r="D116" s="407" t="s">
        <v>771</v>
      </c>
      <c r="E116" s="407" t="s">
        <v>772</v>
      </c>
      <c r="F116" s="410">
        <v>2</v>
      </c>
      <c r="G116" s="410">
        <v>4638</v>
      </c>
      <c r="H116" s="410">
        <v>1</v>
      </c>
      <c r="I116" s="410">
        <v>2319</v>
      </c>
      <c r="J116" s="410"/>
      <c r="K116" s="410"/>
      <c r="L116" s="410"/>
      <c r="M116" s="410"/>
      <c r="N116" s="410"/>
      <c r="O116" s="410"/>
      <c r="P116" s="495"/>
      <c r="Q116" s="411"/>
    </row>
    <row r="117" spans="1:17" ht="14.4" customHeight="1" x14ac:dyDescent="0.3">
      <c r="A117" s="406" t="s">
        <v>824</v>
      </c>
      <c r="B117" s="407" t="s">
        <v>742</v>
      </c>
      <c r="C117" s="407" t="s">
        <v>739</v>
      </c>
      <c r="D117" s="407" t="s">
        <v>773</v>
      </c>
      <c r="E117" s="407" t="s">
        <v>774</v>
      </c>
      <c r="F117" s="410"/>
      <c r="G117" s="410"/>
      <c r="H117" s="410"/>
      <c r="I117" s="410"/>
      <c r="J117" s="410">
        <v>1</v>
      </c>
      <c r="K117" s="410">
        <v>66</v>
      </c>
      <c r="L117" s="410"/>
      <c r="M117" s="410">
        <v>66</v>
      </c>
      <c r="N117" s="410">
        <v>1</v>
      </c>
      <c r="O117" s="410">
        <v>69</v>
      </c>
      <c r="P117" s="495"/>
      <c r="Q117" s="411">
        <v>69</v>
      </c>
    </row>
    <row r="118" spans="1:17" ht="14.4" customHeight="1" x14ac:dyDescent="0.3">
      <c r="A118" s="406" t="s">
        <v>824</v>
      </c>
      <c r="B118" s="407" t="s">
        <v>742</v>
      </c>
      <c r="C118" s="407" t="s">
        <v>739</v>
      </c>
      <c r="D118" s="407" t="s">
        <v>775</v>
      </c>
      <c r="E118" s="407" t="s">
        <v>776</v>
      </c>
      <c r="F118" s="410">
        <v>5</v>
      </c>
      <c r="G118" s="410">
        <v>1983</v>
      </c>
      <c r="H118" s="410">
        <v>1</v>
      </c>
      <c r="I118" s="410">
        <v>396.6</v>
      </c>
      <c r="J118" s="410">
        <v>5</v>
      </c>
      <c r="K118" s="410">
        <v>2005</v>
      </c>
      <c r="L118" s="410">
        <v>1.0110943015632881</v>
      </c>
      <c r="M118" s="410">
        <v>401</v>
      </c>
      <c r="N118" s="410">
        <v>1</v>
      </c>
      <c r="O118" s="410">
        <v>407</v>
      </c>
      <c r="P118" s="495">
        <v>0.20524457892082704</v>
      </c>
      <c r="Q118" s="411">
        <v>407</v>
      </c>
    </row>
    <row r="119" spans="1:17" ht="14.4" customHeight="1" x14ac:dyDescent="0.3">
      <c r="A119" s="406" t="s">
        <v>824</v>
      </c>
      <c r="B119" s="407" t="s">
        <v>742</v>
      </c>
      <c r="C119" s="407" t="s">
        <v>739</v>
      </c>
      <c r="D119" s="407" t="s">
        <v>779</v>
      </c>
      <c r="E119" s="407" t="s">
        <v>780</v>
      </c>
      <c r="F119" s="410">
        <v>20</v>
      </c>
      <c r="G119" s="410">
        <v>11005</v>
      </c>
      <c r="H119" s="410">
        <v>1</v>
      </c>
      <c r="I119" s="410">
        <v>550.25</v>
      </c>
      <c r="J119" s="410">
        <v>18</v>
      </c>
      <c r="K119" s="410">
        <v>9936</v>
      </c>
      <c r="L119" s="410">
        <v>0.90286233530213544</v>
      </c>
      <c r="M119" s="410">
        <v>552</v>
      </c>
      <c r="N119" s="410">
        <v>6</v>
      </c>
      <c r="O119" s="410">
        <v>3360</v>
      </c>
      <c r="P119" s="495">
        <v>0.30531576556110857</v>
      </c>
      <c r="Q119" s="411">
        <v>560</v>
      </c>
    </row>
    <row r="120" spans="1:17" ht="14.4" customHeight="1" x14ac:dyDescent="0.3">
      <c r="A120" s="406" t="s">
        <v>824</v>
      </c>
      <c r="B120" s="407" t="s">
        <v>742</v>
      </c>
      <c r="C120" s="407" t="s">
        <v>739</v>
      </c>
      <c r="D120" s="407" t="s">
        <v>787</v>
      </c>
      <c r="E120" s="407" t="s">
        <v>788</v>
      </c>
      <c r="F120" s="410">
        <v>1</v>
      </c>
      <c r="G120" s="410">
        <v>425</v>
      </c>
      <c r="H120" s="410">
        <v>1</v>
      </c>
      <c r="I120" s="410">
        <v>425</v>
      </c>
      <c r="J120" s="410">
        <v>2</v>
      </c>
      <c r="K120" s="410">
        <v>852</v>
      </c>
      <c r="L120" s="410">
        <v>2.0047058823529413</v>
      </c>
      <c r="M120" s="410">
        <v>426</v>
      </c>
      <c r="N120" s="410">
        <v>7</v>
      </c>
      <c r="O120" s="410">
        <v>3003</v>
      </c>
      <c r="P120" s="495">
        <v>7.0658823529411761</v>
      </c>
      <c r="Q120" s="411">
        <v>429</v>
      </c>
    </row>
    <row r="121" spans="1:17" ht="14.4" customHeight="1" x14ac:dyDescent="0.3">
      <c r="A121" s="406" t="s">
        <v>824</v>
      </c>
      <c r="B121" s="407" t="s">
        <v>742</v>
      </c>
      <c r="C121" s="407" t="s">
        <v>739</v>
      </c>
      <c r="D121" s="407" t="s">
        <v>792</v>
      </c>
      <c r="E121" s="407" t="s">
        <v>793</v>
      </c>
      <c r="F121" s="410"/>
      <c r="G121" s="410"/>
      <c r="H121" s="410"/>
      <c r="I121" s="410"/>
      <c r="J121" s="410">
        <v>1</v>
      </c>
      <c r="K121" s="410">
        <v>1615</v>
      </c>
      <c r="L121" s="410"/>
      <c r="M121" s="410">
        <v>1615</v>
      </c>
      <c r="N121" s="410"/>
      <c r="O121" s="410"/>
      <c r="P121" s="495"/>
      <c r="Q121" s="411"/>
    </row>
    <row r="122" spans="1:17" ht="14.4" customHeight="1" x14ac:dyDescent="0.3">
      <c r="A122" s="406" t="s">
        <v>825</v>
      </c>
      <c r="B122" s="407" t="s">
        <v>742</v>
      </c>
      <c r="C122" s="407" t="s">
        <v>739</v>
      </c>
      <c r="D122" s="407" t="s">
        <v>743</v>
      </c>
      <c r="E122" s="407" t="s">
        <v>744</v>
      </c>
      <c r="F122" s="410">
        <v>2</v>
      </c>
      <c r="G122" s="410">
        <v>254</v>
      </c>
      <c r="H122" s="410">
        <v>1</v>
      </c>
      <c r="I122" s="410">
        <v>127</v>
      </c>
      <c r="J122" s="410">
        <v>4</v>
      </c>
      <c r="K122" s="410">
        <v>512</v>
      </c>
      <c r="L122" s="410">
        <v>2.015748031496063</v>
      </c>
      <c r="M122" s="410">
        <v>128</v>
      </c>
      <c r="N122" s="410"/>
      <c r="O122" s="410"/>
      <c r="P122" s="495"/>
      <c r="Q122" s="411"/>
    </row>
    <row r="123" spans="1:17" ht="14.4" customHeight="1" x14ac:dyDescent="0.3">
      <c r="A123" s="406" t="s">
        <v>825</v>
      </c>
      <c r="B123" s="407" t="s">
        <v>742</v>
      </c>
      <c r="C123" s="407" t="s">
        <v>739</v>
      </c>
      <c r="D123" s="407" t="s">
        <v>753</v>
      </c>
      <c r="E123" s="407" t="s">
        <v>754</v>
      </c>
      <c r="F123" s="410"/>
      <c r="G123" s="410"/>
      <c r="H123" s="410"/>
      <c r="I123" s="410"/>
      <c r="J123" s="410">
        <v>3</v>
      </c>
      <c r="K123" s="410">
        <v>1317</v>
      </c>
      <c r="L123" s="410"/>
      <c r="M123" s="410">
        <v>439</v>
      </c>
      <c r="N123" s="410"/>
      <c r="O123" s="410"/>
      <c r="P123" s="495"/>
      <c r="Q123" s="411"/>
    </row>
    <row r="124" spans="1:17" ht="14.4" customHeight="1" x14ac:dyDescent="0.3">
      <c r="A124" s="406" t="s">
        <v>825</v>
      </c>
      <c r="B124" s="407" t="s">
        <v>742</v>
      </c>
      <c r="C124" s="407" t="s">
        <v>739</v>
      </c>
      <c r="D124" s="407" t="s">
        <v>763</v>
      </c>
      <c r="E124" s="407" t="s">
        <v>764</v>
      </c>
      <c r="F124" s="410">
        <v>7</v>
      </c>
      <c r="G124" s="410">
        <v>10189</v>
      </c>
      <c r="H124" s="410">
        <v>1</v>
      </c>
      <c r="I124" s="410">
        <v>1455.5714285714287</v>
      </c>
      <c r="J124" s="410">
        <v>4</v>
      </c>
      <c r="K124" s="410">
        <v>5844</v>
      </c>
      <c r="L124" s="410">
        <v>0.57355972126803412</v>
      </c>
      <c r="M124" s="410">
        <v>1461</v>
      </c>
      <c r="N124" s="410"/>
      <c r="O124" s="410"/>
      <c r="P124" s="495"/>
      <c r="Q124" s="411"/>
    </row>
    <row r="125" spans="1:17" ht="14.4" customHeight="1" x14ac:dyDescent="0.3">
      <c r="A125" s="406" t="s">
        <v>825</v>
      </c>
      <c r="B125" s="407" t="s">
        <v>742</v>
      </c>
      <c r="C125" s="407" t="s">
        <v>739</v>
      </c>
      <c r="D125" s="407" t="s">
        <v>775</v>
      </c>
      <c r="E125" s="407" t="s">
        <v>776</v>
      </c>
      <c r="F125" s="410">
        <v>7</v>
      </c>
      <c r="G125" s="410">
        <v>2790</v>
      </c>
      <c r="H125" s="410">
        <v>1</v>
      </c>
      <c r="I125" s="410">
        <v>398.57142857142856</v>
      </c>
      <c r="J125" s="410">
        <v>4</v>
      </c>
      <c r="K125" s="410">
        <v>1604</v>
      </c>
      <c r="L125" s="410">
        <v>0.57491039426523294</v>
      </c>
      <c r="M125" s="410">
        <v>401</v>
      </c>
      <c r="N125" s="410"/>
      <c r="O125" s="410"/>
      <c r="P125" s="495"/>
      <c r="Q125" s="411"/>
    </row>
    <row r="126" spans="1:17" ht="14.4" customHeight="1" x14ac:dyDescent="0.3">
      <c r="A126" s="406" t="s">
        <v>825</v>
      </c>
      <c r="B126" s="407" t="s">
        <v>742</v>
      </c>
      <c r="C126" s="407" t="s">
        <v>739</v>
      </c>
      <c r="D126" s="407" t="s">
        <v>779</v>
      </c>
      <c r="E126" s="407" t="s">
        <v>780</v>
      </c>
      <c r="F126" s="410">
        <v>21</v>
      </c>
      <c r="G126" s="410">
        <v>11571</v>
      </c>
      <c r="H126" s="410">
        <v>1</v>
      </c>
      <c r="I126" s="410">
        <v>551</v>
      </c>
      <c r="J126" s="410">
        <v>16</v>
      </c>
      <c r="K126" s="410">
        <v>8832</v>
      </c>
      <c r="L126" s="410">
        <v>0.763287529167747</v>
      </c>
      <c r="M126" s="410">
        <v>552</v>
      </c>
      <c r="N126" s="410">
        <v>6</v>
      </c>
      <c r="O126" s="410">
        <v>3360</v>
      </c>
      <c r="P126" s="495">
        <v>0.29038112522686027</v>
      </c>
      <c r="Q126" s="411">
        <v>560</v>
      </c>
    </row>
    <row r="127" spans="1:17" ht="14.4" customHeight="1" x14ac:dyDescent="0.3">
      <c r="A127" s="406" t="s">
        <v>825</v>
      </c>
      <c r="B127" s="407" t="s">
        <v>742</v>
      </c>
      <c r="C127" s="407" t="s">
        <v>739</v>
      </c>
      <c r="D127" s="407" t="s">
        <v>787</v>
      </c>
      <c r="E127" s="407" t="s">
        <v>788</v>
      </c>
      <c r="F127" s="410">
        <v>10</v>
      </c>
      <c r="G127" s="410">
        <v>4257</v>
      </c>
      <c r="H127" s="410">
        <v>1</v>
      </c>
      <c r="I127" s="410">
        <v>425.7</v>
      </c>
      <c r="J127" s="410">
        <v>22</v>
      </c>
      <c r="K127" s="410">
        <v>9372</v>
      </c>
      <c r="L127" s="410">
        <v>2.2015503875968991</v>
      </c>
      <c r="M127" s="410">
        <v>426</v>
      </c>
      <c r="N127" s="410">
        <v>5</v>
      </c>
      <c r="O127" s="410">
        <v>2145</v>
      </c>
      <c r="P127" s="495">
        <v>0.50387596899224807</v>
      </c>
      <c r="Q127" s="411">
        <v>429</v>
      </c>
    </row>
    <row r="128" spans="1:17" ht="14.4" customHeight="1" x14ac:dyDescent="0.3">
      <c r="A128" s="406" t="s">
        <v>825</v>
      </c>
      <c r="B128" s="407" t="s">
        <v>742</v>
      </c>
      <c r="C128" s="407" t="s">
        <v>739</v>
      </c>
      <c r="D128" s="407" t="s">
        <v>792</v>
      </c>
      <c r="E128" s="407" t="s">
        <v>793</v>
      </c>
      <c r="F128" s="410"/>
      <c r="G128" s="410"/>
      <c r="H128" s="410"/>
      <c r="I128" s="410"/>
      <c r="J128" s="410">
        <v>2</v>
      </c>
      <c r="K128" s="410">
        <v>3230</v>
      </c>
      <c r="L128" s="410"/>
      <c r="M128" s="410">
        <v>1615</v>
      </c>
      <c r="N128" s="410">
        <v>2</v>
      </c>
      <c r="O128" s="410">
        <v>3298</v>
      </c>
      <c r="P128" s="495"/>
      <c r="Q128" s="411">
        <v>1649</v>
      </c>
    </row>
    <row r="129" spans="1:17" ht="14.4" customHeight="1" x14ac:dyDescent="0.3">
      <c r="A129" s="406" t="s">
        <v>826</v>
      </c>
      <c r="B129" s="407" t="s">
        <v>742</v>
      </c>
      <c r="C129" s="407" t="s">
        <v>739</v>
      </c>
      <c r="D129" s="407" t="s">
        <v>743</v>
      </c>
      <c r="E129" s="407" t="s">
        <v>744</v>
      </c>
      <c r="F129" s="410">
        <v>13</v>
      </c>
      <c r="G129" s="410">
        <v>1647</v>
      </c>
      <c r="H129" s="410">
        <v>1</v>
      </c>
      <c r="I129" s="410">
        <v>126.69230769230769</v>
      </c>
      <c r="J129" s="410">
        <v>8</v>
      </c>
      <c r="K129" s="410">
        <v>1024</v>
      </c>
      <c r="L129" s="410">
        <v>0.62173649058894964</v>
      </c>
      <c r="M129" s="410">
        <v>128</v>
      </c>
      <c r="N129" s="410">
        <v>4</v>
      </c>
      <c r="O129" s="410">
        <v>544</v>
      </c>
      <c r="P129" s="495">
        <v>0.33029751062537949</v>
      </c>
      <c r="Q129" s="411">
        <v>136</v>
      </c>
    </row>
    <row r="130" spans="1:17" ht="14.4" customHeight="1" x14ac:dyDescent="0.3">
      <c r="A130" s="406" t="s">
        <v>826</v>
      </c>
      <c r="B130" s="407" t="s">
        <v>742</v>
      </c>
      <c r="C130" s="407" t="s">
        <v>739</v>
      </c>
      <c r="D130" s="407" t="s">
        <v>747</v>
      </c>
      <c r="E130" s="407" t="s">
        <v>748</v>
      </c>
      <c r="F130" s="410">
        <v>2</v>
      </c>
      <c r="G130" s="410">
        <v>4458</v>
      </c>
      <c r="H130" s="410">
        <v>1</v>
      </c>
      <c r="I130" s="410">
        <v>2229</v>
      </c>
      <c r="J130" s="410">
        <v>3</v>
      </c>
      <c r="K130" s="410">
        <v>6708</v>
      </c>
      <c r="L130" s="410">
        <v>1.5047106325706594</v>
      </c>
      <c r="M130" s="410">
        <v>2236</v>
      </c>
      <c r="N130" s="410"/>
      <c r="O130" s="410"/>
      <c r="P130" s="495"/>
      <c r="Q130" s="411"/>
    </row>
    <row r="131" spans="1:17" ht="14.4" customHeight="1" x14ac:dyDescent="0.3">
      <c r="A131" s="406" t="s">
        <v>826</v>
      </c>
      <c r="B131" s="407" t="s">
        <v>742</v>
      </c>
      <c r="C131" s="407" t="s">
        <v>739</v>
      </c>
      <c r="D131" s="407" t="s">
        <v>751</v>
      </c>
      <c r="E131" s="407" t="s">
        <v>752</v>
      </c>
      <c r="F131" s="410">
        <v>26</v>
      </c>
      <c r="G131" s="410">
        <v>96452</v>
      </c>
      <c r="H131" s="410">
        <v>1</v>
      </c>
      <c r="I131" s="410">
        <v>3709.6923076923076</v>
      </c>
      <c r="J131" s="410">
        <v>13</v>
      </c>
      <c r="K131" s="410">
        <v>48373</v>
      </c>
      <c r="L131" s="410">
        <v>0.50152407415087297</v>
      </c>
      <c r="M131" s="410">
        <v>3721</v>
      </c>
      <c r="N131" s="410">
        <v>11</v>
      </c>
      <c r="O131" s="410">
        <v>42053</v>
      </c>
      <c r="P131" s="495">
        <v>0.43599925351470159</v>
      </c>
      <c r="Q131" s="411">
        <v>3823</v>
      </c>
    </row>
    <row r="132" spans="1:17" ht="14.4" customHeight="1" x14ac:dyDescent="0.3">
      <c r="A132" s="406" t="s">
        <v>826</v>
      </c>
      <c r="B132" s="407" t="s">
        <v>742</v>
      </c>
      <c r="C132" s="407" t="s">
        <v>739</v>
      </c>
      <c r="D132" s="407" t="s">
        <v>753</v>
      </c>
      <c r="E132" s="407" t="s">
        <v>754</v>
      </c>
      <c r="F132" s="410">
        <v>9</v>
      </c>
      <c r="G132" s="410">
        <v>3950</v>
      </c>
      <c r="H132" s="410">
        <v>1</v>
      </c>
      <c r="I132" s="410">
        <v>438.88888888888891</v>
      </c>
      <c r="J132" s="410">
        <v>18</v>
      </c>
      <c r="K132" s="410">
        <v>7902</v>
      </c>
      <c r="L132" s="410">
        <v>2.0005063291139242</v>
      </c>
      <c r="M132" s="410">
        <v>439</v>
      </c>
      <c r="N132" s="410">
        <v>17</v>
      </c>
      <c r="O132" s="410">
        <v>7565</v>
      </c>
      <c r="P132" s="495">
        <v>1.9151898734177215</v>
      </c>
      <c r="Q132" s="411">
        <v>445</v>
      </c>
    </row>
    <row r="133" spans="1:17" ht="14.4" customHeight="1" x14ac:dyDescent="0.3">
      <c r="A133" s="406" t="s">
        <v>826</v>
      </c>
      <c r="B133" s="407" t="s">
        <v>742</v>
      </c>
      <c r="C133" s="407" t="s">
        <v>739</v>
      </c>
      <c r="D133" s="407" t="s">
        <v>755</v>
      </c>
      <c r="E133" s="407" t="s">
        <v>756</v>
      </c>
      <c r="F133" s="410"/>
      <c r="G133" s="410"/>
      <c r="H133" s="410"/>
      <c r="I133" s="410"/>
      <c r="J133" s="410">
        <v>7</v>
      </c>
      <c r="K133" s="410">
        <v>5852</v>
      </c>
      <c r="L133" s="410"/>
      <c r="M133" s="410">
        <v>836</v>
      </c>
      <c r="N133" s="410">
        <v>8</v>
      </c>
      <c r="O133" s="410">
        <v>6824</v>
      </c>
      <c r="P133" s="495"/>
      <c r="Q133" s="411">
        <v>853</v>
      </c>
    </row>
    <row r="134" spans="1:17" ht="14.4" customHeight="1" x14ac:dyDescent="0.3">
      <c r="A134" s="406" t="s">
        <v>826</v>
      </c>
      <c r="B134" s="407" t="s">
        <v>742</v>
      </c>
      <c r="C134" s="407" t="s">
        <v>739</v>
      </c>
      <c r="D134" s="407" t="s">
        <v>757</v>
      </c>
      <c r="E134" s="407" t="s">
        <v>758</v>
      </c>
      <c r="F134" s="410">
        <v>6</v>
      </c>
      <c r="G134" s="410">
        <v>9696</v>
      </c>
      <c r="H134" s="410">
        <v>1</v>
      </c>
      <c r="I134" s="410">
        <v>1616</v>
      </c>
      <c r="J134" s="410">
        <v>5</v>
      </c>
      <c r="K134" s="410">
        <v>8105</v>
      </c>
      <c r="L134" s="410">
        <v>0.83591171617161719</v>
      </c>
      <c r="M134" s="410">
        <v>1621</v>
      </c>
      <c r="N134" s="410">
        <v>3</v>
      </c>
      <c r="O134" s="410">
        <v>4965</v>
      </c>
      <c r="P134" s="495">
        <v>0.51206683168316836</v>
      </c>
      <c r="Q134" s="411">
        <v>1655</v>
      </c>
    </row>
    <row r="135" spans="1:17" ht="14.4" customHeight="1" x14ac:dyDescent="0.3">
      <c r="A135" s="406" t="s">
        <v>826</v>
      </c>
      <c r="B135" s="407" t="s">
        <v>742</v>
      </c>
      <c r="C135" s="407" t="s">
        <v>739</v>
      </c>
      <c r="D135" s="407" t="s">
        <v>763</v>
      </c>
      <c r="E135" s="407" t="s">
        <v>764</v>
      </c>
      <c r="F135" s="410">
        <v>7</v>
      </c>
      <c r="G135" s="410">
        <v>10179</v>
      </c>
      <c r="H135" s="410">
        <v>1</v>
      </c>
      <c r="I135" s="410">
        <v>1454.1428571428571</v>
      </c>
      <c r="J135" s="410">
        <v>11</v>
      </c>
      <c r="K135" s="410">
        <v>16071</v>
      </c>
      <c r="L135" s="410">
        <v>1.5788387857353374</v>
      </c>
      <c r="M135" s="410">
        <v>1461</v>
      </c>
      <c r="N135" s="410">
        <v>1</v>
      </c>
      <c r="O135" s="410">
        <v>1523</v>
      </c>
      <c r="P135" s="495">
        <v>0.14962177031142548</v>
      </c>
      <c r="Q135" s="411">
        <v>1523</v>
      </c>
    </row>
    <row r="136" spans="1:17" ht="14.4" customHeight="1" x14ac:dyDescent="0.3">
      <c r="A136" s="406" t="s">
        <v>826</v>
      </c>
      <c r="B136" s="407" t="s">
        <v>742</v>
      </c>
      <c r="C136" s="407" t="s">
        <v>739</v>
      </c>
      <c r="D136" s="407" t="s">
        <v>767</v>
      </c>
      <c r="E136" s="407" t="s">
        <v>768</v>
      </c>
      <c r="F136" s="410">
        <v>17</v>
      </c>
      <c r="G136" s="410">
        <v>272</v>
      </c>
      <c r="H136" s="410">
        <v>1</v>
      </c>
      <c r="I136" s="410">
        <v>16</v>
      </c>
      <c r="J136" s="410">
        <v>23</v>
      </c>
      <c r="K136" s="410">
        <v>368</v>
      </c>
      <c r="L136" s="410">
        <v>1.3529411764705883</v>
      </c>
      <c r="M136" s="410">
        <v>16</v>
      </c>
      <c r="N136" s="410">
        <v>16</v>
      </c>
      <c r="O136" s="410">
        <v>272</v>
      </c>
      <c r="P136" s="495">
        <v>1</v>
      </c>
      <c r="Q136" s="411">
        <v>17</v>
      </c>
    </row>
    <row r="137" spans="1:17" ht="14.4" customHeight="1" x14ac:dyDescent="0.3">
      <c r="A137" s="406" t="s">
        <v>826</v>
      </c>
      <c r="B137" s="407" t="s">
        <v>742</v>
      </c>
      <c r="C137" s="407" t="s">
        <v>739</v>
      </c>
      <c r="D137" s="407" t="s">
        <v>769</v>
      </c>
      <c r="E137" s="407" t="s">
        <v>754</v>
      </c>
      <c r="F137" s="410">
        <v>25</v>
      </c>
      <c r="G137" s="410">
        <v>17308</v>
      </c>
      <c r="H137" s="410">
        <v>1</v>
      </c>
      <c r="I137" s="410">
        <v>692.32</v>
      </c>
      <c r="J137" s="410">
        <v>32</v>
      </c>
      <c r="K137" s="410">
        <v>22272</v>
      </c>
      <c r="L137" s="410">
        <v>1.2868037901548417</v>
      </c>
      <c r="M137" s="410">
        <v>696</v>
      </c>
      <c r="N137" s="410">
        <v>21</v>
      </c>
      <c r="O137" s="410">
        <v>14868</v>
      </c>
      <c r="P137" s="495">
        <v>0.85902472844927202</v>
      </c>
      <c r="Q137" s="411">
        <v>708</v>
      </c>
    </row>
    <row r="138" spans="1:17" ht="14.4" customHeight="1" x14ac:dyDescent="0.3">
      <c r="A138" s="406" t="s">
        <v>826</v>
      </c>
      <c r="B138" s="407" t="s">
        <v>742</v>
      </c>
      <c r="C138" s="407" t="s">
        <v>739</v>
      </c>
      <c r="D138" s="407" t="s">
        <v>770</v>
      </c>
      <c r="E138" s="407" t="s">
        <v>756</v>
      </c>
      <c r="F138" s="410">
        <v>39</v>
      </c>
      <c r="G138" s="410">
        <v>53817</v>
      </c>
      <c r="H138" s="410">
        <v>1</v>
      </c>
      <c r="I138" s="410">
        <v>1379.9230769230769</v>
      </c>
      <c r="J138" s="410">
        <v>20</v>
      </c>
      <c r="K138" s="410">
        <v>27740</v>
      </c>
      <c r="L138" s="410">
        <v>0.5154505082037274</v>
      </c>
      <c r="M138" s="410">
        <v>1387</v>
      </c>
      <c r="N138" s="410">
        <v>36</v>
      </c>
      <c r="O138" s="410">
        <v>51768</v>
      </c>
      <c r="P138" s="495">
        <v>0.96192652879201734</v>
      </c>
      <c r="Q138" s="411">
        <v>1438</v>
      </c>
    </row>
    <row r="139" spans="1:17" ht="14.4" customHeight="1" x14ac:dyDescent="0.3">
      <c r="A139" s="406" t="s">
        <v>826</v>
      </c>
      <c r="B139" s="407" t="s">
        <v>742</v>
      </c>
      <c r="C139" s="407" t="s">
        <v>739</v>
      </c>
      <c r="D139" s="407" t="s">
        <v>771</v>
      </c>
      <c r="E139" s="407" t="s">
        <v>772</v>
      </c>
      <c r="F139" s="410">
        <v>28</v>
      </c>
      <c r="G139" s="410">
        <v>65217</v>
      </c>
      <c r="H139" s="410">
        <v>1</v>
      </c>
      <c r="I139" s="410">
        <v>2329.1785714285716</v>
      </c>
      <c r="J139" s="410">
        <v>19</v>
      </c>
      <c r="K139" s="410">
        <v>44479</v>
      </c>
      <c r="L139" s="410">
        <v>0.68201542542588589</v>
      </c>
      <c r="M139" s="410">
        <v>2341</v>
      </c>
      <c r="N139" s="410">
        <v>31</v>
      </c>
      <c r="O139" s="410">
        <v>75547</v>
      </c>
      <c r="P139" s="495">
        <v>1.1583942836990355</v>
      </c>
      <c r="Q139" s="411">
        <v>2437</v>
      </c>
    </row>
    <row r="140" spans="1:17" ht="14.4" customHeight="1" x14ac:dyDescent="0.3">
      <c r="A140" s="406" t="s">
        <v>826</v>
      </c>
      <c r="B140" s="407" t="s">
        <v>742</v>
      </c>
      <c r="C140" s="407" t="s">
        <v>739</v>
      </c>
      <c r="D140" s="407" t="s">
        <v>773</v>
      </c>
      <c r="E140" s="407" t="s">
        <v>774</v>
      </c>
      <c r="F140" s="410">
        <v>34</v>
      </c>
      <c r="G140" s="410">
        <v>2236</v>
      </c>
      <c r="H140" s="410">
        <v>1</v>
      </c>
      <c r="I140" s="410">
        <v>65.764705882352942</v>
      </c>
      <c r="J140" s="410">
        <v>40</v>
      </c>
      <c r="K140" s="410">
        <v>2640</v>
      </c>
      <c r="L140" s="410">
        <v>1.1806797853309481</v>
      </c>
      <c r="M140" s="410">
        <v>66</v>
      </c>
      <c r="N140" s="410">
        <v>32</v>
      </c>
      <c r="O140" s="410">
        <v>2208</v>
      </c>
      <c r="P140" s="495">
        <v>0.98747763864042937</v>
      </c>
      <c r="Q140" s="411">
        <v>69</v>
      </c>
    </row>
    <row r="141" spans="1:17" ht="14.4" customHeight="1" x14ac:dyDescent="0.3">
      <c r="A141" s="406" t="s">
        <v>826</v>
      </c>
      <c r="B141" s="407" t="s">
        <v>742</v>
      </c>
      <c r="C141" s="407" t="s">
        <v>739</v>
      </c>
      <c r="D141" s="407" t="s">
        <v>775</v>
      </c>
      <c r="E141" s="407" t="s">
        <v>776</v>
      </c>
      <c r="F141" s="410">
        <v>7</v>
      </c>
      <c r="G141" s="410">
        <v>2787</v>
      </c>
      <c r="H141" s="410">
        <v>1</v>
      </c>
      <c r="I141" s="410">
        <v>398.14285714285717</v>
      </c>
      <c r="J141" s="410">
        <v>11</v>
      </c>
      <c r="K141" s="410">
        <v>4411</v>
      </c>
      <c r="L141" s="410">
        <v>1.5827054180121995</v>
      </c>
      <c r="M141" s="410">
        <v>401</v>
      </c>
      <c r="N141" s="410">
        <v>1</v>
      </c>
      <c r="O141" s="410">
        <v>407</v>
      </c>
      <c r="P141" s="495">
        <v>0.14603516325798349</v>
      </c>
      <c r="Q141" s="411">
        <v>407</v>
      </c>
    </row>
    <row r="142" spans="1:17" ht="14.4" customHeight="1" x14ac:dyDescent="0.3">
      <c r="A142" s="406" t="s">
        <v>826</v>
      </c>
      <c r="B142" s="407" t="s">
        <v>742</v>
      </c>
      <c r="C142" s="407" t="s">
        <v>739</v>
      </c>
      <c r="D142" s="407" t="s">
        <v>777</v>
      </c>
      <c r="E142" s="407" t="s">
        <v>778</v>
      </c>
      <c r="F142" s="410">
        <v>7</v>
      </c>
      <c r="G142" s="410">
        <v>11255</v>
      </c>
      <c r="H142" s="410">
        <v>1</v>
      </c>
      <c r="I142" s="410">
        <v>1607.8571428571429</v>
      </c>
      <c r="J142" s="410">
        <v>3</v>
      </c>
      <c r="K142" s="410">
        <v>4839</v>
      </c>
      <c r="L142" s="410">
        <v>0.42994224788982677</v>
      </c>
      <c r="M142" s="410">
        <v>1613</v>
      </c>
      <c r="N142" s="410">
        <v>8</v>
      </c>
      <c r="O142" s="410">
        <v>13312</v>
      </c>
      <c r="P142" s="495">
        <v>1.1827632163482897</v>
      </c>
      <c r="Q142" s="411">
        <v>1664</v>
      </c>
    </row>
    <row r="143" spans="1:17" ht="14.4" customHeight="1" x14ac:dyDescent="0.3">
      <c r="A143" s="406" t="s">
        <v>826</v>
      </c>
      <c r="B143" s="407" t="s">
        <v>742</v>
      </c>
      <c r="C143" s="407" t="s">
        <v>739</v>
      </c>
      <c r="D143" s="407" t="s">
        <v>779</v>
      </c>
      <c r="E143" s="407" t="s">
        <v>780</v>
      </c>
      <c r="F143" s="410">
        <v>108</v>
      </c>
      <c r="G143" s="410">
        <v>59467</v>
      </c>
      <c r="H143" s="410">
        <v>1</v>
      </c>
      <c r="I143" s="410">
        <v>550.62037037037032</v>
      </c>
      <c r="J143" s="410">
        <v>130</v>
      </c>
      <c r="K143" s="410">
        <v>71760</v>
      </c>
      <c r="L143" s="410">
        <v>1.206719693275262</v>
      </c>
      <c r="M143" s="410">
        <v>552</v>
      </c>
      <c r="N143" s="410">
        <v>133</v>
      </c>
      <c r="O143" s="410">
        <v>74480</v>
      </c>
      <c r="P143" s="495">
        <v>1.2524593472009686</v>
      </c>
      <c r="Q143" s="411">
        <v>560</v>
      </c>
    </row>
    <row r="144" spans="1:17" ht="14.4" customHeight="1" x14ac:dyDescent="0.3">
      <c r="A144" s="406" t="s">
        <v>826</v>
      </c>
      <c r="B144" s="407" t="s">
        <v>742</v>
      </c>
      <c r="C144" s="407" t="s">
        <v>739</v>
      </c>
      <c r="D144" s="407" t="s">
        <v>787</v>
      </c>
      <c r="E144" s="407" t="s">
        <v>788</v>
      </c>
      <c r="F144" s="410">
        <v>55</v>
      </c>
      <c r="G144" s="410">
        <v>23415</v>
      </c>
      <c r="H144" s="410">
        <v>1</v>
      </c>
      <c r="I144" s="410">
        <v>425.72727272727275</v>
      </c>
      <c r="J144" s="410">
        <v>48</v>
      </c>
      <c r="K144" s="410">
        <v>20448</v>
      </c>
      <c r="L144" s="410">
        <v>0.87328635490070472</v>
      </c>
      <c r="M144" s="410">
        <v>426</v>
      </c>
      <c r="N144" s="410">
        <v>108</v>
      </c>
      <c r="O144" s="410">
        <v>46332</v>
      </c>
      <c r="P144" s="495">
        <v>1.9787315823190263</v>
      </c>
      <c r="Q144" s="411">
        <v>429</v>
      </c>
    </row>
    <row r="145" spans="1:17" ht="14.4" customHeight="1" x14ac:dyDescent="0.3">
      <c r="A145" s="406" t="s">
        <v>826</v>
      </c>
      <c r="B145" s="407" t="s">
        <v>742</v>
      </c>
      <c r="C145" s="407" t="s">
        <v>739</v>
      </c>
      <c r="D145" s="407" t="s">
        <v>792</v>
      </c>
      <c r="E145" s="407" t="s">
        <v>793</v>
      </c>
      <c r="F145" s="410">
        <v>21</v>
      </c>
      <c r="G145" s="410">
        <v>33855</v>
      </c>
      <c r="H145" s="410">
        <v>1</v>
      </c>
      <c r="I145" s="410">
        <v>1612.1428571428571</v>
      </c>
      <c r="J145" s="410">
        <v>16</v>
      </c>
      <c r="K145" s="410">
        <v>25840</v>
      </c>
      <c r="L145" s="410">
        <v>0.76325505833702556</v>
      </c>
      <c r="M145" s="410">
        <v>1615</v>
      </c>
      <c r="N145" s="410">
        <v>36</v>
      </c>
      <c r="O145" s="410">
        <v>59364</v>
      </c>
      <c r="P145" s="495">
        <v>1.7534780682321667</v>
      </c>
      <c r="Q145" s="411">
        <v>1649</v>
      </c>
    </row>
    <row r="146" spans="1:17" ht="14.4" customHeight="1" x14ac:dyDescent="0.3">
      <c r="A146" s="406" t="s">
        <v>827</v>
      </c>
      <c r="B146" s="407" t="s">
        <v>738</v>
      </c>
      <c r="C146" s="407" t="s">
        <v>739</v>
      </c>
      <c r="D146" s="407" t="s">
        <v>740</v>
      </c>
      <c r="E146" s="407" t="s">
        <v>741</v>
      </c>
      <c r="F146" s="410"/>
      <c r="G146" s="410"/>
      <c r="H146" s="410"/>
      <c r="I146" s="410"/>
      <c r="J146" s="410">
        <v>1</v>
      </c>
      <c r="K146" s="410">
        <v>10725</v>
      </c>
      <c r="L146" s="410"/>
      <c r="M146" s="410">
        <v>10725</v>
      </c>
      <c r="N146" s="410"/>
      <c r="O146" s="410"/>
      <c r="P146" s="495"/>
      <c r="Q146" s="411"/>
    </row>
    <row r="147" spans="1:17" ht="14.4" customHeight="1" x14ac:dyDescent="0.3">
      <c r="A147" s="406" t="s">
        <v>828</v>
      </c>
      <c r="B147" s="407" t="s">
        <v>742</v>
      </c>
      <c r="C147" s="407" t="s">
        <v>739</v>
      </c>
      <c r="D147" s="407" t="s">
        <v>747</v>
      </c>
      <c r="E147" s="407" t="s">
        <v>748</v>
      </c>
      <c r="F147" s="410">
        <v>2</v>
      </c>
      <c r="G147" s="410">
        <v>4458</v>
      </c>
      <c r="H147" s="410">
        <v>1</v>
      </c>
      <c r="I147" s="410">
        <v>2229</v>
      </c>
      <c r="J147" s="410"/>
      <c r="K147" s="410"/>
      <c r="L147" s="410"/>
      <c r="M147" s="410"/>
      <c r="N147" s="410"/>
      <c r="O147" s="410"/>
      <c r="P147" s="495"/>
      <c r="Q147" s="411"/>
    </row>
    <row r="148" spans="1:17" ht="14.4" customHeight="1" x14ac:dyDescent="0.3">
      <c r="A148" s="406" t="s">
        <v>828</v>
      </c>
      <c r="B148" s="407" t="s">
        <v>742</v>
      </c>
      <c r="C148" s="407" t="s">
        <v>739</v>
      </c>
      <c r="D148" s="407" t="s">
        <v>751</v>
      </c>
      <c r="E148" s="407" t="s">
        <v>752</v>
      </c>
      <c r="F148" s="410"/>
      <c r="G148" s="410"/>
      <c r="H148" s="410"/>
      <c r="I148" s="410"/>
      <c r="J148" s="410">
        <v>1</v>
      </c>
      <c r="K148" s="410">
        <v>3721</v>
      </c>
      <c r="L148" s="410"/>
      <c r="M148" s="410">
        <v>3721</v>
      </c>
      <c r="N148" s="410"/>
      <c r="O148" s="410"/>
      <c r="P148" s="495"/>
      <c r="Q148" s="411"/>
    </row>
    <row r="149" spans="1:17" ht="14.4" customHeight="1" x14ac:dyDescent="0.3">
      <c r="A149" s="406" t="s">
        <v>828</v>
      </c>
      <c r="B149" s="407" t="s">
        <v>742</v>
      </c>
      <c r="C149" s="407" t="s">
        <v>739</v>
      </c>
      <c r="D149" s="407" t="s">
        <v>767</v>
      </c>
      <c r="E149" s="407" t="s">
        <v>768</v>
      </c>
      <c r="F149" s="410">
        <v>1</v>
      </c>
      <c r="G149" s="410">
        <v>16</v>
      </c>
      <c r="H149" s="410">
        <v>1</v>
      </c>
      <c r="I149" s="410">
        <v>16</v>
      </c>
      <c r="J149" s="410"/>
      <c r="K149" s="410"/>
      <c r="L149" s="410"/>
      <c r="M149" s="410"/>
      <c r="N149" s="410"/>
      <c r="O149" s="410"/>
      <c r="P149" s="495"/>
      <c r="Q149" s="411"/>
    </row>
    <row r="150" spans="1:17" ht="14.4" customHeight="1" x14ac:dyDescent="0.3">
      <c r="A150" s="406" t="s">
        <v>828</v>
      </c>
      <c r="B150" s="407" t="s">
        <v>742</v>
      </c>
      <c r="C150" s="407" t="s">
        <v>739</v>
      </c>
      <c r="D150" s="407" t="s">
        <v>769</v>
      </c>
      <c r="E150" s="407" t="s">
        <v>754</v>
      </c>
      <c r="F150" s="410">
        <v>2</v>
      </c>
      <c r="G150" s="410">
        <v>1388</v>
      </c>
      <c r="H150" s="410">
        <v>1</v>
      </c>
      <c r="I150" s="410">
        <v>694</v>
      </c>
      <c r="J150" s="410"/>
      <c r="K150" s="410"/>
      <c r="L150" s="410"/>
      <c r="M150" s="410"/>
      <c r="N150" s="410"/>
      <c r="O150" s="410"/>
      <c r="P150" s="495"/>
      <c r="Q150" s="411"/>
    </row>
    <row r="151" spans="1:17" ht="14.4" customHeight="1" x14ac:dyDescent="0.3">
      <c r="A151" s="406" t="s">
        <v>828</v>
      </c>
      <c r="B151" s="407" t="s">
        <v>742</v>
      </c>
      <c r="C151" s="407" t="s">
        <v>739</v>
      </c>
      <c r="D151" s="407" t="s">
        <v>770</v>
      </c>
      <c r="E151" s="407" t="s">
        <v>756</v>
      </c>
      <c r="F151" s="410"/>
      <c r="G151" s="410"/>
      <c r="H151" s="410"/>
      <c r="I151" s="410"/>
      <c r="J151" s="410">
        <v>2</v>
      </c>
      <c r="K151" s="410">
        <v>2774</v>
      </c>
      <c r="L151" s="410"/>
      <c r="M151" s="410">
        <v>1387</v>
      </c>
      <c r="N151" s="410"/>
      <c r="O151" s="410"/>
      <c r="P151" s="495"/>
      <c r="Q151" s="411"/>
    </row>
    <row r="152" spans="1:17" ht="14.4" customHeight="1" x14ac:dyDescent="0.3">
      <c r="A152" s="406" t="s">
        <v>828</v>
      </c>
      <c r="B152" s="407" t="s">
        <v>742</v>
      </c>
      <c r="C152" s="407" t="s">
        <v>739</v>
      </c>
      <c r="D152" s="407" t="s">
        <v>771</v>
      </c>
      <c r="E152" s="407" t="s">
        <v>772</v>
      </c>
      <c r="F152" s="410"/>
      <c r="G152" s="410"/>
      <c r="H152" s="410"/>
      <c r="I152" s="410"/>
      <c r="J152" s="410">
        <v>1</v>
      </c>
      <c r="K152" s="410">
        <v>2341</v>
      </c>
      <c r="L152" s="410"/>
      <c r="M152" s="410">
        <v>2341</v>
      </c>
      <c r="N152" s="410"/>
      <c r="O152" s="410"/>
      <c r="P152" s="495"/>
      <c r="Q152" s="411"/>
    </row>
    <row r="153" spans="1:17" ht="14.4" customHeight="1" x14ac:dyDescent="0.3">
      <c r="A153" s="406" t="s">
        <v>828</v>
      </c>
      <c r="B153" s="407" t="s">
        <v>742</v>
      </c>
      <c r="C153" s="407" t="s">
        <v>739</v>
      </c>
      <c r="D153" s="407" t="s">
        <v>773</v>
      </c>
      <c r="E153" s="407" t="s">
        <v>774</v>
      </c>
      <c r="F153" s="410">
        <v>2</v>
      </c>
      <c r="G153" s="410">
        <v>132</v>
      </c>
      <c r="H153" s="410">
        <v>1</v>
      </c>
      <c r="I153" s="410">
        <v>66</v>
      </c>
      <c r="J153" s="410"/>
      <c r="K153" s="410"/>
      <c r="L153" s="410"/>
      <c r="M153" s="410"/>
      <c r="N153" s="410"/>
      <c r="O153" s="410"/>
      <c r="P153" s="495"/>
      <c r="Q153" s="411"/>
    </row>
    <row r="154" spans="1:17" ht="14.4" customHeight="1" x14ac:dyDescent="0.3">
      <c r="A154" s="406" t="s">
        <v>828</v>
      </c>
      <c r="B154" s="407" t="s">
        <v>742</v>
      </c>
      <c r="C154" s="407" t="s">
        <v>739</v>
      </c>
      <c r="D154" s="407" t="s">
        <v>779</v>
      </c>
      <c r="E154" s="407" t="s">
        <v>780</v>
      </c>
      <c r="F154" s="410"/>
      <c r="G154" s="410"/>
      <c r="H154" s="410"/>
      <c r="I154" s="410"/>
      <c r="J154" s="410">
        <v>2</v>
      </c>
      <c r="K154" s="410">
        <v>1104</v>
      </c>
      <c r="L154" s="410"/>
      <c r="M154" s="410">
        <v>552</v>
      </c>
      <c r="N154" s="410"/>
      <c r="O154" s="410"/>
      <c r="P154" s="495"/>
      <c r="Q154" s="411"/>
    </row>
    <row r="155" spans="1:17" ht="14.4" customHeight="1" x14ac:dyDescent="0.3">
      <c r="A155" s="406" t="s">
        <v>828</v>
      </c>
      <c r="B155" s="407" t="s">
        <v>742</v>
      </c>
      <c r="C155" s="407" t="s">
        <v>739</v>
      </c>
      <c r="D155" s="407" t="s">
        <v>792</v>
      </c>
      <c r="E155" s="407" t="s">
        <v>793</v>
      </c>
      <c r="F155" s="410"/>
      <c r="G155" s="410"/>
      <c r="H155" s="410"/>
      <c r="I155" s="410"/>
      <c r="J155" s="410">
        <v>1</v>
      </c>
      <c r="K155" s="410">
        <v>1615</v>
      </c>
      <c r="L155" s="410"/>
      <c r="M155" s="410">
        <v>1615</v>
      </c>
      <c r="N155" s="410"/>
      <c r="O155" s="410"/>
      <c r="P155" s="495"/>
      <c r="Q155" s="411"/>
    </row>
    <row r="156" spans="1:17" ht="14.4" customHeight="1" x14ac:dyDescent="0.3">
      <c r="A156" s="406" t="s">
        <v>829</v>
      </c>
      <c r="B156" s="407" t="s">
        <v>742</v>
      </c>
      <c r="C156" s="407" t="s">
        <v>739</v>
      </c>
      <c r="D156" s="407" t="s">
        <v>743</v>
      </c>
      <c r="E156" s="407" t="s">
        <v>744</v>
      </c>
      <c r="F156" s="410">
        <v>3</v>
      </c>
      <c r="G156" s="410">
        <v>380</v>
      </c>
      <c r="H156" s="410">
        <v>1</v>
      </c>
      <c r="I156" s="410">
        <v>126.66666666666667</v>
      </c>
      <c r="J156" s="410"/>
      <c r="K156" s="410"/>
      <c r="L156" s="410"/>
      <c r="M156" s="410"/>
      <c r="N156" s="410"/>
      <c r="O156" s="410"/>
      <c r="P156" s="495"/>
      <c r="Q156" s="411"/>
    </row>
    <row r="157" spans="1:17" ht="14.4" customHeight="1" x14ac:dyDescent="0.3">
      <c r="A157" s="406" t="s">
        <v>829</v>
      </c>
      <c r="B157" s="407" t="s">
        <v>742</v>
      </c>
      <c r="C157" s="407" t="s">
        <v>739</v>
      </c>
      <c r="D157" s="407" t="s">
        <v>747</v>
      </c>
      <c r="E157" s="407" t="s">
        <v>748</v>
      </c>
      <c r="F157" s="410">
        <v>7</v>
      </c>
      <c r="G157" s="410">
        <v>15539</v>
      </c>
      <c r="H157" s="410">
        <v>1</v>
      </c>
      <c r="I157" s="410">
        <v>2219.8571428571427</v>
      </c>
      <c r="J157" s="410">
        <v>6</v>
      </c>
      <c r="K157" s="410">
        <v>13416</v>
      </c>
      <c r="L157" s="410">
        <v>0.86337602162301308</v>
      </c>
      <c r="M157" s="410">
        <v>2236</v>
      </c>
      <c r="N157" s="410">
        <v>2</v>
      </c>
      <c r="O157" s="410">
        <v>4676</v>
      </c>
      <c r="P157" s="495">
        <v>0.30092026513932685</v>
      </c>
      <c r="Q157" s="411">
        <v>2338</v>
      </c>
    </row>
    <row r="158" spans="1:17" ht="14.4" customHeight="1" x14ac:dyDescent="0.3">
      <c r="A158" s="406" t="s">
        <v>829</v>
      </c>
      <c r="B158" s="407" t="s">
        <v>742</v>
      </c>
      <c r="C158" s="407" t="s">
        <v>739</v>
      </c>
      <c r="D158" s="407" t="s">
        <v>751</v>
      </c>
      <c r="E158" s="407" t="s">
        <v>752</v>
      </c>
      <c r="F158" s="410">
        <v>7</v>
      </c>
      <c r="G158" s="410">
        <v>25934</v>
      </c>
      <c r="H158" s="410">
        <v>1</v>
      </c>
      <c r="I158" s="410">
        <v>3704.8571428571427</v>
      </c>
      <c r="J158" s="410">
        <v>6</v>
      </c>
      <c r="K158" s="410">
        <v>22326</v>
      </c>
      <c r="L158" s="410">
        <v>0.86087761240070948</v>
      </c>
      <c r="M158" s="410">
        <v>3721</v>
      </c>
      <c r="N158" s="410">
        <v>2</v>
      </c>
      <c r="O158" s="410">
        <v>7646</v>
      </c>
      <c r="P158" s="495">
        <v>0.29482532582709958</v>
      </c>
      <c r="Q158" s="411">
        <v>3823</v>
      </c>
    </row>
    <row r="159" spans="1:17" ht="14.4" customHeight="1" x14ac:dyDescent="0.3">
      <c r="A159" s="406" t="s">
        <v>829</v>
      </c>
      <c r="B159" s="407" t="s">
        <v>742</v>
      </c>
      <c r="C159" s="407" t="s">
        <v>739</v>
      </c>
      <c r="D159" s="407" t="s">
        <v>753</v>
      </c>
      <c r="E159" s="407" t="s">
        <v>754</v>
      </c>
      <c r="F159" s="410"/>
      <c r="G159" s="410"/>
      <c r="H159" s="410"/>
      <c r="I159" s="410"/>
      <c r="J159" s="410"/>
      <c r="K159" s="410"/>
      <c r="L159" s="410"/>
      <c r="M159" s="410"/>
      <c r="N159" s="410">
        <v>1</v>
      </c>
      <c r="O159" s="410">
        <v>445</v>
      </c>
      <c r="P159" s="495"/>
      <c r="Q159" s="411">
        <v>445</v>
      </c>
    </row>
    <row r="160" spans="1:17" ht="14.4" customHeight="1" x14ac:dyDescent="0.3">
      <c r="A160" s="406" t="s">
        <v>829</v>
      </c>
      <c r="B160" s="407" t="s">
        <v>742</v>
      </c>
      <c r="C160" s="407" t="s">
        <v>739</v>
      </c>
      <c r="D160" s="407" t="s">
        <v>757</v>
      </c>
      <c r="E160" s="407" t="s">
        <v>758</v>
      </c>
      <c r="F160" s="410">
        <v>2</v>
      </c>
      <c r="G160" s="410">
        <v>3226</v>
      </c>
      <c r="H160" s="410">
        <v>1</v>
      </c>
      <c r="I160" s="410">
        <v>1613</v>
      </c>
      <c r="J160" s="410">
        <v>1</v>
      </c>
      <c r="K160" s="410">
        <v>1621</v>
      </c>
      <c r="L160" s="410">
        <v>0.50247985120892746</v>
      </c>
      <c r="M160" s="410">
        <v>1621</v>
      </c>
      <c r="N160" s="410"/>
      <c r="O160" s="410"/>
      <c r="P160" s="495"/>
      <c r="Q160" s="411"/>
    </row>
    <row r="161" spans="1:17" ht="14.4" customHeight="1" x14ac:dyDescent="0.3">
      <c r="A161" s="406" t="s">
        <v>829</v>
      </c>
      <c r="B161" s="407" t="s">
        <v>742</v>
      </c>
      <c r="C161" s="407" t="s">
        <v>739</v>
      </c>
      <c r="D161" s="407" t="s">
        <v>761</v>
      </c>
      <c r="E161" s="407" t="s">
        <v>762</v>
      </c>
      <c r="F161" s="410">
        <v>3</v>
      </c>
      <c r="G161" s="410">
        <v>2463</v>
      </c>
      <c r="H161" s="410">
        <v>1</v>
      </c>
      <c r="I161" s="410">
        <v>821</v>
      </c>
      <c r="J161" s="410"/>
      <c r="K161" s="410"/>
      <c r="L161" s="410"/>
      <c r="M161" s="410"/>
      <c r="N161" s="410"/>
      <c r="O161" s="410"/>
      <c r="P161" s="495"/>
      <c r="Q161" s="411"/>
    </row>
    <row r="162" spans="1:17" ht="14.4" customHeight="1" x14ac:dyDescent="0.3">
      <c r="A162" s="406" t="s">
        <v>829</v>
      </c>
      <c r="B162" s="407" t="s">
        <v>742</v>
      </c>
      <c r="C162" s="407" t="s">
        <v>739</v>
      </c>
      <c r="D162" s="407" t="s">
        <v>763</v>
      </c>
      <c r="E162" s="407" t="s">
        <v>764</v>
      </c>
      <c r="F162" s="410">
        <v>2</v>
      </c>
      <c r="G162" s="410">
        <v>2894</v>
      </c>
      <c r="H162" s="410">
        <v>1</v>
      </c>
      <c r="I162" s="410">
        <v>1447</v>
      </c>
      <c r="J162" s="410">
        <v>1</v>
      </c>
      <c r="K162" s="410">
        <v>1461</v>
      </c>
      <c r="L162" s="410">
        <v>0.50483759502418801</v>
      </c>
      <c r="M162" s="410">
        <v>1461</v>
      </c>
      <c r="N162" s="410"/>
      <c r="O162" s="410"/>
      <c r="P162" s="495"/>
      <c r="Q162" s="411"/>
    </row>
    <row r="163" spans="1:17" ht="14.4" customHeight="1" x14ac:dyDescent="0.3">
      <c r="A163" s="406" t="s">
        <v>829</v>
      </c>
      <c r="B163" s="407" t="s">
        <v>742</v>
      </c>
      <c r="C163" s="407" t="s">
        <v>739</v>
      </c>
      <c r="D163" s="407" t="s">
        <v>767</v>
      </c>
      <c r="E163" s="407" t="s">
        <v>768</v>
      </c>
      <c r="F163" s="410">
        <v>9</v>
      </c>
      <c r="G163" s="410">
        <v>144</v>
      </c>
      <c r="H163" s="410">
        <v>1</v>
      </c>
      <c r="I163" s="410">
        <v>16</v>
      </c>
      <c r="J163" s="410">
        <v>9</v>
      </c>
      <c r="K163" s="410">
        <v>144</v>
      </c>
      <c r="L163" s="410">
        <v>1</v>
      </c>
      <c r="M163" s="410">
        <v>16</v>
      </c>
      <c r="N163" s="410">
        <v>8</v>
      </c>
      <c r="O163" s="410">
        <v>136</v>
      </c>
      <c r="P163" s="495">
        <v>0.94444444444444442</v>
      </c>
      <c r="Q163" s="411">
        <v>17</v>
      </c>
    </row>
    <row r="164" spans="1:17" ht="14.4" customHeight="1" x14ac:dyDescent="0.3">
      <c r="A164" s="406" t="s">
        <v>829</v>
      </c>
      <c r="B164" s="407" t="s">
        <v>742</v>
      </c>
      <c r="C164" s="407" t="s">
        <v>739</v>
      </c>
      <c r="D164" s="407" t="s">
        <v>769</v>
      </c>
      <c r="E164" s="407" t="s">
        <v>754</v>
      </c>
      <c r="F164" s="410">
        <v>15</v>
      </c>
      <c r="G164" s="410">
        <v>10362</v>
      </c>
      <c r="H164" s="410">
        <v>1</v>
      </c>
      <c r="I164" s="410">
        <v>690.8</v>
      </c>
      <c r="J164" s="410">
        <v>16</v>
      </c>
      <c r="K164" s="410">
        <v>11136</v>
      </c>
      <c r="L164" s="410">
        <v>1.0746960046323104</v>
      </c>
      <c r="M164" s="410">
        <v>696</v>
      </c>
      <c r="N164" s="410">
        <v>15</v>
      </c>
      <c r="O164" s="410">
        <v>10620</v>
      </c>
      <c r="P164" s="495">
        <v>1.0248986682107701</v>
      </c>
      <c r="Q164" s="411">
        <v>708</v>
      </c>
    </row>
    <row r="165" spans="1:17" ht="14.4" customHeight="1" x14ac:dyDescent="0.3">
      <c r="A165" s="406" t="s">
        <v>829</v>
      </c>
      <c r="B165" s="407" t="s">
        <v>742</v>
      </c>
      <c r="C165" s="407" t="s">
        <v>739</v>
      </c>
      <c r="D165" s="407" t="s">
        <v>770</v>
      </c>
      <c r="E165" s="407" t="s">
        <v>756</v>
      </c>
      <c r="F165" s="410">
        <v>13</v>
      </c>
      <c r="G165" s="410">
        <v>17923</v>
      </c>
      <c r="H165" s="410">
        <v>1</v>
      </c>
      <c r="I165" s="410">
        <v>1378.6923076923076</v>
      </c>
      <c r="J165" s="410">
        <v>11</v>
      </c>
      <c r="K165" s="410">
        <v>15257</v>
      </c>
      <c r="L165" s="410">
        <v>0.85125258048317809</v>
      </c>
      <c r="M165" s="410">
        <v>1387</v>
      </c>
      <c r="N165" s="410">
        <v>7</v>
      </c>
      <c r="O165" s="410">
        <v>10066</v>
      </c>
      <c r="P165" s="495">
        <v>0.56162472800312446</v>
      </c>
      <c r="Q165" s="411">
        <v>1438</v>
      </c>
    </row>
    <row r="166" spans="1:17" ht="14.4" customHeight="1" x14ac:dyDescent="0.3">
      <c r="A166" s="406" t="s">
        <v>829</v>
      </c>
      <c r="B166" s="407" t="s">
        <v>742</v>
      </c>
      <c r="C166" s="407" t="s">
        <v>739</v>
      </c>
      <c r="D166" s="407" t="s">
        <v>771</v>
      </c>
      <c r="E166" s="407" t="s">
        <v>772</v>
      </c>
      <c r="F166" s="410">
        <v>9</v>
      </c>
      <c r="G166" s="410">
        <v>20916</v>
      </c>
      <c r="H166" s="410">
        <v>1</v>
      </c>
      <c r="I166" s="410">
        <v>2324</v>
      </c>
      <c r="J166" s="410">
        <v>8</v>
      </c>
      <c r="K166" s="410">
        <v>18728</v>
      </c>
      <c r="L166" s="410">
        <v>0.8953910881621725</v>
      </c>
      <c r="M166" s="410">
        <v>2341</v>
      </c>
      <c r="N166" s="410">
        <v>4</v>
      </c>
      <c r="O166" s="410">
        <v>9748</v>
      </c>
      <c r="P166" s="495">
        <v>0.46605469497035762</v>
      </c>
      <c r="Q166" s="411">
        <v>2437</v>
      </c>
    </row>
    <row r="167" spans="1:17" ht="14.4" customHeight="1" x14ac:dyDescent="0.3">
      <c r="A167" s="406" t="s">
        <v>829</v>
      </c>
      <c r="B167" s="407" t="s">
        <v>742</v>
      </c>
      <c r="C167" s="407" t="s">
        <v>739</v>
      </c>
      <c r="D167" s="407" t="s">
        <v>773</v>
      </c>
      <c r="E167" s="407" t="s">
        <v>774</v>
      </c>
      <c r="F167" s="410">
        <v>15</v>
      </c>
      <c r="G167" s="410">
        <v>982</v>
      </c>
      <c r="H167" s="410">
        <v>1</v>
      </c>
      <c r="I167" s="410">
        <v>65.466666666666669</v>
      </c>
      <c r="J167" s="410">
        <v>16</v>
      </c>
      <c r="K167" s="410">
        <v>1056</v>
      </c>
      <c r="L167" s="410">
        <v>1.075356415478615</v>
      </c>
      <c r="M167" s="410">
        <v>66</v>
      </c>
      <c r="N167" s="410">
        <v>15</v>
      </c>
      <c r="O167" s="410">
        <v>1035</v>
      </c>
      <c r="P167" s="495">
        <v>1.0539714867617107</v>
      </c>
      <c r="Q167" s="411">
        <v>69</v>
      </c>
    </row>
    <row r="168" spans="1:17" ht="14.4" customHeight="1" x14ac:dyDescent="0.3">
      <c r="A168" s="406" t="s">
        <v>829</v>
      </c>
      <c r="B168" s="407" t="s">
        <v>742</v>
      </c>
      <c r="C168" s="407" t="s">
        <v>739</v>
      </c>
      <c r="D168" s="407" t="s">
        <v>775</v>
      </c>
      <c r="E168" s="407" t="s">
        <v>776</v>
      </c>
      <c r="F168" s="410">
        <v>2</v>
      </c>
      <c r="G168" s="410">
        <v>792</v>
      </c>
      <c r="H168" s="410">
        <v>1</v>
      </c>
      <c r="I168" s="410">
        <v>396</v>
      </c>
      <c r="J168" s="410">
        <v>1</v>
      </c>
      <c r="K168" s="410">
        <v>401</v>
      </c>
      <c r="L168" s="410">
        <v>0.50631313131313127</v>
      </c>
      <c r="M168" s="410">
        <v>401</v>
      </c>
      <c r="N168" s="410"/>
      <c r="O168" s="410"/>
      <c r="P168" s="495"/>
      <c r="Q168" s="411"/>
    </row>
    <row r="169" spans="1:17" ht="14.4" customHeight="1" x14ac:dyDescent="0.3">
      <c r="A169" s="406" t="s">
        <v>829</v>
      </c>
      <c r="B169" s="407" t="s">
        <v>742</v>
      </c>
      <c r="C169" s="407" t="s">
        <v>739</v>
      </c>
      <c r="D169" s="407" t="s">
        <v>779</v>
      </c>
      <c r="E169" s="407" t="s">
        <v>780</v>
      </c>
      <c r="F169" s="410">
        <v>35</v>
      </c>
      <c r="G169" s="410">
        <v>19261</v>
      </c>
      <c r="H169" s="410">
        <v>1</v>
      </c>
      <c r="I169" s="410">
        <v>550.31428571428569</v>
      </c>
      <c r="J169" s="410">
        <v>38</v>
      </c>
      <c r="K169" s="410">
        <v>20976</v>
      </c>
      <c r="L169" s="410">
        <v>1.0890400290742952</v>
      </c>
      <c r="M169" s="410">
        <v>552</v>
      </c>
      <c r="N169" s="410">
        <v>27</v>
      </c>
      <c r="O169" s="410">
        <v>15120</v>
      </c>
      <c r="P169" s="495">
        <v>0.78500597061419453</v>
      </c>
      <c r="Q169" s="411">
        <v>560</v>
      </c>
    </row>
    <row r="170" spans="1:17" ht="14.4" customHeight="1" x14ac:dyDescent="0.3">
      <c r="A170" s="406" t="s">
        <v>829</v>
      </c>
      <c r="B170" s="407" t="s">
        <v>742</v>
      </c>
      <c r="C170" s="407" t="s">
        <v>739</v>
      </c>
      <c r="D170" s="407" t="s">
        <v>787</v>
      </c>
      <c r="E170" s="407" t="s">
        <v>788</v>
      </c>
      <c r="F170" s="410"/>
      <c r="G170" s="410"/>
      <c r="H170" s="410"/>
      <c r="I170" s="410"/>
      <c r="J170" s="410"/>
      <c r="K170" s="410"/>
      <c r="L170" s="410"/>
      <c r="M170" s="410"/>
      <c r="N170" s="410">
        <v>6</v>
      </c>
      <c r="O170" s="410">
        <v>2574</v>
      </c>
      <c r="P170" s="495"/>
      <c r="Q170" s="411">
        <v>429</v>
      </c>
    </row>
    <row r="171" spans="1:17" ht="14.4" customHeight="1" x14ac:dyDescent="0.3">
      <c r="A171" s="406" t="s">
        <v>829</v>
      </c>
      <c r="B171" s="407" t="s">
        <v>742</v>
      </c>
      <c r="C171" s="407" t="s">
        <v>739</v>
      </c>
      <c r="D171" s="407" t="s">
        <v>792</v>
      </c>
      <c r="E171" s="407" t="s">
        <v>793</v>
      </c>
      <c r="F171" s="410">
        <v>1</v>
      </c>
      <c r="G171" s="410">
        <v>1607</v>
      </c>
      <c r="H171" s="410">
        <v>1</v>
      </c>
      <c r="I171" s="410">
        <v>1607</v>
      </c>
      <c r="J171" s="410">
        <v>5</v>
      </c>
      <c r="K171" s="410">
        <v>8075</v>
      </c>
      <c r="L171" s="410">
        <v>5.0248911014312387</v>
      </c>
      <c r="M171" s="410">
        <v>1615</v>
      </c>
      <c r="N171" s="410">
        <v>5</v>
      </c>
      <c r="O171" s="410">
        <v>8245</v>
      </c>
      <c r="P171" s="495">
        <v>5.1306782825140012</v>
      </c>
      <c r="Q171" s="411">
        <v>1649</v>
      </c>
    </row>
    <row r="172" spans="1:17" ht="14.4" customHeight="1" x14ac:dyDescent="0.3">
      <c r="A172" s="406" t="s">
        <v>830</v>
      </c>
      <c r="B172" s="407" t="s">
        <v>742</v>
      </c>
      <c r="C172" s="407" t="s">
        <v>739</v>
      </c>
      <c r="D172" s="407" t="s">
        <v>743</v>
      </c>
      <c r="E172" s="407" t="s">
        <v>744</v>
      </c>
      <c r="F172" s="410">
        <v>7</v>
      </c>
      <c r="G172" s="410">
        <v>886</v>
      </c>
      <c r="H172" s="410">
        <v>1</v>
      </c>
      <c r="I172" s="410">
        <v>126.57142857142857</v>
      </c>
      <c r="J172" s="410">
        <v>7</v>
      </c>
      <c r="K172" s="410">
        <v>896</v>
      </c>
      <c r="L172" s="410">
        <v>1.0112866817155757</v>
      </c>
      <c r="M172" s="410">
        <v>128</v>
      </c>
      <c r="N172" s="410">
        <v>3</v>
      </c>
      <c r="O172" s="410">
        <v>408</v>
      </c>
      <c r="P172" s="495">
        <v>0.4604966139954853</v>
      </c>
      <c r="Q172" s="411">
        <v>136</v>
      </c>
    </row>
    <row r="173" spans="1:17" ht="14.4" customHeight="1" x14ac:dyDescent="0.3">
      <c r="A173" s="406" t="s">
        <v>830</v>
      </c>
      <c r="B173" s="407" t="s">
        <v>742</v>
      </c>
      <c r="C173" s="407" t="s">
        <v>739</v>
      </c>
      <c r="D173" s="407" t="s">
        <v>745</v>
      </c>
      <c r="E173" s="407" t="s">
        <v>746</v>
      </c>
      <c r="F173" s="410"/>
      <c r="G173" s="410"/>
      <c r="H173" s="410"/>
      <c r="I173" s="410"/>
      <c r="J173" s="410"/>
      <c r="K173" s="410"/>
      <c r="L173" s="410"/>
      <c r="M173" s="410"/>
      <c r="N173" s="410">
        <v>1</v>
      </c>
      <c r="O173" s="410">
        <v>1262</v>
      </c>
      <c r="P173" s="495"/>
      <c r="Q173" s="411">
        <v>1262</v>
      </c>
    </row>
    <row r="174" spans="1:17" ht="14.4" customHeight="1" x14ac:dyDescent="0.3">
      <c r="A174" s="406" t="s">
        <v>830</v>
      </c>
      <c r="B174" s="407" t="s">
        <v>742</v>
      </c>
      <c r="C174" s="407" t="s">
        <v>739</v>
      </c>
      <c r="D174" s="407" t="s">
        <v>749</v>
      </c>
      <c r="E174" s="407" t="s">
        <v>750</v>
      </c>
      <c r="F174" s="410"/>
      <c r="G174" s="410"/>
      <c r="H174" s="410"/>
      <c r="I174" s="410"/>
      <c r="J174" s="410"/>
      <c r="K174" s="410"/>
      <c r="L174" s="410"/>
      <c r="M174" s="410"/>
      <c r="N174" s="410">
        <v>2</v>
      </c>
      <c r="O174" s="410">
        <v>2154</v>
      </c>
      <c r="P174" s="495"/>
      <c r="Q174" s="411">
        <v>1077</v>
      </c>
    </row>
    <row r="175" spans="1:17" ht="14.4" customHeight="1" x14ac:dyDescent="0.3">
      <c r="A175" s="406" t="s">
        <v>830</v>
      </c>
      <c r="B175" s="407" t="s">
        <v>742</v>
      </c>
      <c r="C175" s="407" t="s">
        <v>739</v>
      </c>
      <c r="D175" s="407" t="s">
        <v>751</v>
      </c>
      <c r="E175" s="407" t="s">
        <v>752</v>
      </c>
      <c r="F175" s="410">
        <v>16</v>
      </c>
      <c r="G175" s="410">
        <v>59296</v>
      </c>
      <c r="H175" s="410">
        <v>1</v>
      </c>
      <c r="I175" s="410">
        <v>3706</v>
      </c>
      <c r="J175" s="410">
        <v>3</v>
      </c>
      <c r="K175" s="410">
        <v>11163</v>
      </c>
      <c r="L175" s="410">
        <v>0.18825890447922289</v>
      </c>
      <c r="M175" s="410">
        <v>3721</v>
      </c>
      <c r="N175" s="410">
        <v>3</v>
      </c>
      <c r="O175" s="410">
        <v>11469</v>
      </c>
      <c r="P175" s="495">
        <v>0.19341945493793847</v>
      </c>
      <c r="Q175" s="411">
        <v>3823</v>
      </c>
    </row>
    <row r="176" spans="1:17" ht="14.4" customHeight="1" x14ac:dyDescent="0.3">
      <c r="A176" s="406" t="s">
        <v>830</v>
      </c>
      <c r="B176" s="407" t="s">
        <v>742</v>
      </c>
      <c r="C176" s="407" t="s">
        <v>739</v>
      </c>
      <c r="D176" s="407" t="s">
        <v>753</v>
      </c>
      <c r="E176" s="407" t="s">
        <v>754</v>
      </c>
      <c r="F176" s="410">
        <v>17</v>
      </c>
      <c r="G176" s="410">
        <v>7453</v>
      </c>
      <c r="H176" s="410">
        <v>1</v>
      </c>
      <c r="I176" s="410">
        <v>438.41176470588238</v>
      </c>
      <c r="J176" s="410">
        <v>5</v>
      </c>
      <c r="K176" s="410">
        <v>2195</v>
      </c>
      <c r="L176" s="410">
        <v>0.29451227693546222</v>
      </c>
      <c r="M176" s="410">
        <v>439</v>
      </c>
      <c r="N176" s="410">
        <v>4</v>
      </c>
      <c r="O176" s="410">
        <v>1780</v>
      </c>
      <c r="P176" s="495">
        <v>0.23883000134174159</v>
      </c>
      <c r="Q176" s="411">
        <v>445</v>
      </c>
    </row>
    <row r="177" spans="1:17" ht="14.4" customHeight="1" x14ac:dyDescent="0.3">
      <c r="A177" s="406" t="s">
        <v>830</v>
      </c>
      <c r="B177" s="407" t="s">
        <v>742</v>
      </c>
      <c r="C177" s="407" t="s">
        <v>739</v>
      </c>
      <c r="D177" s="407" t="s">
        <v>755</v>
      </c>
      <c r="E177" s="407" t="s">
        <v>756</v>
      </c>
      <c r="F177" s="410">
        <v>6</v>
      </c>
      <c r="G177" s="410">
        <v>4998</v>
      </c>
      <c r="H177" s="410">
        <v>1</v>
      </c>
      <c r="I177" s="410">
        <v>833</v>
      </c>
      <c r="J177" s="410">
        <v>5</v>
      </c>
      <c r="K177" s="410">
        <v>4180</v>
      </c>
      <c r="L177" s="410">
        <v>0.8363345338135254</v>
      </c>
      <c r="M177" s="410">
        <v>836</v>
      </c>
      <c r="N177" s="410">
        <v>5</v>
      </c>
      <c r="O177" s="410">
        <v>4265</v>
      </c>
      <c r="P177" s="495">
        <v>0.85334133653461386</v>
      </c>
      <c r="Q177" s="411">
        <v>853</v>
      </c>
    </row>
    <row r="178" spans="1:17" ht="14.4" customHeight="1" x14ac:dyDescent="0.3">
      <c r="A178" s="406" t="s">
        <v>830</v>
      </c>
      <c r="B178" s="407" t="s">
        <v>742</v>
      </c>
      <c r="C178" s="407" t="s">
        <v>739</v>
      </c>
      <c r="D178" s="407" t="s">
        <v>757</v>
      </c>
      <c r="E178" s="407" t="s">
        <v>758</v>
      </c>
      <c r="F178" s="410">
        <v>2</v>
      </c>
      <c r="G178" s="410">
        <v>3238</v>
      </c>
      <c r="H178" s="410">
        <v>1</v>
      </c>
      <c r="I178" s="410">
        <v>1619</v>
      </c>
      <c r="J178" s="410"/>
      <c r="K178" s="410"/>
      <c r="L178" s="410"/>
      <c r="M178" s="410"/>
      <c r="N178" s="410"/>
      <c r="O178" s="410"/>
      <c r="P178" s="495"/>
      <c r="Q178" s="411"/>
    </row>
    <row r="179" spans="1:17" ht="14.4" customHeight="1" x14ac:dyDescent="0.3">
      <c r="A179" s="406" t="s">
        <v>830</v>
      </c>
      <c r="B179" s="407" t="s">
        <v>742</v>
      </c>
      <c r="C179" s="407" t="s">
        <v>739</v>
      </c>
      <c r="D179" s="407" t="s">
        <v>763</v>
      </c>
      <c r="E179" s="407" t="s">
        <v>764</v>
      </c>
      <c r="F179" s="410">
        <v>27</v>
      </c>
      <c r="G179" s="410">
        <v>39189</v>
      </c>
      <c r="H179" s="410">
        <v>1</v>
      </c>
      <c r="I179" s="410">
        <v>1451.4444444444443</v>
      </c>
      <c r="J179" s="410">
        <v>15</v>
      </c>
      <c r="K179" s="410">
        <v>21915</v>
      </c>
      <c r="L179" s="410">
        <v>0.55921304447676645</v>
      </c>
      <c r="M179" s="410">
        <v>1461</v>
      </c>
      <c r="N179" s="410">
        <v>5</v>
      </c>
      <c r="O179" s="410">
        <v>7615</v>
      </c>
      <c r="P179" s="495">
        <v>0.1943147311745643</v>
      </c>
      <c r="Q179" s="411">
        <v>1523</v>
      </c>
    </row>
    <row r="180" spans="1:17" ht="14.4" customHeight="1" x14ac:dyDescent="0.3">
      <c r="A180" s="406" t="s">
        <v>830</v>
      </c>
      <c r="B180" s="407" t="s">
        <v>742</v>
      </c>
      <c r="C180" s="407" t="s">
        <v>739</v>
      </c>
      <c r="D180" s="407" t="s">
        <v>767</v>
      </c>
      <c r="E180" s="407" t="s">
        <v>768</v>
      </c>
      <c r="F180" s="410">
        <v>10</v>
      </c>
      <c r="G180" s="410">
        <v>160</v>
      </c>
      <c r="H180" s="410">
        <v>1</v>
      </c>
      <c r="I180" s="410">
        <v>16</v>
      </c>
      <c r="J180" s="410">
        <v>5</v>
      </c>
      <c r="K180" s="410">
        <v>80</v>
      </c>
      <c r="L180" s="410">
        <v>0.5</v>
      </c>
      <c r="M180" s="410">
        <v>16</v>
      </c>
      <c r="N180" s="410">
        <v>6</v>
      </c>
      <c r="O180" s="410">
        <v>102</v>
      </c>
      <c r="P180" s="495">
        <v>0.63749999999999996</v>
      </c>
      <c r="Q180" s="411">
        <v>17</v>
      </c>
    </row>
    <row r="181" spans="1:17" ht="14.4" customHeight="1" x14ac:dyDescent="0.3">
      <c r="A181" s="406" t="s">
        <v>830</v>
      </c>
      <c r="B181" s="407" t="s">
        <v>742</v>
      </c>
      <c r="C181" s="407" t="s">
        <v>739</v>
      </c>
      <c r="D181" s="407" t="s">
        <v>769</v>
      </c>
      <c r="E181" s="407" t="s">
        <v>754</v>
      </c>
      <c r="F181" s="410">
        <v>20</v>
      </c>
      <c r="G181" s="410">
        <v>13838</v>
      </c>
      <c r="H181" s="410">
        <v>1</v>
      </c>
      <c r="I181" s="410">
        <v>691.9</v>
      </c>
      <c r="J181" s="410">
        <v>12</v>
      </c>
      <c r="K181" s="410">
        <v>8352</v>
      </c>
      <c r="L181" s="410">
        <v>0.60355542708483889</v>
      </c>
      <c r="M181" s="410">
        <v>696</v>
      </c>
      <c r="N181" s="410">
        <v>11</v>
      </c>
      <c r="O181" s="410">
        <v>7788</v>
      </c>
      <c r="P181" s="495">
        <v>0.56279809220985688</v>
      </c>
      <c r="Q181" s="411">
        <v>708</v>
      </c>
    </row>
    <row r="182" spans="1:17" ht="14.4" customHeight="1" x14ac:dyDescent="0.3">
      <c r="A182" s="406" t="s">
        <v>830</v>
      </c>
      <c r="B182" s="407" t="s">
        <v>742</v>
      </c>
      <c r="C182" s="407" t="s">
        <v>739</v>
      </c>
      <c r="D182" s="407" t="s">
        <v>770</v>
      </c>
      <c r="E182" s="407" t="s">
        <v>756</v>
      </c>
      <c r="F182" s="410">
        <v>25</v>
      </c>
      <c r="G182" s="410">
        <v>34511</v>
      </c>
      <c r="H182" s="410">
        <v>1</v>
      </c>
      <c r="I182" s="410">
        <v>1380.44</v>
      </c>
      <c r="J182" s="410">
        <v>11</v>
      </c>
      <c r="K182" s="410">
        <v>15257</v>
      </c>
      <c r="L182" s="410">
        <v>0.44209092753035262</v>
      </c>
      <c r="M182" s="410">
        <v>1387</v>
      </c>
      <c r="N182" s="410">
        <v>6</v>
      </c>
      <c r="O182" s="410">
        <v>8628</v>
      </c>
      <c r="P182" s="495">
        <v>0.25000724406710906</v>
      </c>
      <c r="Q182" s="411">
        <v>1438</v>
      </c>
    </row>
    <row r="183" spans="1:17" ht="14.4" customHeight="1" x14ac:dyDescent="0.3">
      <c r="A183" s="406" t="s">
        <v>830</v>
      </c>
      <c r="B183" s="407" t="s">
        <v>742</v>
      </c>
      <c r="C183" s="407" t="s">
        <v>739</v>
      </c>
      <c r="D183" s="407" t="s">
        <v>771</v>
      </c>
      <c r="E183" s="407" t="s">
        <v>772</v>
      </c>
      <c r="F183" s="410">
        <v>16</v>
      </c>
      <c r="G183" s="410">
        <v>37269</v>
      </c>
      <c r="H183" s="410">
        <v>1</v>
      </c>
      <c r="I183" s="410">
        <v>2329.3125</v>
      </c>
      <c r="J183" s="410">
        <v>3</v>
      </c>
      <c r="K183" s="410">
        <v>7023</v>
      </c>
      <c r="L183" s="410">
        <v>0.18844079529904209</v>
      </c>
      <c r="M183" s="410">
        <v>2341</v>
      </c>
      <c r="N183" s="410">
        <v>7</v>
      </c>
      <c r="O183" s="410">
        <v>17059</v>
      </c>
      <c r="P183" s="495">
        <v>0.45772626043092113</v>
      </c>
      <c r="Q183" s="411">
        <v>2437</v>
      </c>
    </row>
    <row r="184" spans="1:17" ht="14.4" customHeight="1" x14ac:dyDescent="0.3">
      <c r="A184" s="406" t="s">
        <v>830</v>
      </c>
      <c r="B184" s="407" t="s">
        <v>742</v>
      </c>
      <c r="C184" s="407" t="s">
        <v>739</v>
      </c>
      <c r="D184" s="407" t="s">
        <v>773</v>
      </c>
      <c r="E184" s="407" t="s">
        <v>774</v>
      </c>
      <c r="F184" s="410">
        <v>22</v>
      </c>
      <c r="G184" s="410">
        <v>1445</v>
      </c>
      <c r="H184" s="410">
        <v>1</v>
      </c>
      <c r="I184" s="410">
        <v>65.681818181818187</v>
      </c>
      <c r="J184" s="410">
        <v>15</v>
      </c>
      <c r="K184" s="410">
        <v>990</v>
      </c>
      <c r="L184" s="410">
        <v>0.68512110726643594</v>
      </c>
      <c r="M184" s="410">
        <v>66</v>
      </c>
      <c r="N184" s="410">
        <v>11</v>
      </c>
      <c r="O184" s="410">
        <v>759</v>
      </c>
      <c r="P184" s="495">
        <v>0.52525951557093431</v>
      </c>
      <c r="Q184" s="411">
        <v>69</v>
      </c>
    </row>
    <row r="185" spans="1:17" ht="14.4" customHeight="1" x14ac:dyDescent="0.3">
      <c r="A185" s="406" t="s">
        <v>830</v>
      </c>
      <c r="B185" s="407" t="s">
        <v>742</v>
      </c>
      <c r="C185" s="407" t="s">
        <v>739</v>
      </c>
      <c r="D185" s="407" t="s">
        <v>775</v>
      </c>
      <c r="E185" s="407" t="s">
        <v>776</v>
      </c>
      <c r="F185" s="410">
        <v>28</v>
      </c>
      <c r="G185" s="410">
        <v>11127</v>
      </c>
      <c r="H185" s="410">
        <v>1</v>
      </c>
      <c r="I185" s="410">
        <v>397.39285714285717</v>
      </c>
      <c r="J185" s="410">
        <v>15</v>
      </c>
      <c r="K185" s="410">
        <v>6015</v>
      </c>
      <c r="L185" s="410">
        <v>0.54057697492585599</v>
      </c>
      <c r="M185" s="410">
        <v>401</v>
      </c>
      <c r="N185" s="410">
        <v>5</v>
      </c>
      <c r="O185" s="410">
        <v>2035</v>
      </c>
      <c r="P185" s="495">
        <v>0.18288846948863124</v>
      </c>
      <c r="Q185" s="411">
        <v>407</v>
      </c>
    </row>
    <row r="186" spans="1:17" ht="14.4" customHeight="1" x14ac:dyDescent="0.3">
      <c r="A186" s="406" t="s">
        <v>830</v>
      </c>
      <c r="B186" s="407" t="s">
        <v>742</v>
      </c>
      <c r="C186" s="407" t="s">
        <v>739</v>
      </c>
      <c r="D186" s="407" t="s">
        <v>777</v>
      </c>
      <c r="E186" s="407" t="s">
        <v>778</v>
      </c>
      <c r="F186" s="410">
        <v>4</v>
      </c>
      <c r="G186" s="410">
        <v>6412</v>
      </c>
      <c r="H186" s="410">
        <v>1</v>
      </c>
      <c r="I186" s="410">
        <v>1603</v>
      </c>
      <c r="J186" s="410">
        <v>4</v>
      </c>
      <c r="K186" s="410">
        <v>6452</v>
      </c>
      <c r="L186" s="410">
        <v>1.0062383031815347</v>
      </c>
      <c r="M186" s="410">
        <v>1613</v>
      </c>
      <c r="N186" s="410">
        <v>2</v>
      </c>
      <c r="O186" s="410">
        <v>3328</v>
      </c>
      <c r="P186" s="495">
        <v>0.51902682470368056</v>
      </c>
      <c r="Q186" s="411">
        <v>1664</v>
      </c>
    </row>
    <row r="187" spans="1:17" ht="14.4" customHeight="1" x14ac:dyDescent="0.3">
      <c r="A187" s="406" t="s">
        <v>830</v>
      </c>
      <c r="B187" s="407" t="s">
        <v>742</v>
      </c>
      <c r="C187" s="407" t="s">
        <v>739</v>
      </c>
      <c r="D187" s="407" t="s">
        <v>779</v>
      </c>
      <c r="E187" s="407" t="s">
        <v>780</v>
      </c>
      <c r="F187" s="410">
        <v>95</v>
      </c>
      <c r="G187" s="410">
        <v>52306</v>
      </c>
      <c r="H187" s="410">
        <v>1</v>
      </c>
      <c r="I187" s="410">
        <v>550.58947368421047</v>
      </c>
      <c r="J187" s="410">
        <v>76</v>
      </c>
      <c r="K187" s="410">
        <v>41952</v>
      </c>
      <c r="L187" s="410">
        <v>0.80204947807134941</v>
      </c>
      <c r="M187" s="410">
        <v>552</v>
      </c>
      <c r="N187" s="410">
        <v>67</v>
      </c>
      <c r="O187" s="410">
        <v>37520</v>
      </c>
      <c r="P187" s="495">
        <v>0.71731732497227851</v>
      </c>
      <c r="Q187" s="411">
        <v>560</v>
      </c>
    </row>
    <row r="188" spans="1:17" ht="14.4" customHeight="1" x14ac:dyDescent="0.3">
      <c r="A188" s="406" t="s">
        <v>830</v>
      </c>
      <c r="B188" s="407" t="s">
        <v>742</v>
      </c>
      <c r="C188" s="407" t="s">
        <v>739</v>
      </c>
      <c r="D188" s="407" t="s">
        <v>785</v>
      </c>
      <c r="E188" s="407" t="s">
        <v>786</v>
      </c>
      <c r="F188" s="410">
        <v>1</v>
      </c>
      <c r="G188" s="410">
        <v>122</v>
      </c>
      <c r="H188" s="410">
        <v>1</v>
      </c>
      <c r="I188" s="410">
        <v>122</v>
      </c>
      <c r="J188" s="410"/>
      <c r="K188" s="410"/>
      <c r="L188" s="410"/>
      <c r="M188" s="410"/>
      <c r="N188" s="410"/>
      <c r="O188" s="410"/>
      <c r="P188" s="495"/>
      <c r="Q188" s="411"/>
    </row>
    <row r="189" spans="1:17" ht="14.4" customHeight="1" x14ac:dyDescent="0.3">
      <c r="A189" s="406" t="s">
        <v>830</v>
      </c>
      <c r="B189" s="407" t="s">
        <v>742</v>
      </c>
      <c r="C189" s="407" t="s">
        <v>739</v>
      </c>
      <c r="D189" s="407" t="s">
        <v>787</v>
      </c>
      <c r="E189" s="407" t="s">
        <v>788</v>
      </c>
      <c r="F189" s="410">
        <v>73</v>
      </c>
      <c r="G189" s="410">
        <v>31060</v>
      </c>
      <c r="H189" s="410">
        <v>1</v>
      </c>
      <c r="I189" s="410">
        <v>425.47945205479454</v>
      </c>
      <c r="J189" s="410">
        <v>57</v>
      </c>
      <c r="K189" s="410">
        <v>24282</v>
      </c>
      <c r="L189" s="410">
        <v>0.78177720540888607</v>
      </c>
      <c r="M189" s="410">
        <v>426</v>
      </c>
      <c r="N189" s="410">
        <v>80</v>
      </c>
      <c r="O189" s="410">
        <v>34320</v>
      </c>
      <c r="P189" s="495">
        <v>1.1049581455247908</v>
      </c>
      <c r="Q189" s="411">
        <v>429</v>
      </c>
    </row>
    <row r="190" spans="1:17" ht="14.4" customHeight="1" x14ac:dyDescent="0.3">
      <c r="A190" s="406" t="s">
        <v>830</v>
      </c>
      <c r="B190" s="407" t="s">
        <v>742</v>
      </c>
      <c r="C190" s="407" t="s">
        <v>739</v>
      </c>
      <c r="D190" s="407" t="s">
        <v>791</v>
      </c>
      <c r="E190" s="407" t="s">
        <v>750</v>
      </c>
      <c r="F190" s="410">
        <v>1</v>
      </c>
      <c r="G190" s="410">
        <v>915</v>
      </c>
      <c r="H190" s="410">
        <v>1</v>
      </c>
      <c r="I190" s="410">
        <v>915</v>
      </c>
      <c r="J190" s="410"/>
      <c r="K190" s="410"/>
      <c r="L190" s="410"/>
      <c r="M190" s="410"/>
      <c r="N190" s="410"/>
      <c r="O190" s="410"/>
      <c r="P190" s="495"/>
      <c r="Q190" s="411"/>
    </row>
    <row r="191" spans="1:17" ht="14.4" customHeight="1" x14ac:dyDescent="0.3">
      <c r="A191" s="406" t="s">
        <v>830</v>
      </c>
      <c r="B191" s="407" t="s">
        <v>742</v>
      </c>
      <c r="C191" s="407" t="s">
        <v>739</v>
      </c>
      <c r="D191" s="407" t="s">
        <v>792</v>
      </c>
      <c r="E191" s="407" t="s">
        <v>793</v>
      </c>
      <c r="F191" s="410">
        <v>4</v>
      </c>
      <c r="G191" s="410">
        <v>6452</v>
      </c>
      <c r="H191" s="410">
        <v>1</v>
      </c>
      <c r="I191" s="410">
        <v>1613</v>
      </c>
      <c r="J191" s="410">
        <v>13</v>
      </c>
      <c r="K191" s="410">
        <v>20995</v>
      </c>
      <c r="L191" s="410">
        <v>3.2540297582145072</v>
      </c>
      <c r="M191" s="410">
        <v>1615</v>
      </c>
      <c r="N191" s="410">
        <v>35</v>
      </c>
      <c r="O191" s="410">
        <v>57715</v>
      </c>
      <c r="P191" s="495">
        <v>8.9452882827030376</v>
      </c>
      <c r="Q191" s="411">
        <v>1649</v>
      </c>
    </row>
    <row r="192" spans="1:17" ht="14.4" customHeight="1" x14ac:dyDescent="0.3">
      <c r="A192" s="406" t="s">
        <v>831</v>
      </c>
      <c r="B192" s="407" t="s">
        <v>742</v>
      </c>
      <c r="C192" s="407" t="s">
        <v>739</v>
      </c>
      <c r="D192" s="407" t="s">
        <v>779</v>
      </c>
      <c r="E192" s="407" t="s">
        <v>780</v>
      </c>
      <c r="F192" s="410"/>
      <c r="G192" s="410"/>
      <c r="H192" s="410"/>
      <c r="I192" s="410"/>
      <c r="J192" s="410"/>
      <c r="K192" s="410"/>
      <c r="L192" s="410"/>
      <c r="M192" s="410"/>
      <c r="N192" s="410">
        <v>6</v>
      </c>
      <c r="O192" s="410">
        <v>3360</v>
      </c>
      <c r="P192" s="495"/>
      <c r="Q192" s="411">
        <v>560</v>
      </c>
    </row>
    <row r="193" spans="1:17" ht="14.4" customHeight="1" x14ac:dyDescent="0.3">
      <c r="A193" s="406" t="s">
        <v>831</v>
      </c>
      <c r="B193" s="407" t="s">
        <v>742</v>
      </c>
      <c r="C193" s="407" t="s">
        <v>739</v>
      </c>
      <c r="D193" s="407" t="s">
        <v>792</v>
      </c>
      <c r="E193" s="407" t="s">
        <v>793</v>
      </c>
      <c r="F193" s="410"/>
      <c r="G193" s="410"/>
      <c r="H193" s="410"/>
      <c r="I193" s="410"/>
      <c r="J193" s="410"/>
      <c r="K193" s="410"/>
      <c r="L193" s="410"/>
      <c r="M193" s="410"/>
      <c r="N193" s="410">
        <v>1</v>
      </c>
      <c r="O193" s="410">
        <v>1649</v>
      </c>
      <c r="P193" s="495"/>
      <c r="Q193" s="411">
        <v>1649</v>
      </c>
    </row>
    <row r="194" spans="1:17" ht="14.4" customHeight="1" x14ac:dyDescent="0.3">
      <c r="A194" s="406" t="s">
        <v>832</v>
      </c>
      <c r="B194" s="407" t="s">
        <v>738</v>
      </c>
      <c r="C194" s="407" t="s">
        <v>739</v>
      </c>
      <c r="D194" s="407" t="s">
        <v>740</v>
      </c>
      <c r="E194" s="407" t="s">
        <v>741</v>
      </c>
      <c r="F194" s="410">
        <v>1</v>
      </c>
      <c r="G194" s="410">
        <v>10685</v>
      </c>
      <c r="H194" s="410">
        <v>1</v>
      </c>
      <c r="I194" s="410">
        <v>10685</v>
      </c>
      <c r="J194" s="410">
        <v>2</v>
      </c>
      <c r="K194" s="410">
        <v>21450</v>
      </c>
      <c r="L194" s="410">
        <v>2.0074871314927467</v>
      </c>
      <c r="M194" s="410">
        <v>10725</v>
      </c>
      <c r="N194" s="410"/>
      <c r="O194" s="410"/>
      <c r="P194" s="495"/>
      <c r="Q194" s="411"/>
    </row>
    <row r="195" spans="1:17" ht="14.4" customHeight="1" x14ac:dyDescent="0.3">
      <c r="A195" s="406" t="s">
        <v>832</v>
      </c>
      <c r="B195" s="407" t="s">
        <v>742</v>
      </c>
      <c r="C195" s="407" t="s">
        <v>739</v>
      </c>
      <c r="D195" s="407" t="s">
        <v>779</v>
      </c>
      <c r="E195" s="407" t="s">
        <v>780</v>
      </c>
      <c r="F195" s="410"/>
      <c r="G195" s="410"/>
      <c r="H195" s="410"/>
      <c r="I195" s="410"/>
      <c r="J195" s="410">
        <v>5</v>
      </c>
      <c r="K195" s="410">
        <v>2760</v>
      </c>
      <c r="L195" s="410"/>
      <c r="M195" s="410">
        <v>552</v>
      </c>
      <c r="N195" s="410"/>
      <c r="O195" s="410"/>
      <c r="P195" s="495"/>
      <c r="Q195" s="411"/>
    </row>
    <row r="196" spans="1:17" ht="14.4" customHeight="1" x14ac:dyDescent="0.3">
      <c r="A196" s="406" t="s">
        <v>833</v>
      </c>
      <c r="B196" s="407" t="s">
        <v>742</v>
      </c>
      <c r="C196" s="407" t="s">
        <v>739</v>
      </c>
      <c r="D196" s="407" t="s">
        <v>767</v>
      </c>
      <c r="E196" s="407" t="s">
        <v>768</v>
      </c>
      <c r="F196" s="410"/>
      <c r="G196" s="410"/>
      <c r="H196" s="410"/>
      <c r="I196" s="410"/>
      <c r="J196" s="410">
        <v>1</v>
      </c>
      <c r="K196" s="410">
        <v>16</v>
      </c>
      <c r="L196" s="410"/>
      <c r="M196" s="410">
        <v>16</v>
      </c>
      <c r="N196" s="410"/>
      <c r="O196" s="410"/>
      <c r="P196" s="495"/>
      <c r="Q196" s="411"/>
    </row>
    <row r="197" spans="1:17" ht="14.4" customHeight="1" x14ac:dyDescent="0.3">
      <c r="A197" s="406" t="s">
        <v>833</v>
      </c>
      <c r="B197" s="407" t="s">
        <v>742</v>
      </c>
      <c r="C197" s="407" t="s">
        <v>739</v>
      </c>
      <c r="D197" s="407" t="s">
        <v>769</v>
      </c>
      <c r="E197" s="407" t="s">
        <v>754</v>
      </c>
      <c r="F197" s="410"/>
      <c r="G197" s="410"/>
      <c r="H197" s="410"/>
      <c r="I197" s="410"/>
      <c r="J197" s="410">
        <v>2</v>
      </c>
      <c r="K197" s="410">
        <v>1392</v>
      </c>
      <c r="L197" s="410"/>
      <c r="M197" s="410">
        <v>696</v>
      </c>
      <c r="N197" s="410"/>
      <c r="O197" s="410"/>
      <c r="P197" s="495"/>
      <c r="Q197" s="411"/>
    </row>
    <row r="198" spans="1:17" ht="14.4" customHeight="1" x14ac:dyDescent="0.3">
      <c r="A198" s="406" t="s">
        <v>833</v>
      </c>
      <c r="B198" s="407" t="s">
        <v>742</v>
      </c>
      <c r="C198" s="407" t="s">
        <v>739</v>
      </c>
      <c r="D198" s="407" t="s">
        <v>773</v>
      </c>
      <c r="E198" s="407" t="s">
        <v>774</v>
      </c>
      <c r="F198" s="410"/>
      <c r="G198" s="410"/>
      <c r="H198" s="410"/>
      <c r="I198" s="410"/>
      <c r="J198" s="410">
        <v>2</v>
      </c>
      <c r="K198" s="410">
        <v>132</v>
      </c>
      <c r="L198" s="410"/>
      <c r="M198" s="410">
        <v>66</v>
      </c>
      <c r="N198" s="410"/>
      <c r="O198" s="410"/>
      <c r="P198" s="495"/>
      <c r="Q198" s="411"/>
    </row>
    <row r="199" spans="1:17" ht="14.4" customHeight="1" x14ac:dyDescent="0.3">
      <c r="A199" s="406" t="s">
        <v>834</v>
      </c>
      <c r="B199" s="407" t="s">
        <v>738</v>
      </c>
      <c r="C199" s="407" t="s">
        <v>739</v>
      </c>
      <c r="D199" s="407" t="s">
        <v>740</v>
      </c>
      <c r="E199" s="407" t="s">
        <v>741</v>
      </c>
      <c r="F199" s="410"/>
      <c r="G199" s="410"/>
      <c r="H199" s="410"/>
      <c r="I199" s="410"/>
      <c r="J199" s="410">
        <v>1</v>
      </c>
      <c r="K199" s="410">
        <v>10725</v>
      </c>
      <c r="L199" s="410"/>
      <c r="M199" s="410">
        <v>10725</v>
      </c>
      <c r="N199" s="410"/>
      <c r="O199" s="410"/>
      <c r="P199" s="495"/>
      <c r="Q199" s="411"/>
    </row>
    <row r="200" spans="1:17" ht="14.4" customHeight="1" x14ac:dyDescent="0.3">
      <c r="A200" s="406" t="s">
        <v>834</v>
      </c>
      <c r="B200" s="407" t="s">
        <v>742</v>
      </c>
      <c r="C200" s="407" t="s">
        <v>739</v>
      </c>
      <c r="D200" s="407" t="s">
        <v>743</v>
      </c>
      <c r="E200" s="407" t="s">
        <v>744</v>
      </c>
      <c r="F200" s="410"/>
      <c r="G200" s="410"/>
      <c r="H200" s="410"/>
      <c r="I200" s="410"/>
      <c r="J200" s="410">
        <v>2</v>
      </c>
      <c r="K200" s="410">
        <v>256</v>
      </c>
      <c r="L200" s="410"/>
      <c r="M200" s="410">
        <v>128</v>
      </c>
      <c r="N200" s="410">
        <v>1</v>
      </c>
      <c r="O200" s="410">
        <v>136</v>
      </c>
      <c r="P200" s="495"/>
      <c r="Q200" s="411">
        <v>136</v>
      </c>
    </row>
    <row r="201" spans="1:17" ht="14.4" customHeight="1" x14ac:dyDescent="0.3">
      <c r="A201" s="406" t="s">
        <v>834</v>
      </c>
      <c r="B201" s="407" t="s">
        <v>742</v>
      </c>
      <c r="C201" s="407" t="s">
        <v>739</v>
      </c>
      <c r="D201" s="407" t="s">
        <v>751</v>
      </c>
      <c r="E201" s="407" t="s">
        <v>752</v>
      </c>
      <c r="F201" s="410">
        <v>2</v>
      </c>
      <c r="G201" s="410">
        <v>7428</v>
      </c>
      <c r="H201" s="410">
        <v>1</v>
      </c>
      <c r="I201" s="410">
        <v>3714</v>
      </c>
      <c r="J201" s="410"/>
      <c r="K201" s="410"/>
      <c r="L201" s="410"/>
      <c r="M201" s="410"/>
      <c r="N201" s="410">
        <v>2</v>
      </c>
      <c r="O201" s="410">
        <v>7646</v>
      </c>
      <c r="P201" s="495">
        <v>1.0293484114162628</v>
      </c>
      <c r="Q201" s="411">
        <v>3823</v>
      </c>
    </row>
    <row r="202" spans="1:17" ht="14.4" customHeight="1" x14ac:dyDescent="0.3">
      <c r="A202" s="406" t="s">
        <v>834</v>
      </c>
      <c r="B202" s="407" t="s">
        <v>742</v>
      </c>
      <c r="C202" s="407" t="s">
        <v>739</v>
      </c>
      <c r="D202" s="407" t="s">
        <v>753</v>
      </c>
      <c r="E202" s="407" t="s">
        <v>754</v>
      </c>
      <c r="F202" s="410"/>
      <c r="G202" s="410"/>
      <c r="H202" s="410"/>
      <c r="I202" s="410"/>
      <c r="J202" s="410">
        <v>1</v>
      </c>
      <c r="K202" s="410">
        <v>439</v>
      </c>
      <c r="L202" s="410"/>
      <c r="M202" s="410">
        <v>439</v>
      </c>
      <c r="N202" s="410"/>
      <c r="O202" s="410"/>
      <c r="P202" s="495"/>
      <c r="Q202" s="411"/>
    </row>
    <row r="203" spans="1:17" ht="14.4" customHeight="1" x14ac:dyDescent="0.3">
      <c r="A203" s="406" t="s">
        <v>834</v>
      </c>
      <c r="B203" s="407" t="s">
        <v>742</v>
      </c>
      <c r="C203" s="407" t="s">
        <v>739</v>
      </c>
      <c r="D203" s="407" t="s">
        <v>757</v>
      </c>
      <c r="E203" s="407" t="s">
        <v>758</v>
      </c>
      <c r="F203" s="410"/>
      <c r="G203" s="410"/>
      <c r="H203" s="410"/>
      <c r="I203" s="410"/>
      <c r="J203" s="410"/>
      <c r="K203" s="410"/>
      <c r="L203" s="410"/>
      <c r="M203" s="410"/>
      <c r="N203" s="410">
        <v>1</v>
      </c>
      <c r="O203" s="410">
        <v>1655</v>
      </c>
      <c r="P203" s="495"/>
      <c r="Q203" s="411">
        <v>1655</v>
      </c>
    </row>
    <row r="204" spans="1:17" ht="14.4" customHeight="1" x14ac:dyDescent="0.3">
      <c r="A204" s="406" t="s">
        <v>834</v>
      </c>
      <c r="B204" s="407" t="s">
        <v>742</v>
      </c>
      <c r="C204" s="407" t="s">
        <v>739</v>
      </c>
      <c r="D204" s="407" t="s">
        <v>763</v>
      </c>
      <c r="E204" s="407" t="s">
        <v>764</v>
      </c>
      <c r="F204" s="410">
        <v>1</v>
      </c>
      <c r="G204" s="410">
        <v>1457</v>
      </c>
      <c r="H204" s="410">
        <v>1</v>
      </c>
      <c r="I204" s="410">
        <v>1457</v>
      </c>
      <c r="J204" s="410">
        <v>3</v>
      </c>
      <c r="K204" s="410">
        <v>4383</v>
      </c>
      <c r="L204" s="410">
        <v>3.0082361015785861</v>
      </c>
      <c r="M204" s="410">
        <v>1461</v>
      </c>
      <c r="N204" s="410">
        <v>2</v>
      </c>
      <c r="O204" s="410">
        <v>3046</v>
      </c>
      <c r="P204" s="495">
        <v>2.0905971173644473</v>
      </c>
      <c r="Q204" s="411">
        <v>1523</v>
      </c>
    </row>
    <row r="205" spans="1:17" ht="14.4" customHeight="1" x14ac:dyDescent="0.3">
      <c r="A205" s="406" t="s">
        <v>834</v>
      </c>
      <c r="B205" s="407" t="s">
        <v>742</v>
      </c>
      <c r="C205" s="407" t="s">
        <v>739</v>
      </c>
      <c r="D205" s="407" t="s">
        <v>767</v>
      </c>
      <c r="E205" s="407" t="s">
        <v>768</v>
      </c>
      <c r="F205" s="410">
        <v>2</v>
      </c>
      <c r="G205" s="410">
        <v>32</v>
      </c>
      <c r="H205" s="410">
        <v>1</v>
      </c>
      <c r="I205" s="410">
        <v>16</v>
      </c>
      <c r="J205" s="410">
        <v>1</v>
      </c>
      <c r="K205" s="410">
        <v>16</v>
      </c>
      <c r="L205" s="410">
        <v>0.5</v>
      </c>
      <c r="M205" s="410">
        <v>16</v>
      </c>
      <c r="N205" s="410">
        <v>5</v>
      </c>
      <c r="O205" s="410">
        <v>85</v>
      </c>
      <c r="P205" s="495">
        <v>2.65625</v>
      </c>
      <c r="Q205" s="411">
        <v>17</v>
      </c>
    </row>
    <row r="206" spans="1:17" ht="14.4" customHeight="1" x14ac:dyDescent="0.3">
      <c r="A206" s="406" t="s">
        <v>834</v>
      </c>
      <c r="B206" s="407" t="s">
        <v>742</v>
      </c>
      <c r="C206" s="407" t="s">
        <v>739</v>
      </c>
      <c r="D206" s="407" t="s">
        <v>769</v>
      </c>
      <c r="E206" s="407" t="s">
        <v>754</v>
      </c>
      <c r="F206" s="410">
        <v>3</v>
      </c>
      <c r="G206" s="410">
        <v>2082</v>
      </c>
      <c r="H206" s="410">
        <v>1</v>
      </c>
      <c r="I206" s="410">
        <v>694</v>
      </c>
      <c r="J206" s="410">
        <v>2</v>
      </c>
      <c r="K206" s="410">
        <v>1392</v>
      </c>
      <c r="L206" s="410">
        <v>0.66858789625360227</v>
      </c>
      <c r="M206" s="410">
        <v>696</v>
      </c>
      <c r="N206" s="410">
        <v>9</v>
      </c>
      <c r="O206" s="410">
        <v>6372</v>
      </c>
      <c r="P206" s="495">
        <v>3.0605187319884726</v>
      </c>
      <c r="Q206" s="411">
        <v>708</v>
      </c>
    </row>
    <row r="207" spans="1:17" ht="14.4" customHeight="1" x14ac:dyDescent="0.3">
      <c r="A207" s="406" t="s">
        <v>834</v>
      </c>
      <c r="B207" s="407" t="s">
        <v>742</v>
      </c>
      <c r="C207" s="407" t="s">
        <v>739</v>
      </c>
      <c r="D207" s="407" t="s">
        <v>770</v>
      </c>
      <c r="E207" s="407" t="s">
        <v>756</v>
      </c>
      <c r="F207" s="410">
        <v>5</v>
      </c>
      <c r="G207" s="410">
        <v>6915</v>
      </c>
      <c r="H207" s="410">
        <v>1</v>
      </c>
      <c r="I207" s="410">
        <v>1383</v>
      </c>
      <c r="J207" s="410"/>
      <c r="K207" s="410"/>
      <c r="L207" s="410"/>
      <c r="M207" s="410"/>
      <c r="N207" s="410">
        <v>3</v>
      </c>
      <c r="O207" s="410">
        <v>4314</v>
      </c>
      <c r="P207" s="495">
        <v>0.62386117136659436</v>
      </c>
      <c r="Q207" s="411">
        <v>1438</v>
      </c>
    </row>
    <row r="208" spans="1:17" ht="14.4" customHeight="1" x14ac:dyDescent="0.3">
      <c r="A208" s="406" t="s">
        <v>834</v>
      </c>
      <c r="B208" s="407" t="s">
        <v>742</v>
      </c>
      <c r="C208" s="407" t="s">
        <v>739</v>
      </c>
      <c r="D208" s="407" t="s">
        <v>771</v>
      </c>
      <c r="E208" s="407" t="s">
        <v>772</v>
      </c>
      <c r="F208" s="410">
        <v>3</v>
      </c>
      <c r="G208" s="410">
        <v>7002</v>
      </c>
      <c r="H208" s="410">
        <v>1</v>
      </c>
      <c r="I208" s="410">
        <v>2334</v>
      </c>
      <c r="J208" s="410"/>
      <c r="K208" s="410"/>
      <c r="L208" s="410"/>
      <c r="M208" s="410"/>
      <c r="N208" s="410">
        <v>3</v>
      </c>
      <c r="O208" s="410">
        <v>7311</v>
      </c>
      <c r="P208" s="495">
        <v>1.0441302485004285</v>
      </c>
      <c r="Q208" s="411">
        <v>2437</v>
      </c>
    </row>
    <row r="209" spans="1:17" ht="14.4" customHeight="1" x14ac:dyDescent="0.3">
      <c r="A209" s="406" t="s">
        <v>834</v>
      </c>
      <c r="B209" s="407" t="s">
        <v>742</v>
      </c>
      <c r="C209" s="407" t="s">
        <v>739</v>
      </c>
      <c r="D209" s="407" t="s">
        <v>773</v>
      </c>
      <c r="E209" s="407" t="s">
        <v>774</v>
      </c>
      <c r="F209" s="410">
        <v>3</v>
      </c>
      <c r="G209" s="410">
        <v>198</v>
      </c>
      <c r="H209" s="410">
        <v>1</v>
      </c>
      <c r="I209" s="410">
        <v>66</v>
      </c>
      <c r="J209" s="410">
        <v>2</v>
      </c>
      <c r="K209" s="410">
        <v>132</v>
      </c>
      <c r="L209" s="410">
        <v>0.66666666666666663</v>
      </c>
      <c r="M209" s="410">
        <v>66</v>
      </c>
      <c r="N209" s="410">
        <v>9</v>
      </c>
      <c r="O209" s="410">
        <v>621</v>
      </c>
      <c r="P209" s="495">
        <v>3.1363636363636362</v>
      </c>
      <c r="Q209" s="411">
        <v>69</v>
      </c>
    </row>
    <row r="210" spans="1:17" ht="14.4" customHeight="1" x14ac:dyDescent="0.3">
      <c r="A210" s="406" t="s">
        <v>834</v>
      </c>
      <c r="B210" s="407" t="s">
        <v>742</v>
      </c>
      <c r="C210" s="407" t="s">
        <v>739</v>
      </c>
      <c r="D210" s="407" t="s">
        <v>775</v>
      </c>
      <c r="E210" s="407" t="s">
        <v>776</v>
      </c>
      <c r="F210" s="410">
        <v>1</v>
      </c>
      <c r="G210" s="410">
        <v>399</v>
      </c>
      <c r="H210" s="410">
        <v>1</v>
      </c>
      <c r="I210" s="410">
        <v>399</v>
      </c>
      <c r="J210" s="410">
        <v>3</v>
      </c>
      <c r="K210" s="410">
        <v>1203</v>
      </c>
      <c r="L210" s="410">
        <v>3.0150375939849625</v>
      </c>
      <c r="M210" s="410">
        <v>401</v>
      </c>
      <c r="N210" s="410">
        <v>2</v>
      </c>
      <c r="O210" s="410">
        <v>814</v>
      </c>
      <c r="P210" s="495">
        <v>2.0401002506265664</v>
      </c>
      <c r="Q210" s="411">
        <v>407</v>
      </c>
    </row>
    <row r="211" spans="1:17" ht="14.4" customHeight="1" x14ac:dyDescent="0.3">
      <c r="A211" s="406" t="s">
        <v>834</v>
      </c>
      <c r="B211" s="407" t="s">
        <v>742</v>
      </c>
      <c r="C211" s="407" t="s">
        <v>739</v>
      </c>
      <c r="D211" s="407" t="s">
        <v>779</v>
      </c>
      <c r="E211" s="407" t="s">
        <v>780</v>
      </c>
      <c r="F211" s="410">
        <v>17</v>
      </c>
      <c r="G211" s="410">
        <v>9367</v>
      </c>
      <c r="H211" s="410">
        <v>1</v>
      </c>
      <c r="I211" s="410">
        <v>551</v>
      </c>
      <c r="J211" s="410">
        <v>6</v>
      </c>
      <c r="K211" s="410">
        <v>3312</v>
      </c>
      <c r="L211" s="410">
        <v>0.35358172307035335</v>
      </c>
      <c r="M211" s="410">
        <v>552</v>
      </c>
      <c r="N211" s="410">
        <v>24</v>
      </c>
      <c r="O211" s="410">
        <v>13440</v>
      </c>
      <c r="P211" s="495">
        <v>1.4348243834738976</v>
      </c>
      <c r="Q211" s="411">
        <v>560</v>
      </c>
    </row>
    <row r="212" spans="1:17" ht="14.4" customHeight="1" x14ac:dyDescent="0.3">
      <c r="A212" s="406" t="s">
        <v>834</v>
      </c>
      <c r="B212" s="407" t="s">
        <v>742</v>
      </c>
      <c r="C212" s="407" t="s">
        <v>739</v>
      </c>
      <c r="D212" s="407" t="s">
        <v>787</v>
      </c>
      <c r="E212" s="407" t="s">
        <v>788</v>
      </c>
      <c r="F212" s="410"/>
      <c r="G212" s="410"/>
      <c r="H212" s="410"/>
      <c r="I212" s="410"/>
      <c r="J212" s="410">
        <v>2</v>
      </c>
      <c r="K212" s="410">
        <v>852</v>
      </c>
      <c r="L212" s="410"/>
      <c r="M212" s="410">
        <v>426</v>
      </c>
      <c r="N212" s="410"/>
      <c r="O212" s="410"/>
      <c r="P212" s="495"/>
      <c r="Q212" s="411"/>
    </row>
    <row r="213" spans="1:17" ht="14.4" customHeight="1" x14ac:dyDescent="0.3">
      <c r="A213" s="406" t="s">
        <v>834</v>
      </c>
      <c r="B213" s="407" t="s">
        <v>742</v>
      </c>
      <c r="C213" s="407" t="s">
        <v>739</v>
      </c>
      <c r="D213" s="407" t="s">
        <v>792</v>
      </c>
      <c r="E213" s="407" t="s">
        <v>793</v>
      </c>
      <c r="F213" s="410"/>
      <c r="G213" s="410"/>
      <c r="H213" s="410"/>
      <c r="I213" s="410"/>
      <c r="J213" s="410"/>
      <c r="K213" s="410"/>
      <c r="L213" s="410"/>
      <c r="M213" s="410"/>
      <c r="N213" s="410">
        <v>6</v>
      </c>
      <c r="O213" s="410">
        <v>9894</v>
      </c>
      <c r="P213" s="495"/>
      <c r="Q213" s="411">
        <v>1649</v>
      </c>
    </row>
    <row r="214" spans="1:17" ht="14.4" customHeight="1" x14ac:dyDescent="0.3">
      <c r="A214" s="406" t="s">
        <v>835</v>
      </c>
      <c r="B214" s="407" t="s">
        <v>742</v>
      </c>
      <c r="C214" s="407" t="s">
        <v>739</v>
      </c>
      <c r="D214" s="407" t="s">
        <v>747</v>
      </c>
      <c r="E214" s="407" t="s">
        <v>748</v>
      </c>
      <c r="F214" s="410">
        <v>1</v>
      </c>
      <c r="G214" s="410">
        <v>2213</v>
      </c>
      <c r="H214" s="410">
        <v>1</v>
      </c>
      <c r="I214" s="410">
        <v>2213</v>
      </c>
      <c r="J214" s="410"/>
      <c r="K214" s="410"/>
      <c r="L214" s="410"/>
      <c r="M214" s="410"/>
      <c r="N214" s="410"/>
      <c r="O214" s="410"/>
      <c r="P214" s="495"/>
      <c r="Q214" s="411"/>
    </row>
    <row r="215" spans="1:17" ht="14.4" customHeight="1" x14ac:dyDescent="0.3">
      <c r="A215" s="406" t="s">
        <v>835</v>
      </c>
      <c r="B215" s="407" t="s">
        <v>742</v>
      </c>
      <c r="C215" s="407" t="s">
        <v>739</v>
      </c>
      <c r="D215" s="407" t="s">
        <v>753</v>
      </c>
      <c r="E215" s="407" t="s">
        <v>754</v>
      </c>
      <c r="F215" s="410"/>
      <c r="G215" s="410"/>
      <c r="H215" s="410"/>
      <c r="I215" s="410"/>
      <c r="J215" s="410"/>
      <c r="K215" s="410"/>
      <c r="L215" s="410"/>
      <c r="M215" s="410"/>
      <c r="N215" s="410">
        <v>2</v>
      </c>
      <c r="O215" s="410">
        <v>890</v>
      </c>
      <c r="P215" s="495"/>
      <c r="Q215" s="411">
        <v>445</v>
      </c>
    </row>
    <row r="216" spans="1:17" ht="14.4" customHeight="1" x14ac:dyDescent="0.3">
      <c r="A216" s="406" t="s">
        <v>835</v>
      </c>
      <c r="B216" s="407" t="s">
        <v>742</v>
      </c>
      <c r="C216" s="407" t="s">
        <v>739</v>
      </c>
      <c r="D216" s="407" t="s">
        <v>763</v>
      </c>
      <c r="E216" s="407" t="s">
        <v>764</v>
      </c>
      <c r="F216" s="410">
        <v>1</v>
      </c>
      <c r="G216" s="410">
        <v>1447</v>
      </c>
      <c r="H216" s="410">
        <v>1</v>
      </c>
      <c r="I216" s="410">
        <v>1447</v>
      </c>
      <c r="J216" s="410"/>
      <c r="K216" s="410"/>
      <c r="L216" s="410"/>
      <c r="M216" s="410"/>
      <c r="N216" s="410"/>
      <c r="O216" s="410"/>
      <c r="P216" s="495"/>
      <c r="Q216" s="411"/>
    </row>
    <row r="217" spans="1:17" ht="14.4" customHeight="1" x14ac:dyDescent="0.3">
      <c r="A217" s="406" t="s">
        <v>835</v>
      </c>
      <c r="B217" s="407" t="s">
        <v>742</v>
      </c>
      <c r="C217" s="407" t="s">
        <v>739</v>
      </c>
      <c r="D217" s="407" t="s">
        <v>767</v>
      </c>
      <c r="E217" s="407" t="s">
        <v>768</v>
      </c>
      <c r="F217" s="410">
        <v>1</v>
      </c>
      <c r="G217" s="410">
        <v>16</v>
      </c>
      <c r="H217" s="410">
        <v>1</v>
      </c>
      <c r="I217" s="410">
        <v>16</v>
      </c>
      <c r="J217" s="410"/>
      <c r="K217" s="410"/>
      <c r="L217" s="410"/>
      <c r="M217" s="410"/>
      <c r="N217" s="410"/>
      <c r="O217" s="410"/>
      <c r="P217" s="495"/>
      <c r="Q217" s="411"/>
    </row>
    <row r="218" spans="1:17" ht="14.4" customHeight="1" x14ac:dyDescent="0.3">
      <c r="A218" s="406" t="s">
        <v>835</v>
      </c>
      <c r="B218" s="407" t="s">
        <v>742</v>
      </c>
      <c r="C218" s="407" t="s">
        <v>739</v>
      </c>
      <c r="D218" s="407" t="s">
        <v>773</v>
      </c>
      <c r="E218" s="407" t="s">
        <v>774</v>
      </c>
      <c r="F218" s="410"/>
      <c r="G218" s="410"/>
      <c r="H218" s="410"/>
      <c r="I218" s="410"/>
      <c r="J218" s="410"/>
      <c r="K218" s="410"/>
      <c r="L218" s="410"/>
      <c r="M218" s="410"/>
      <c r="N218" s="410">
        <v>2</v>
      </c>
      <c r="O218" s="410">
        <v>138</v>
      </c>
      <c r="P218" s="495"/>
      <c r="Q218" s="411">
        <v>69</v>
      </c>
    </row>
    <row r="219" spans="1:17" ht="14.4" customHeight="1" x14ac:dyDescent="0.3">
      <c r="A219" s="406" t="s">
        <v>835</v>
      </c>
      <c r="B219" s="407" t="s">
        <v>742</v>
      </c>
      <c r="C219" s="407" t="s">
        <v>739</v>
      </c>
      <c r="D219" s="407" t="s">
        <v>775</v>
      </c>
      <c r="E219" s="407" t="s">
        <v>776</v>
      </c>
      <c r="F219" s="410">
        <v>1</v>
      </c>
      <c r="G219" s="410">
        <v>396</v>
      </c>
      <c r="H219" s="410">
        <v>1</v>
      </c>
      <c r="I219" s="410">
        <v>396</v>
      </c>
      <c r="J219" s="410"/>
      <c r="K219" s="410"/>
      <c r="L219" s="410"/>
      <c r="M219" s="410"/>
      <c r="N219" s="410"/>
      <c r="O219" s="410"/>
      <c r="P219" s="495"/>
      <c r="Q219" s="411"/>
    </row>
    <row r="220" spans="1:17" ht="14.4" customHeight="1" x14ac:dyDescent="0.3">
      <c r="A220" s="406" t="s">
        <v>835</v>
      </c>
      <c r="B220" s="407" t="s">
        <v>742</v>
      </c>
      <c r="C220" s="407" t="s">
        <v>739</v>
      </c>
      <c r="D220" s="407" t="s">
        <v>777</v>
      </c>
      <c r="E220" s="407" t="s">
        <v>778</v>
      </c>
      <c r="F220" s="410"/>
      <c r="G220" s="410"/>
      <c r="H220" s="410"/>
      <c r="I220" s="410"/>
      <c r="J220" s="410"/>
      <c r="K220" s="410"/>
      <c r="L220" s="410"/>
      <c r="M220" s="410"/>
      <c r="N220" s="410">
        <v>1</v>
      </c>
      <c r="O220" s="410">
        <v>1664</v>
      </c>
      <c r="P220" s="495"/>
      <c r="Q220" s="411">
        <v>1664</v>
      </c>
    </row>
    <row r="221" spans="1:17" ht="14.4" customHeight="1" x14ac:dyDescent="0.3">
      <c r="A221" s="406" t="s">
        <v>835</v>
      </c>
      <c r="B221" s="407" t="s">
        <v>742</v>
      </c>
      <c r="C221" s="407" t="s">
        <v>739</v>
      </c>
      <c r="D221" s="407" t="s">
        <v>787</v>
      </c>
      <c r="E221" s="407" t="s">
        <v>788</v>
      </c>
      <c r="F221" s="410">
        <v>3</v>
      </c>
      <c r="G221" s="410">
        <v>1275</v>
      </c>
      <c r="H221" s="410">
        <v>1</v>
      </c>
      <c r="I221" s="410">
        <v>425</v>
      </c>
      <c r="J221" s="410"/>
      <c r="K221" s="410"/>
      <c r="L221" s="410"/>
      <c r="M221" s="410"/>
      <c r="N221" s="410">
        <v>3</v>
      </c>
      <c r="O221" s="410">
        <v>1287</v>
      </c>
      <c r="P221" s="495">
        <v>1.0094117647058825</v>
      </c>
      <c r="Q221" s="411">
        <v>429</v>
      </c>
    </row>
    <row r="222" spans="1:17" ht="14.4" customHeight="1" x14ac:dyDescent="0.3">
      <c r="A222" s="406" t="s">
        <v>835</v>
      </c>
      <c r="B222" s="407" t="s">
        <v>742</v>
      </c>
      <c r="C222" s="407" t="s">
        <v>739</v>
      </c>
      <c r="D222" s="407" t="s">
        <v>792</v>
      </c>
      <c r="E222" s="407" t="s">
        <v>793</v>
      </c>
      <c r="F222" s="410"/>
      <c r="G222" s="410"/>
      <c r="H222" s="410"/>
      <c r="I222" s="410"/>
      <c r="J222" s="410"/>
      <c r="K222" s="410"/>
      <c r="L222" s="410"/>
      <c r="M222" s="410"/>
      <c r="N222" s="410">
        <v>1</v>
      </c>
      <c r="O222" s="410">
        <v>1649</v>
      </c>
      <c r="P222" s="495"/>
      <c r="Q222" s="411">
        <v>1649</v>
      </c>
    </row>
    <row r="223" spans="1:17" ht="14.4" customHeight="1" x14ac:dyDescent="0.3">
      <c r="A223" s="406" t="s">
        <v>836</v>
      </c>
      <c r="B223" s="407" t="s">
        <v>742</v>
      </c>
      <c r="C223" s="407" t="s">
        <v>739</v>
      </c>
      <c r="D223" s="407" t="s">
        <v>751</v>
      </c>
      <c r="E223" s="407" t="s">
        <v>752</v>
      </c>
      <c r="F223" s="410"/>
      <c r="G223" s="410"/>
      <c r="H223" s="410"/>
      <c r="I223" s="410"/>
      <c r="J223" s="410">
        <v>1</v>
      </c>
      <c r="K223" s="410">
        <v>3721</v>
      </c>
      <c r="L223" s="410"/>
      <c r="M223" s="410">
        <v>3721</v>
      </c>
      <c r="N223" s="410"/>
      <c r="O223" s="410"/>
      <c r="P223" s="495"/>
      <c r="Q223" s="411"/>
    </row>
    <row r="224" spans="1:17" ht="14.4" customHeight="1" x14ac:dyDescent="0.3">
      <c r="A224" s="406" t="s">
        <v>836</v>
      </c>
      <c r="B224" s="407" t="s">
        <v>742</v>
      </c>
      <c r="C224" s="407" t="s">
        <v>739</v>
      </c>
      <c r="D224" s="407" t="s">
        <v>771</v>
      </c>
      <c r="E224" s="407" t="s">
        <v>772</v>
      </c>
      <c r="F224" s="410"/>
      <c r="G224" s="410"/>
      <c r="H224" s="410"/>
      <c r="I224" s="410"/>
      <c r="J224" s="410">
        <v>1</v>
      </c>
      <c r="K224" s="410">
        <v>2341</v>
      </c>
      <c r="L224" s="410"/>
      <c r="M224" s="410">
        <v>2341</v>
      </c>
      <c r="N224" s="410"/>
      <c r="O224" s="410"/>
      <c r="P224" s="495"/>
      <c r="Q224" s="411"/>
    </row>
    <row r="225" spans="1:17" ht="14.4" customHeight="1" x14ac:dyDescent="0.3">
      <c r="A225" s="406" t="s">
        <v>836</v>
      </c>
      <c r="B225" s="407" t="s">
        <v>742</v>
      </c>
      <c r="C225" s="407" t="s">
        <v>739</v>
      </c>
      <c r="D225" s="407" t="s">
        <v>779</v>
      </c>
      <c r="E225" s="407" t="s">
        <v>780</v>
      </c>
      <c r="F225" s="410"/>
      <c r="G225" s="410"/>
      <c r="H225" s="410"/>
      <c r="I225" s="410"/>
      <c r="J225" s="410">
        <v>5</v>
      </c>
      <c r="K225" s="410">
        <v>2760</v>
      </c>
      <c r="L225" s="410"/>
      <c r="M225" s="410">
        <v>552</v>
      </c>
      <c r="N225" s="410"/>
      <c r="O225" s="410"/>
      <c r="P225" s="495"/>
      <c r="Q225" s="411"/>
    </row>
    <row r="226" spans="1:17" ht="14.4" customHeight="1" x14ac:dyDescent="0.3">
      <c r="A226" s="406" t="s">
        <v>836</v>
      </c>
      <c r="B226" s="407" t="s">
        <v>742</v>
      </c>
      <c r="C226" s="407" t="s">
        <v>739</v>
      </c>
      <c r="D226" s="407" t="s">
        <v>792</v>
      </c>
      <c r="E226" s="407" t="s">
        <v>793</v>
      </c>
      <c r="F226" s="410"/>
      <c r="G226" s="410"/>
      <c r="H226" s="410"/>
      <c r="I226" s="410"/>
      <c r="J226" s="410">
        <v>1</v>
      </c>
      <c r="K226" s="410">
        <v>1615</v>
      </c>
      <c r="L226" s="410"/>
      <c r="M226" s="410">
        <v>1615</v>
      </c>
      <c r="N226" s="410"/>
      <c r="O226" s="410"/>
      <c r="P226" s="495"/>
      <c r="Q226" s="411"/>
    </row>
    <row r="227" spans="1:17" ht="14.4" customHeight="1" x14ac:dyDescent="0.3">
      <c r="A227" s="406" t="s">
        <v>837</v>
      </c>
      <c r="B227" s="407" t="s">
        <v>738</v>
      </c>
      <c r="C227" s="407" t="s">
        <v>739</v>
      </c>
      <c r="D227" s="407" t="s">
        <v>740</v>
      </c>
      <c r="E227" s="407" t="s">
        <v>741</v>
      </c>
      <c r="F227" s="410">
        <v>3</v>
      </c>
      <c r="G227" s="410">
        <v>31965</v>
      </c>
      <c r="H227" s="410">
        <v>1</v>
      </c>
      <c r="I227" s="410">
        <v>10655</v>
      </c>
      <c r="J227" s="410">
        <v>4</v>
      </c>
      <c r="K227" s="410">
        <v>42900</v>
      </c>
      <c r="L227" s="410">
        <v>1.3420929141248241</v>
      </c>
      <c r="M227" s="410">
        <v>10725</v>
      </c>
      <c r="N227" s="410"/>
      <c r="O227" s="410"/>
      <c r="P227" s="495"/>
      <c r="Q227" s="411"/>
    </row>
    <row r="228" spans="1:17" ht="14.4" customHeight="1" x14ac:dyDescent="0.3">
      <c r="A228" s="406" t="s">
        <v>837</v>
      </c>
      <c r="B228" s="407" t="s">
        <v>742</v>
      </c>
      <c r="C228" s="407" t="s">
        <v>739</v>
      </c>
      <c r="D228" s="407" t="s">
        <v>743</v>
      </c>
      <c r="E228" s="407" t="s">
        <v>744</v>
      </c>
      <c r="F228" s="410"/>
      <c r="G228" s="410"/>
      <c r="H228" s="410"/>
      <c r="I228" s="410"/>
      <c r="J228" s="410">
        <v>1</v>
      </c>
      <c r="K228" s="410">
        <v>128</v>
      </c>
      <c r="L228" s="410"/>
      <c r="M228" s="410">
        <v>128</v>
      </c>
      <c r="N228" s="410"/>
      <c r="O228" s="410"/>
      <c r="P228" s="495"/>
      <c r="Q228" s="411"/>
    </row>
    <row r="229" spans="1:17" ht="14.4" customHeight="1" x14ac:dyDescent="0.3">
      <c r="A229" s="406" t="s">
        <v>837</v>
      </c>
      <c r="B229" s="407" t="s">
        <v>742</v>
      </c>
      <c r="C229" s="407" t="s">
        <v>739</v>
      </c>
      <c r="D229" s="407" t="s">
        <v>747</v>
      </c>
      <c r="E229" s="407" t="s">
        <v>748</v>
      </c>
      <c r="F229" s="410"/>
      <c r="G229" s="410"/>
      <c r="H229" s="410"/>
      <c r="I229" s="410"/>
      <c r="J229" s="410">
        <v>2</v>
      </c>
      <c r="K229" s="410">
        <v>4472</v>
      </c>
      <c r="L229" s="410"/>
      <c r="M229" s="410">
        <v>2236</v>
      </c>
      <c r="N229" s="410"/>
      <c r="O229" s="410"/>
      <c r="P229" s="495"/>
      <c r="Q229" s="411"/>
    </row>
    <row r="230" spans="1:17" ht="14.4" customHeight="1" x14ac:dyDescent="0.3">
      <c r="A230" s="406" t="s">
        <v>837</v>
      </c>
      <c r="B230" s="407" t="s">
        <v>742</v>
      </c>
      <c r="C230" s="407" t="s">
        <v>739</v>
      </c>
      <c r="D230" s="407" t="s">
        <v>751</v>
      </c>
      <c r="E230" s="407" t="s">
        <v>752</v>
      </c>
      <c r="F230" s="410"/>
      <c r="G230" s="410"/>
      <c r="H230" s="410"/>
      <c r="I230" s="410"/>
      <c r="J230" s="410">
        <v>2</v>
      </c>
      <c r="K230" s="410">
        <v>7442</v>
      </c>
      <c r="L230" s="410"/>
      <c r="M230" s="410">
        <v>3721</v>
      </c>
      <c r="N230" s="410">
        <v>5</v>
      </c>
      <c r="O230" s="410">
        <v>19115</v>
      </c>
      <c r="P230" s="495"/>
      <c r="Q230" s="411">
        <v>3823</v>
      </c>
    </row>
    <row r="231" spans="1:17" ht="14.4" customHeight="1" x14ac:dyDescent="0.3">
      <c r="A231" s="406" t="s">
        <v>837</v>
      </c>
      <c r="B231" s="407" t="s">
        <v>742</v>
      </c>
      <c r="C231" s="407" t="s">
        <v>739</v>
      </c>
      <c r="D231" s="407" t="s">
        <v>755</v>
      </c>
      <c r="E231" s="407" t="s">
        <v>756</v>
      </c>
      <c r="F231" s="410"/>
      <c r="G231" s="410"/>
      <c r="H231" s="410"/>
      <c r="I231" s="410"/>
      <c r="J231" s="410"/>
      <c r="K231" s="410"/>
      <c r="L231" s="410"/>
      <c r="M231" s="410"/>
      <c r="N231" s="410">
        <v>3</v>
      </c>
      <c r="O231" s="410">
        <v>2559</v>
      </c>
      <c r="P231" s="495"/>
      <c r="Q231" s="411">
        <v>853</v>
      </c>
    </row>
    <row r="232" spans="1:17" ht="14.4" customHeight="1" x14ac:dyDescent="0.3">
      <c r="A232" s="406" t="s">
        <v>837</v>
      </c>
      <c r="B232" s="407" t="s">
        <v>742</v>
      </c>
      <c r="C232" s="407" t="s">
        <v>739</v>
      </c>
      <c r="D232" s="407" t="s">
        <v>757</v>
      </c>
      <c r="E232" s="407" t="s">
        <v>758</v>
      </c>
      <c r="F232" s="410"/>
      <c r="G232" s="410"/>
      <c r="H232" s="410"/>
      <c r="I232" s="410"/>
      <c r="J232" s="410">
        <v>1</v>
      </c>
      <c r="K232" s="410">
        <v>1621</v>
      </c>
      <c r="L232" s="410"/>
      <c r="M232" s="410">
        <v>1621</v>
      </c>
      <c r="N232" s="410">
        <v>3</v>
      </c>
      <c r="O232" s="410">
        <v>4965</v>
      </c>
      <c r="P232" s="495"/>
      <c r="Q232" s="411">
        <v>1655</v>
      </c>
    </row>
    <row r="233" spans="1:17" ht="14.4" customHeight="1" x14ac:dyDescent="0.3">
      <c r="A233" s="406" t="s">
        <v>837</v>
      </c>
      <c r="B233" s="407" t="s">
        <v>742</v>
      </c>
      <c r="C233" s="407" t="s">
        <v>739</v>
      </c>
      <c r="D233" s="407" t="s">
        <v>763</v>
      </c>
      <c r="E233" s="407" t="s">
        <v>764</v>
      </c>
      <c r="F233" s="410">
        <v>1</v>
      </c>
      <c r="G233" s="410">
        <v>1447</v>
      </c>
      <c r="H233" s="410">
        <v>1</v>
      </c>
      <c r="I233" s="410">
        <v>1447</v>
      </c>
      <c r="J233" s="410"/>
      <c r="K233" s="410"/>
      <c r="L233" s="410"/>
      <c r="M233" s="410"/>
      <c r="N233" s="410"/>
      <c r="O233" s="410"/>
      <c r="P233" s="495"/>
      <c r="Q233" s="411"/>
    </row>
    <row r="234" spans="1:17" ht="14.4" customHeight="1" x14ac:dyDescent="0.3">
      <c r="A234" s="406" t="s">
        <v>837</v>
      </c>
      <c r="B234" s="407" t="s">
        <v>742</v>
      </c>
      <c r="C234" s="407" t="s">
        <v>739</v>
      </c>
      <c r="D234" s="407" t="s">
        <v>767</v>
      </c>
      <c r="E234" s="407" t="s">
        <v>768</v>
      </c>
      <c r="F234" s="410"/>
      <c r="G234" s="410"/>
      <c r="H234" s="410"/>
      <c r="I234" s="410"/>
      <c r="J234" s="410">
        <v>3</v>
      </c>
      <c r="K234" s="410">
        <v>48</v>
      </c>
      <c r="L234" s="410"/>
      <c r="M234" s="410">
        <v>16</v>
      </c>
      <c r="N234" s="410">
        <v>4</v>
      </c>
      <c r="O234" s="410">
        <v>68</v>
      </c>
      <c r="P234" s="495"/>
      <c r="Q234" s="411">
        <v>17</v>
      </c>
    </row>
    <row r="235" spans="1:17" ht="14.4" customHeight="1" x14ac:dyDescent="0.3">
      <c r="A235" s="406" t="s">
        <v>837</v>
      </c>
      <c r="B235" s="407" t="s">
        <v>742</v>
      </c>
      <c r="C235" s="407" t="s">
        <v>739</v>
      </c>
      <c r="D235" s="407" t="s">
        <v>769</v>
      </c>
      <c r="E235" s="407" t="s">
        <v>754</v>
      </c>
      <c r="F235" s="410"/>
      <c r="G235" s="410"/>
      <c r="H235" s="410"/>
      <c r="I235" s="410"/>
      <c r="J235" s="410">
        <v>6</v>
      </c>
      <c r="K235" s="410">
        <v>4176</v>
      </c>
      <c r="L235" s="410"/>
      <c r="M235" s="410">
        <v>696</v>
      </c>
      <c r="N235" s="410">
        <v>6</v>
      </c>
      <c r="O235" s="410">
        <v>4248</v>
      </c>
      <c r="P235" s="495"/>
      <c r="Q235" s="411">
        <v>708</v>
      </c>
    </row>
    <row r="236" spans="1:17" ht="14.4" customHeight="1" x14ac:dyDescent="0.3">
      <c r="A236" s="406" t="s">
        <v>837</v>
      </c>
      <c r="B236" s="407" t="s">
        <v>742</v>
      </c>
      <c r="C236" s="407" t="s">
        <v>739</v>
      </c>
      <c r="D236" s="407" t="s">
        <v>770</v>
      </c>
      <c r="E236" s="407" t="s">
        <v>756</v>
      </c>
      <c r="F236" s="410"/>
      <c r="G236" s="410"/>
      <c r="H236" s="410"/>
      <c r="I236" s="410"/>
      <c r="J236" s="410">
        <v>3</v>
      </c>
      <c r="K236" s="410">
        <v>4161</v>
      </c>
      <c r="L236" s="410"/>
      <c r="M236" s="410">
        <v>1387</v>
      </c>
      <c r="N236" s="410">
        <v>5</v>
      </c>
      <c r="O236" s="410">
        <v>7190</v>
      </c>
      <c r="P236" s="495"/>
      <c r="Q236" s="411">
        <v>1438</v>
      </c>
    </row>
    <row r="237" spans="1:17" ht="14.4" customHeight="1" x14ac:dyDescent="0.3">
      <c r="A237" s="406" t="s">
        <v>837</v>
      </c>
      <c r="B237" s="407" t="s">
        <v>742</v>
      </c>
      <c r="C237" s="407" t="s">
        <v>739</v>
      </c>
      <c r="D237" s="407" t="s">
        <v>771</v>
      </c>
      <c r="E237" s="407" t="s">
        <v>772</v>
      </c>
      <c r="F237" s="410"/>
      <c r="G237" s="410"/>
      <c r="H237" s="410"/>
      <c r="I237" s="410"/>
      <c r="J237" s="410">
        <v>1</v>
      </c>
      <c r="K237" s="410">
        <v>2341</v>
      </c>
      <c r="L237" s="410"/>
      <c r="M237" s="410">
        <v>2341</v>
      </c>
      <c r="N237" s="410">
        <v>3</v>
      </c>
      <c r="O237" s="410">
        <v>7311</v>
      </c>
      <c r="P237" s="495"/>
      <c r="Q237" s="411">
        <v>2437</v>
      </c>
    </row>
    <row r="238" spans="1:17" ht="14.4" customHeight="1" x14ac:dyDescent="0.3">
      <c r="A238" s="406" t="s">
        <v>837</v>
      </c>
      <c r="B238" s="407" t="s">
        <v>742</v>
      </c>
      <c r="C238" s="407" t="s">
        <v>739</v>
      </c>
      <c r="D238" s="407" t="s">
        <v>773</v>
      </c>
      <c r="E238" s="407" t="s">
        <v>774</v>
      </c>
      <c r="F238" s="410"/>
      <c r="G238" s="410"/>
      <c r="H238" s="410"/>
      <c r="I238" s="410"/>
      <c r="J238" s="410">
        <v>6</v>
      </c>
      <c r="K238" s="410">
        <v>396</v>
      </c>
      <c r="L238" s="410"/>
      <c r="M238" s="410">
        <v>66</v>
      </c>
      <c r="N238" s="410">
        <v>6</v>
      </c>
      <c r="O238" s="410">
        <v>414</v>
      </c>
      <c r="P238" s="495"/>
      <c r="Q238" s="411">
        <v>69</v>
      </c>
    </row>
    <row r="239" spans="1:17" ht="14.4" customHeight="1" x14ac:dyDescent="0.3">
      <c r="A239" s="406" t="s">
        <v>837</v>
      </c>
      <c r="B239" s="407" t="s">
        <v>742</v>
      </c>
      <c r="C239" s="407" t="s">
        <v>739</v>
      </c>
      <c r="D239" s="407" t="s">
        <v>775</v>
      </c>
      <c r="E239" s="407" t="s">
        <v>776</v>
      </c>
      <c r="F239" s="410">
        <v>1</v>
      </c>
      <c r="G239" s="410">
        <v>396</v>
      </c>
      <c r="H239" s="410">
        <v>1</v>
      </c>
      <c r="I239" s="410">
        <v>396</v>
      </c>
      <c r="J239" s="410"/>
      <c r="K239" s="410"/>
      <c r="L239" s="410"/>
      <c r="M239" s="410"/>
      <c r="N239" s="410"/>
      <c r="O239" s="410"/>
      <c r="P239" s="495"/>
      <c r="Q239" s="411"/>
    </row>
    <row r="240" spans="1:17" ht="14.4" customHeight="1" x14ac:dyDescent="0.3">
      <c r="A240" s="406" t="s">
        <v>837</v>
      </c>
      <c r="B240" s="407" t="s">
        <v>742</v>
      </c>
      <c r="C240" s="407" t="s">
        <v>739</v>
      </c>
      <c r="D240" s="407" t="s">
        <v>777</v>
      </c>
      <c r="E240" s="407" t="s">
        <v>778</v>
      </c>
      <c r="F240" s="410"/>
      <c r="G240" s="410"/>
      <c r="H240" s="410"/>
      <c r="I240" s="410"/>
      <c r="J240" s="410"/>
      <c r="K240" s="410"/>
      <c r="L240" s="410"/>
      <c r="M240" s="410"/>
      <c r="N240" s="410">
        <v>1</v>
      </c>
      <c r="O240" s="410">
        <v>1664</v>
      </c>
      <c r="P240" s="495"/>
      <c r="Q240" s="411">
        <v>1664</v>
      </c>
    </row>
    <row r="241" spans="1:17" ht="14.4" customHeight="1" x14ac:dyDescent="0.3">
      <c r="A241" s="406" t="s">
        <v>837</v>
      </c>
      <c r="B241" s="407" t="s">
        <v>742</v>
      </c>
      <c r="C241" s="407" t="s">
        <v>739</v>
      </c>
      <c r="D241" s="407" t="s">
        <v>779</v>
      </c>
      <c r="E241" s="407" t="s">
        <v>780</v>
      </c>
      <c r="F241" s="410"/>
      <c r="G241" s="410"/>
      <c r="H241" s="410"/>
      <c r="I241" s="410"/>
      <c r="J241" s="410">
        <v>15</v>
      </c>
      <c r="K241" s="410">
        <v>8280</v>
      </c>
      <c r="L241" s="410"/>
      <c r="M241" s="410">
        <v>552</v>
      </c>
      <c r="N241" s="410">
        <v>13</v>
      </c>
      <c r="O241" s="410">
        <v>7280</v>
      </c>
      <c r="P241" s="495"/>
      <c r="Q241" s="411">
        <v>560</v>
      </c>
    </row>
    <row r="242" spans="1:17" ht="14.4" customHeight="1" x14ac:dyDescent="0.3">
      <c r="A242" s="406" t="s">
        <v>837</v>
      </c>
      <c r="B242" s="407" t="s">
        <v>742</v>
      </c>
      <c r="C242" s="407" t="s">
        <v>739</v>
      </c>
      <c r="D242" s="407" t="s">
        <v>787</v>
      </c>
      <c r="E242" s="407" t="s">
        <v>788</v>
      </c>
      <c r="F242" s="410"/>
      <c r="G242" s="410"/>
      <c r="H242" s="410"/>
      <c r="I242" s="410"/>
      <c r="J242" s="410"/>
      <c r="K242" s="410"/>
      <c r="L242" s="410"/>
      <c r="M242" s="410"/>
      <c r="N242" s="410">
        <v>7</v>
      </c>
      <c r="O242" s="410">
        <v>3003</v>
      </c>
      <c r="P242" s="495"/>
      <c r="Q242" s="411">
        <v>429</v>
      </c>
    </row>
    <row r="243" spans="1:17" ht="14.4" customHeight="1" thickBot="1" x14ac:dyDescent="0.35">
      <c r="A243" s="412" t="s">
        <v>837</v>
      </c>
      <c r="B243" s="413" t="s">
        <v>742</v>
      </c>
      <c r="C243" s="413" t="s">
        <v>739</v>
      </c>
      <c r="D243" s="413" t="s">
        <v>792</v>
      </c>
      <c r="E243" s="413" t="s">
        <v>793</v>
      </c>
      <c r="F243" s="416"/>
      <c r="G243" s="416"/>
      <c r="H243" s="416"/>
      <c r="I243" s="416"/>
      <c r="J243" s="416">
        <v>1</v>
      </c>
      <c r="K243" s="416">
        <v>1615</v>
      </c>
      <c r="L243" s="416"/>
      <c r="M243" s="416">
        <v>1615</v>
      </c>
      <c r="N243" s="416">
        <v>10</v>
      </c>
      <c r="O243" s="416">
        <v>16490</v>
      </c>
      <c r="P243" s="427"/>
      <c r="Q243" s="417">
        <v>1649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223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14185.453326678202</v>
      </c>
      <c r="D4" s="134">
        <f ca="1">IF(ISERROR(VLOOKUP("Náklady celkem",INDIRECT("HI!$A:$G"),5,0)),0,VLOOKUP("Náklady celkem",INDIRECT("HI!$A:$G"),5,0))</f>
        <v>15082.960149999997</v>
      </c>
      <c r="E4" s="135">
        <f ca="1">IF(C4=0,0,D4/C4)</f>
        <v>1.0632695200254108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19.333335078736667</v>
      </c>
      <c r="D7" s="142">
        <f>IF(ISERROR(HI!E5),"",HI!E5)</f>
        <v>2.0282</v>
      </c>
      <c r="E7" s="139">
        <f t="shared" ref="E7:E12" si="0">IF(C7=0,0,D7/C7)</f>
        <v>0.10490688708078463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189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907.33341524692003</v>
      </c>
      <c r="D12" s="142">
        <f>IF(ISERROR(HI!E6),"",HI!E6)</f>
        <v>678.98200999999995</v>
      </c>
      <c r="E12" s="139">
        <f t="shared" si="0"/>
        <v>0.74832690892930798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11446.001033339067</v>
      </c>
      <c r="D13" s="138">
        <f ca="1">IF(ISERROR(VLOOKUP("Osobní náklady (Kč) *",INDIRECT("HI!$A:$G"),5,0)),0,VLOOKUP("Osobní náklady (Kč) *",INDIRECT("HI!$A:$G"),5,0))</f>
        <v>12416.316639999997</v>
      </c>
      <c r="E13" s="139">
        <f ca="1">IF(C13=0,0,D13/C13)</f>
        <v>1.0847733285917647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11170.655000000001</v>
      </c>
      <c r="D15" s="157">
        <f ca="1">IF(ISERROR(VLOOKUP("Výnosy celkem",INDIRECT("HI!$A:$G"),5,0)),0,VLOOKUP("Výnosy celkem",INDIRECT("HI!$A:$G"),5,0))</f>
        <v>12959.985000000001</v>
      </c>
      <c r="E15" s="158">
        <f t="shared" ref="E15:E18" ca="1" si="1">IF(C15=0,0,D15/C15)</f>
        <v>1.1601812964414351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11170.655000000001</v>
      </c>
      <c r="D16" s="138">
        <f ca="1">IF(ISERROR(VLOOKUP("Ambulance *",INDIRECT("HI!$A:$G"),5,0)),0,VLOOKUP("Ambulance *",INDIRECT("HI!$A:$G"),5,0))</f>
        <v>12959.985000000001</v>
      </c>
      <c r="E16" s="139">
        <f t="shared" ca="1" si="1"/>
        <v>1.1601812964414351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1.1601812964414351</v>
      </c>
      <c r="E17" s="139">
        <f t="shared" si="1"/>
        <v>1.1601812964414351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0.6944526129375862</v>
      </c>
      <c r="E18" s="139">
        <f t="shared" si="1"/>
        <v>0.81700307404421912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223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12.26566</v>
      </c>
      <c r="C5" s="29">
        <v>7.7199499999999999</v>
      </c>
      <c r="D5" s="8"/>
      <c r="E5" s="92">
        <v>2.0282</v>
      </c>
      <c r="F5" s="28">
        <v>19.333335078736667</v>
      </c>
      <c r="G5" s="91">
        <f>E5-F5</f>
        <v>-17.305135078736669</v>
      </c>
      <c r="H5" s="97">
        <f>IF(F5&lt;0.00000001,"",E5/F5)</f>
        <v>0.10490688708078463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806.97068000000104</v>
      </c>
      <c r="C6" s="31">
        <v>629.14423999999997</v>
      </c>
      <c r="D6" s="8"/>
      <c r="E6" s="93">
        <v>678.98200999999995</v>
      </c>
      <c r="F6" s="30">
        <v>907.33341524692003</v>
      </c>
      <c r="G6" s="94">
        <f>E6-F6</f>
        <v>-228.35140524692008</v>
      </c>
      <c r="H6" s="98">
        <f>IF(F6&lt;0.00000001,"",E6/F6)</f>
        <v>0.74832690892930798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11386.747410000011</v>
      </c>
      <c r="C7" s="31">
        <v>11542.903269999999</v>
      </c>
      <c r="D7" s="8"/>
      <c r="E7" s="93">
        <v>12416.316639999997</v>
      </c>
      <c r="F7" s="30">
        <v>11446.001033339067</v>
      </c>
      <c r="G7" s="94">
        <f>E7-F7</f>
        <v>970.31560666092992</v>
      </c>
      <c r="H7" s="98">
        <f>IF(F7&lt;0.00000001,"",E7/F7)</f>
        <v>1.0847733285917647</v>
      </c>
    </row>
    <row r="8" spans="1:8" ht="14.4" customHeight="1" thickBot="1" x14ac:dyDescent="0.35">
      <c r="A8" s="1" t="s">
        <v>62</v>
      </c>
      <c r="B8" s="11">
        <v>1683.135529999998</v>
      </c>
      <c r="C8" s="33">
        <v>1822.1835500000016</v>
      </c>
      <c r="D8" s="8"/>
      <c r="E8" s="95">
        <v>1985.6332999999997</v>
      </c>
      <c r="F8" s="32">
        <v>1812.7855430134759</v>
      </c>
      <c r="G8" s="96">
        <f>E8-F8</f>
        <v>172.84775698652379</v>
      </c>
      <c r="H8" s="99">
        <f>IF(F8&lt;0.00000001,"",E8/F8)</f>
        <v>1.0953492583017796</v>
      </c>
    </row>
    <row r="9" spans="1:8" ht="14.4" customHeight="1" thickBot="1" x14ac:dyDescent="0.35">
      <c r="A9" s="2" t="s">
        <v>63</v>
      </c>
      <c r="B9" s="3">
        <v>13889.11928000001</v>
      </c>
      <c r="C9" s="35">
        <v>14001.951010000001</v>
      </c>
      <c r="D9" s="8"/>
      <c r="E9" s="3">
        <v>15082.960149999997</v>
      </c>
      <c r="F9" s="34">
        <v>14185.453326678202</v>
      </c>
      <c r="G9" s="34">
        <f>E9-F9</f>
        <v>897.50682332179531</v>
      </c>
      <c r="H9" s="100">
        <f>IF(F9&lt;0.00000001,"",E9/F9)</f>
        <v>1.0632695200254108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11170.655000000001</v>
      </c>
      <c r="C11" s="29">
        <f>IF(ISERROR(VLOOKUP("Celkem:",'ZV Vykáz.-A'!A:F,4,0)),0,VLOOKUP("Celkem:",'ZV Vykáz.-A'!A:F,4,0)/1000)</f>
        <v>12468.825999999999</v>
      </c>
      <c r="D11" s="8"/>
      <c r="E11" s="92">
        <f>IF(ISERROR(VLOOKUP("Celkem:",'ZV Vykáz.-A'!A:F,6,0)),0,VLOOKUP("Celkem:",'ZV Vykáz.-A'!A:F,6,0)/1000)</f>
        <v>12959.985000000001</v>
      </c>
      <c r="F11" s="28">
        <f>B11</f>
        <v>11170.655000000001</v>
      </c>
      <c r="G11" s="91">
        <f>E11-F11</f>
        <v>1789.33</v>
      </c>
      <c r="H11" s="97">
        <f>IF(F11&lt;0.00000001,"",E11/F11)</f>
        <v>1.1601812964414351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11170.655000000001</v>
      </c>
      <c r="C13" s="37">
        <f>SUM(C11:C12)</f>
        <v>12468.825999999999</v>
      </c>
      <c r="D13" s="8"/>
      <c r="E13" s="5">
        <f>SUM(E11:E12)</f>
        <v>12959.985000000001</v>
      </c>
      <c r="F13" s="36">
        <f>SUM(F11:F12)</f>
        <v>11170.655000000001</v>
      </c>
      <c r="G13" s="36">
        <f>E13-F13</f>
        <v>1789.33</v>
      </c>
      <c r="H13" s="101">
        <f>IF(F13&lt;0.00000001,"",E13/F13)</f>
        <v>1.1601812964414351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0.80427381857721314</v>
      </c>
      <c r="C15" s="39">
        <f>IF(C9=0,"",C13/C9)</f>
        <v>0.89050632951757469</v>
      </c>
      <c r="D15" s="8"/>
      <c r="E15" s="6">
        <f>IF(E9=0,"",E13/E9)</f>
        <v>0.85924678386158859</v>
      </c>
      <c r="F15" s="38">
        <f>IF(F9=0,"",F13/F9)</f>
        <v>0.78747254266394495</v>
      </c>
      <c r="G15" s="38">
        <f>IF(ISERROR(F15-E15),"",E15-F15)</f>
        <v>7.177424119764364E-2</v>
      </c>
      <c r="H15" s="102">
        <f>IF(ISERROR(F15-E15),"",IF(F15&lt;0.00000001,"",E15/F15))</f>
        <v>1.0911450714901605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162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161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190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222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0.90457707285001354</v>
      </c>
      <c r="C4" s="174">
        <f t="shared" ref="C4:M4" si="0">(C10+C8)/C6</f>
        <v>0.94923715905558781</v>
      </c>
      <c r="D4" s="174">
        <f t="shared" si="0"/>
        <v>0.95997942703147754</v>
      </c>
      <c r="E4" s="174">
        <f t="shared" si="0"/>
        <v>0.97139871251724252</v>
      </c>
      <c r="F4" s="174">
        <f t="shared" si="0"/>
        <v>0.967438150351139</v>
      </c>
      <c r="G4" s="174">
        <f t="shared" si="0"/>
        <v>0.95740975881832102</v>
      </c>
      <c r="H4" s="174">
        <f t="shared" si="0"/>
        <v>0.89373073650098445</v>
      </c>
      <c r="I4" s="174">
        <f t="shared" si="0"/>
        <v>0.85924678386158859</v>
      </c>
      <c r="J4" s="174">
        <f t="shared" si="0"/>
        <v>0.85924678386158859</v>
      </c>
      <c r="K4" s="174">
        <f t="shared" si="0"/>
        <v>0.85924678386158859</v>
      </c>
      <c r="L4" s="174">
        <f t="shared" si="0"/>
        <v>0.85924678386158859</v>
      </c>
      <c r="M4" s="174">
        <f t="shared" si="0"/>
        <v>0.85924678386158859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1838.4503099999999</v>
      </c>
      <c r="C5" s="174">
        <f>IF(ISERROR(VLOOKUP($A5,'Man Tab'!$A:$Q,COLUMN()+2,0)),0,VLOOKUP($A5,'Man Tab'!$A:$Q,COLUMN()+2,0))</f>
        <v>1723.6552899999999</v>
      </c>
      <c r="D5" s="174">
        <f>IF(ISERROR(VLOOKUP($A5,'Man Tab'!$A:$Q,COLUMN()+2,0)),0,VLOOKUP($A5,'Man Tab'!$A:$Q,COLUMN()+2,0))</f>
        <v>1735.17563</v>
      </c>
      <c r="E5" s="174">
        <f>IF(ISERROR(VLOOKUP($A5,'Man Tab'!$A:$Q,COLUMN()+2,0)),0,VLOOKUP($A5,'Man Tab'!$A:$Q,COLUMN()+2,0))</f>
        <v>1771.5823700000001</v>
      </c>
      <c r="F5" s="174">
        <f>IF(ISERROR(VLOOKUP($A5,'Man Tab'!$A:$Q,COLUMN()+2,0)),0,VLOOKUP($A5,'Man Tab'!$A:$Q,COLUMN()+2,0))</f>
        <v>1860.0916999999999</v>
      </c>
      <c r="G5" s="174">
        <f>IF(ISERROR(VLOOKUP($A5,'Man Tab'!$A:$Q,COLUMN()+2,0)),0,VLOOKUP($A5,'Man Tab'!$A:$Q,COLUMN()+2,0))</f>
        <v>1891.9632300000001</v>
      </c>
      <c r="H5" s="174">
        <f>IF(ISERROR(VLOOKUP($A5,'Man Tab'!$A:$Q,COLUMN()+2,0)),0,VLOOKUP($A5,'Man Tab'!$A:$Q,COLUMN()+2,0))</f>
        <v>2355.4941399999998</v>
      </c>
      <c r="I5" s="174">
        <f>IF(ISERROR(VLOOKUP($A5,'Man Tab'!$A:$Q,COLUMN()+2,0)),0,VLOOKUP($A5,'Man Tab'!$A:$Q,COLUMN()+2,0))</f>
        <v>1906.54748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1838.4503099999999</v>
      </c>
      <c r="C6" s="176">
        <f t="shared" ref="C6:M6" si="1">C5+B6</f>
        <v>3562.1055999999999</v>
      </c>
      <c r="D6" s="176">
        <f t="shared" si="1"/>
        <v>5297.2812299999996</v>
      </c>
      <c r="E6" s="176">
        <f t="shared" si="1"/>
        <v>7068.8635999999997</v>
      </c>
      <c r="F6" s="176">
        <f t="shared" si="1"/>
        <v>8928.9552999999996</v>
      </c>
      <c r="G6" s="176">
        <f t="shared" si="1"/>
        <v>10820.918529999999</v>
      </c>
      <c r="H6" s="176">
        <f t="shared" si="1"/>
        <v>13176.412669999998</v>
      </c>
      <c r="I6" s="176">
        <f t="shared" si="1"/>
        <v>15082.960149999997</v>
      </c>
      <c r="J6" s="176">
        <f t="shared" si="1"/>
        <v>15082.960149999997</v>
      </c>
      <c r="K6" s="176">
        <f t="shared" si="1"/>
        <v>15082.960149999997</v>
      </c>
      <c r="L6" s="176">
        <f t="shared" si="1"/>
        <v>15082.960149999997</v>
      </c>
      <c r="M6" s="176">
        <f t="shared" si="1"/>
        <v>15082.960149999997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1663020</v>
      </c>
      <c r="C9" s="175">
        <v>1718263</v>
      </c>
      <c r="D9" s="175">
        <v>1703998</v>
      </c>
      <c r="E9" s="175">
        <v>1781404</v>
      </c>
      <c r="F9" s="175">
        <v>1771527</v>
      </c>
      <c r="G9" s="175">
        <v>1721841</v>
      </c>
      <c r="H9" s="175">
        <v>1416112</v>
      </c>
      <c r="I9" s="175">
        <v>1183820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1663.02</v>
      </c>
      <c r="C10" s="176">
        <f t="shared" ref="C10:M10" si="3">C9/1000+B10</f>
        <v>3381.2829999999999</v>
      </c>
      <c r="D10" s="176">
        <f t="shared" si="3"/>
        <v>5085.2809999999999</v>
      </c>
      <c r="E10" s="176">
        <f t="shared" si="3"/>
        <v>6866.6849999999995</v>
      </c>
      <c r="F10" s="176">
        <f t="shared" si="3"/>
        <v>8638.2119999999995</v>
      </c>
      <c r="G10" s="176">
        <f t="shared" si="3"/>
        <v>10360.053</v>
      </c>
      <c r="H10" s="176">
        <f t="shared" si="3"/>
        <v>11776.165000000001</v>
      </c>
      <c r="I10" s="176">
        <f t="shared" si="3"/>
        <v>12959.985000000001</v>
      </c>
      <c r="J10" s="176">
        <f t="shared" si="3"/>
        <v>12959.985000000001</v>
      </c>
      <c r="K10" s="176">
        <f t="shared" si="3"/>
        <v>12959.985000000001</v>
      </c>
      <c r="L10" s="176">
        <f t="shared" si="3"/>
        <v>12959.985000000001</v>
      </c>
      <c r="M10" s="176">
        <f t="shared" si="3"/>
        <v>12959.985000000001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8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0.78747254266394495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0.78747254266394495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225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202</v>
      </c>
      <c r="E4" s="104" t="s">
        <v>203</v>
      </c>
      <c r="F4" s="104" t="s">
        <v>204</v>
      </c>
      <c r="G4" s="104" t="s">
        <v>205</v>
      </c>
      <c r="H4" s="104" t="s">
        <v>206</v>
      </c>
      <c r="I4" s="104" t="s">
        <v>207</v>
      </c>
      <c r="J4" s="104" t="s">
        <v>208</v>
      </c>
      <c r="K4" s="104" t="s">
        <v>209</v>
      </c>
      <c r="L4" s="104" t="s">
        <v>210</v>
      </c>
      <c r="M4" s="104" t="s">
        <v>211</v>
      </c>
      <c r="N4" s="104" t="s">
        <v>212</v>
      </c>
      <c r="O4" s="104" t="s">
        <v>213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224</v>
      </c>
    </row>
    <row r="7" spans="1:17" ht="14.4" customHeight="1" x14ac:dyDescent="0.3">
      <c r="A7" s="15" t="s">
        <v>21</v>
      </c>
      <c r="B7" s="46">
        <v>29.000002618105</v>
      </c>
      <c r="C7" s="47">
        <v>2.4166668848419999</v>
      </c>
      <c r="D7" s="47">
        <v>0</v>
      </c>
      <c r="E7" s="47">
        <v>0</v>
      </c>
      <c r="F7" s="47">
        <v>0</v>
      </c>
      <c r="G7" s="47">
        <v>0</v>
      </c>
      <c r="H7" s="47">
        <v>1.7242500000000001</v>
      </c>
      <c r="I7" s="47">
        <v>0</v>
      </c>
      <c r="J7" s="47">
        <v>0</v>
      </c>
      <c r="K7" s="47">
        <v>0.30395</v>
      </c>
      <c r="L7" s="47">
        <v>0</v>
      </c>
      <c r="M7" s="47">
        <v>0</v>
      </c>
      <c r="N7" s="47">
        <v>0</v>
      </c>
      <c r="O7" s="47">
        <v>0</v>
      </c>
      <c r="P7" s="48">
        <v>2.0282</v>
      </c>
      <c r="Q7" s="71">
        <v>0.10490688708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224</v>
      </c>
    </row>
    <row r="9" spans="1:17" ht="14.4" customHeight="1" x14ac:dyDescent="0.3">
      <c r="A9" s="15" t="s">
        <v>23</v>
      </c>
      <c r="B9" s="46">
        <v>1361.00012287038</v>
      </c>
      <c r="C9" s="47">
        <v>113.416676905865</v>
      </c>
      <c r="D9" s="47">
        <v>140.03523999999999</v>
      </c>
      <c r="E9" s="47">
        <v>44.180729999999997</v>
      </c>
      <c r="F9" s="47">
        <v>82.878439999999998</v>
      </c>
      <c r="G9" s="47">
        <v>88.076719999999995</v>
      </c>
      <c r="H9" s="47">
        <v>51.72636</v>
      </c>
      <c r="I9" s="47">
        <v>83.309259999999995</v>
      </c>
      <c r="J9" s="47">
        <v>84.791529999999995</v>
      </c>
      <c r="K9" s="47">
        <v>103.98372999999999</v>
      </c>
      <c r="L9" s="47">
        <v>0</v>
      </c>
      <c r="M9" s="47">
        <v>0</v>
      </c>
      <c r="N9" s="47">
        <v>0</v>
      </c>
      <c r="O9" s="47">
        <v>0</v>
      </c>
      <c r="P9" s="48">
        <v>678.98200999999995</v>
      </c>
      <c r="Q9" s="71">
        <v>0.748326908929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224</v>
      </c>
    </row>
    <row r="11" spans="1:17" ht="14.4" customHeight="1" x14ac:dyDescent="0.3">
      <c r="A11" s="15" t="s">
        <v>25</v>
      </c>
      <c r="B11" s="46">
        <v>263.031682475754</v>
      </c>
      <c r="C11" s="47">
        <v>21.919306872979</v>
      </c>
      <c r="D11" s="47">
        <v>16.522539999999999</v>
      </c>
      <c r="E11" s="47">
        <v>26.7349</v>
      </c>
      <c r="F11" s="47">
        <v>7.5521599999999998</v>
      </c>
      <c r="G11" s="47">
        <v>18.299779999999998</v>
      </c>
      <c r="H11" s="47">
        <v>14.76577</v>
      </c>
      <c r="I11" s="47">
        <v>17.116689999999998</v>
      </c>
      <c r="J11" s="47">
        <v>30.52948</v>
      </c>
      <c r="K11" s="47">
        <v>20.381769999999999</v>
      </c>
      <c r="L11" s="47">
        <v>0</v>
      </c>
      <c r="M11" s="47">
        <v>0</v>
      </c>
      <c r="N11" s="47">
        <v>0</v>
      </c>
      <c r="O11" s="47">
        <v>0</v>
      </c>
      <c r="P11" s="48">
        <v>151.90308999999999</v>
      </c>
      <c r="Q11" s="71">
        <v>0.86626307848200002</v>
      </c>
    </row>
    <row r="12" spans="1:17" ht="14.4" customHeight="1" x14ac:dyDescent="0.3">
      <c r="A12" s="15" t="s">
        <v>26</v>
      </c>
      <c r="B12" s="46">
        <v>112.36169439323</v>
      </c>
      <c r="C12" s="47">
        <v>9.3634745327690005</v>
      </c>
      <c r="D12" s="47">
        <v>0</v>
      </c>
      <c r="E12" s="47">
        <v>1.99</v>
      </c>
      <c r="F12" s="47">
        <v>0</v>
      </c>
      <c r="G12" s="47">
        <v>0</v>
      </c>
      <c r="H12" s="47">
        <v>34.103230000000003</v>
      </c>
      <c r="I12" s="47">
        <v>23.485610000000001</v>
      </c>
      <c r="J12" s="47">
        <v>3.9660000000000002</v>
      </c>
      <c r="K12" s="47">
        <v>18.59008</v>
      </c>
      <c r="L12" s="47">
        <v>0</v>
      </c>
      <c r="M12" s="47">
        <v>0</v>
      </c>
      <c r="N12" s="47">
        <v>0</v>
      </c>
      <c r="O12" s="47">
        <v>0</v>
      </c>
      <c r="P12" s="48">
        <v>82.134919999999994</v>
      </c>
      <c r="Q12" s="71">
        <v>1.0964802610469999</v>
      </c>
    </row>
    <row r="13" spans="1:17" ht="14.4" customHeight="1" x14ac:dyDescent="0.3">
      <c r="A13" s="15" t="s">
        <v>27</v>
      </c>
      <c r="B13" s="46">
        <v>14.109734547853</v>
      </c>
      <c r="C13" s="47">
        <v>1.1758112123210001</v>
      </c>
      <c r="D13" s="47">
        <v>-0.51283000000000001</v>
      </c>
      <c r="E13" s="47">
        <v>0.46966000000000002</v>
      </c>
      <c r="F13" s="47">
        <v>3.7818399999999999</v>
      </c>
      <c r="G13" s="47">
        <v>1.0321400000000001</v>
      </c>
      <c r="H13" s="47">
        <v>2.0906799999999999</v>
      </c>
      <c r="I13" s="47">
        <v>2.9756399999999998</v>
      </c>
      <c r="J13" s="47">
        <v>0.62672000000000005</v>
      </c>
      <c r="K13" s="47">
        <v>1.6286</v>
      </c>
      <c r="L13" s="47">
        <v>0</v>
      </c>
      <c r="M13" s="47">
        <v>0</v>
      </c>
      <c r="N13" s="47">
        <v>0</v>
      </c>
      <c r="O13" s="47">
        <v>0</v>
      </c>
      <c r="P13" s="48">
        <v>12.092449999999999</v>
      </c>
      <c r="Q13" s="71">
        <v>1.2855433203560001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224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224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224</v>
      </c>
    </row>
    <row r="17" spans="1:17" ht="14.4" customHeight="1" x14ac:dyDescent="0.3">
      <c r="A17" s="15" t="s">
        <v>31</v>
      </c>
      <c r="B17" s="46">
        <v>133.88864348784</v>
      </c>
      <c r="C17" s="47">
        <v>11.15738695732</v>
      </c>
      <c r="D17" s="47">
        <v>20.4068</v>
      </c>
      <c r="E17" s="47">
        <v>2.5168300000000001</v>
      </c>
      <c r="F17" s="47">
        <v>4.9604999999999997</v>
      </c>
      <c r="G17" s="47">
        <v>5.07897</v>
      </c>
      <c r="H17" s="47">
        <v>32.152000000000001</v>
      </c>
      <c r="I17" s="47">
        <v>2.2629999999999999</v>
      </c>
      <c r="J17" s="47">
        <v>9.8929600000000004</v>
      </c>
      <c r="K17" s="47">
        <v>2.1179999999999999</v>
      </c>
      <c r="L17" s="47">
        <v>0</v>
      </c>
      <c r="M17" s="47">
        <v>0</v>
      </c>
      <c r="N17" s="47">
        <v>0</v>
      </c>
      <c r="O17" s="47">
        <v>0</v>
      </c>
      <c r="P17" s="48">
        <v>79.389060000000001</v>
      </c>
      <c r="Q17" s="71">
        <v>0.889422634346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0.60499999999999998</v>
      </c>
      <c r="G18" s="47">
        <v>3.585</v>
      </c>
      <c r="H18" s="47">
        <v>5.2009999999999996</v>
      </c>
      <c r="I18" s="47">
        <v>2.0259999999999998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11.417</v>
      </c>
      <c r="Q18" s="71" t="s">
        <v>224</v>
      </c>
    </row>
    <row r="19" spans="1:17" ht="14.4" customHeight="1" x14ac:dyDescent="0.3">
      <c r="A19" s="15" t="s">
        <v>33</v>
      </c>
      <c r="B19" s="46">
        <v>461.78255535927502</v>
      </c>
      <c r="C19" s="47">
        <v>38.481879613272</v>
      </c>
      <c r="D19" s="47">
        <v>52.71846</v>
      </c>
      <c r="E19" s="47">
        <v>43.502200000000002</v>
      </c>
      <c r="F19" s="47">
        <v>76.34787</v>
      </c>
      <c r="G19" s="47">
        <v>35.603059999999999</v>
      </c>
      <c r="H19" s="47">
        <v>49.713270000000001</v>
      </c>
      <c r="I19" s="47">
        <v>81.349059999999994</v>
      </c>
      <c r="J19" s="47">
        <v>31.518640000000001</v>
      </c>
      <c r="K19" s="47">
        <v>61.715850000000003</v>
      </c>
      <c r="L19" s="47">
        <v>0</v>
      </c>
      <c r="M19" s="47">
        <v>0</v>
      </c>
      <c r="N19" s="47">
        <v>0</v>
      </c>
      <c r="O19" s="47">
        <v>0</v>
      </c>
      <c r="P19" s="48">
        <v>432.46841000000001</v>
      </c>
      <c r="Q19" s="71">
        <v>1.404779386902</v>
      </c>
    </row>
    <row r="20" spans="1:17" ht="14.4" customHeight="1" x14ac:dyDescent="0.3">
      <c r="A20" s="15" t="s">
        <v>34</v>
      </c>
      <c r="B20" s="46">
        <v>17169.001550008601</v>
      </c>
      <c r="C20" s="47">
        <v>1430.75012916739</v>
      </c>
      <c r="D20" s="47">
        <v>1460.3274699999999</v>
      </c>
      <c r="E20" s="47">
        <v>1454.29827</v>
      </c>
      <c r="F20" s="47">
        <v>1408.99899</v>
      </c>
      <c r="G20" s="47">
        <v>1464.2696599999999</v>
      </c>
      <c r="H20" s="47">
        <v>1516.7915399999999</v>
      </c>
      <c r="I20" s="47">
        <v>1533.2346199999999</v>
      </c>
      <c r="J20" s="47">
        <v>2032.5144399999999</v>
      </c>
      <c r="K20" s="47">
        <v>1545.88165</v>
      </c>
      <c r="L20" s="47">
        <v>0</v>
      </c>
      <c r="M20" s="47">
        <v>0</v>
      </c>
      <c r="N20" s="47">
        <v>0</v>
      </c>
      <c r="O20" s="47">
        <v>0</v>
      </c>
      <c r="P20" s="48">
        <v>12416.316639999999</v>
      </c>
      <c r="Q20" s="71">
        <v>1.084773328591</v>
      </c>
    </row>
    <row r="21" spans="1:17" ht="14.4" customHeight="1" x14ac:dyDescent="0.3">
      <c r="A21" s="16" t="s">
        <v>35</v>
      </c>
      <c r="B21" s="46">
        <v>1734.00400425624</v>
      </c>
      <c r="C21" s="47">
        <v>144.50033368801999</v>
      </c>
      <c r="D21" s="47">
        <v>144.53700000000001</v>
      </c>
      <c r="E21" s="47">
        <v>144.53700000000001</v>
      </c>
      <c r="F21" s="47">
        <v>144.53700000000001</v>
      </c>
      <c r="G21" s="47">
        <v>144.53700000000001</v>
      </c>
      <c r="H21" s="47">
        <v>144.53700000000001</v>
      </c>
      <c r="I21" s="47">
        <v>144.53700000000001</v>
      </c>
      <c r="J21" s="47">
        <v>144.53700000000001</v>
      </c>
      <c r="K21" s="47">
        <v>144.53700000000001</v>
      </c>
      <c r="L21" s="47">
        <v>0</v>
      </c>
      <c r="M21" s="47">
        <v>0</v>
      </c>
      <c r="N21" s="47">
        <v>0</v>
      </c>
      <c r="O21" s="47">
        <v>0</v>
      </c>
      <c r="P21" s="48">
        <v>1156.296</v>
      </c>
      <c r="Q21" s="71">
        <v>1.000253745517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15.27</v>
      </c>
      <c r="K22" s="47">
        <v>3.00685</v>
      </c>
      <c r="L22" s="47">
        <v>0</v>
      </c>
      <c r="M22" s="47">
        <v>0</v>
      </c>
      <c r="N22" s="47">
        <v>0</v>
      </c>
      <c r="O22" s="47">
        <v>0</v>
      </c>
      <c r="P22" s="48">
        <v>18.27685</v>
      </c>
      <c r="Q22" s="71" t="s">
        <v>224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224</v>
      </c>
    </row>
    <row r="24" spans="1:17" ht="14.4" customHeight="1" x14ac:dyDescent="0.3">
      <c r="A24" s="16" t="s">
        <v>38</v>
      </c>
      <c r="B24" s="46">
        <v>0</v>
      </c>
      <c r="C24" s="47">
        <v>2.2737367544323201E-13</v>
      </c>
      <c r="D24" s="47">
        <v>4.4156299999990001</v>
      </c>
      <c r="E24" s="47">
        <v>5.4256999999989999</v>
      </c>
      <c r="F24" s="47">
        <v>5.5138299999999996</v>
      </c>
      <c r="G24" s="47">
        <v>11.100039999999</v>
      </c>
      <c r="H24" s="47">
        <v>7.2866</v>
      </c>
      <c r="I24" s="47">
        <v>1.66635</v>
      </c>
      <c r="J24" s="47">
        <v>1.8473699999990001</v>
      </c>
      <c r="K24" s="47">
        <v>4.4000000000000004</v>
      </c>
      <c r="L24" s="47">
        <v>0</v>
      </c>
      <c r="M24" s="47">
        <v>0</v>
      </c>
      <c r="N24" s="47">
        <v>0</v>
      </c>
      <c r="O24" s="47">
        <v>0</v>
      </c>
      <c r="P24" s="48">
        <v>41.655520000000003</v>
      </c>
      <c r="Q24" s="71"/>
    </row>
    <row r="25" spans="1:17" ht="14.4" customHeight="1" x14ac:dyDescent="0.3">
      <c r="A25" s="17" t="s">
        <v>39</v>
      </c>
      <c r="B25" s="49">
        <v>21278.179990017299</v>
      </c>
      <c r="C25" s="50">
        <v>1773.18166583478</v>
      </c>
      <c r="D25" s="50">
        <v>1838.4503099999999</v>
      </c>
      <c r="E25" s="50">
        <v>1723.6552899999999</v>
      </c>
      <c r="F25" s="50">
        <v>1735.17563</v>
      </c>
      <c r="G25" s="50">
        <v>1771.5823700000001</v>
      </c>
      <c r="H25" s="50">
        <v>1860.0916999999999</v>
      </c>
      <c r="I25" s="50">
        <v>1891.9632300000001</v>
      </c>
      <c r="J25" s="50">
        <v>2355.4941399999998</v>
      </c>
      <c r="K25" s="50">
        <v>1906.54748</v>
      </c>
      <c r="L25" s="50">
        <v>0</v>
      </c>
      <c r="M25" s="50">
        <v>0</v>
      </c>
      <c r="N25" s="50">
        <v>0</v>
      </c>
      <c r="O25" s="50">
        <v>0</v>
      </c>
      <c r="P25" s="51">
        <v>15082.960150000001</v>
      </c>
      <c r="Q25" s="72">
        <v>1.063269520025</v>
      </c>
    </row>
    <row r="26" spans="1:17" ht="14.4" customHeight="1" x14ac:dyDescent="0.3">
      <c r="A26" s="15" t="s">
        <v>40</v>
      </c>
      <c r="B26" s="46">
        <v>3013.7666599491999</v>
      </c>
      <c r="C26" s="47">
        <v>251.14722166243399</v>
      </c>
      <c r="D26" s="47">
        <v>228.33476999999999</v>
      </c>
      <c r="E26" s="47">
        <v>209.89219</v>
      </c>
      <c r="F26" s="47">
        <v>215.52707000000001</v>
      </c>
      <c r="G26" s="47">
        <v>223.37967</v>
      </c>
      <c r="H26" s="47">
        <v>208.29578000000001</v>
      </c>
      <c r="I26" s="47">
        <v>345.36282</v>
      </c>
      <c r="J26" s="47">
        <v>247.35945000000001</v>
      </c>
      <c r="K26" s="47">
        <v>249.58978999999999</v>
      </c>
      <c r="L26" s="47">
        <v>0</v>
      </c>
      <c r="M26" s="47">
        <v>0</v>
      </c>
      <c r="N26" s="47">
        <v>0</v>
      </c>
      <c r="O26" s="47">
        <v>0</v>
      </c>
      <c r="P26" s="48">
        <v>1927.74154</v>
      </c>
      <c r="Q26" s="71">
        <v>0.95946788065099997</v>
      </c>
    </row>
    <row r="27" spans="1:17" ht="14.4" customHeight="1" x14ac:dyDescent="0.3">
      <c r="A27" s="18" t="s">
        <v>41</v>
      </c>
      <c r="B27" s="49">
        <v>24291.9466499665</v>
      </c>
      <c r="C27" s="50">
        <v>2024.32888749721</v>
      </c>
      <c r="D27" s="50">
        <v>2066.7850800000001</v>
      </c>
      <c r="E27" s="50">
        <v>1933.54748</v>
      </c>
      <c r="F27" s="50">
        <v>1950.7027</v>
      </c>
      <c r="G27" s="50">
        <v>1994.9620399999999</v>
      </c>
      <c r="H27" s="50">
        <v>2068.3874799999999</v>
      </c>
      <c r="I27" s="50">
        <v>2237.3260500000001</v>
      </c>
      <c r="J27" s="50">
        <v>2602.8535900000002</v>
      </c>
      <c r="K27" s="50">
        <v>2156.1372700000002</v>
      </c>
      <c r="L27" s="50">
        <v>0</v>
      </c>
      <c r="M27" s="50">
        <v>0</v>
      </c>
      <c r="N27" s="50">
        <v>0</v>
      </c>
      <c r="O27" s="50">
        <v>0</v>
      </c>
      <c r="P27" s="51">
        <v>17010.701690000002</v>
      </c>
      <c r="Q27" s="72">
        <v>1.0503914281819999</v>
      </c>
    </row>
    <row r="28" spans="1:17" ht="14.4" customHeight="1" x14ac:dyDescent="0.3">
      <c r="A28" s="16" t="s">
        <v>42</v>
      </c>
      <c r="B28" s="46">
        <v>889.874720365852</v>
      </c>
      <c r="C28" s="47">
        <v>74.156226697153997</v>
      </c>
      <c r="D28" s="47">
        <v>87.156400000000005</v>
      </c>
      <c r="E28" s="47">
        <v>90.092680000000001</v>
      </c>
      <c r="F28" s="47">
        <v>133.39096000000001</v>
      </c>
      <c r="G28" s="47">
        <v>103.83062</v>
      </c>
      <c r="H28" s="47">
        <v>125.53555</v>
      </c>
      <c r="I28" s="47">
        <v>95.990009999999998</v>
      </c>
      <c r="J28" s="47">
        <v>149.79732000000001</v>
      </c>
      <c r="K28" s="47">
        <v>159.95648</v>
      </c>
      <c r="L28" s="47">
        <v>0</v>
      </c>
      <c r="M28" s="47">
        <v>0</v>
      </c>
      <c r="N28" s="47">
        <v>0</v>
      </c>
      <c r="O28" s="47">
        <v>0</v>
      </c>
      <c r="P28" s="48">
        <v>945.75001999999995</v>
      </c>
      <c r="Q28" s="71">
        <v>1.594185111154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224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5.4257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5.4257</v>
      </c>
      <c r="Q31" s="73" t="s">
        <v>224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219</v>
      </c>
      <c r="G4" s="314" t="s">
        <v>50</v>
      </c>
      <c r="H4" s="116" t="s">
        <v>118</v>
      </c>
      <c r="I4" s="312" t="s">
        <v>51</v>
      </c>
      <c r="J4" s="314" t="s">
        <v>193</v>
      </c>
      <c r="K4" s="315" t="s">
        <v>221</v>
      </c>
    </row>
    <row r="5" spans="1:11" ht="42" thickBot="1" x14ac:dyDescent="0.35">
      <c r="A5" s="62"/>
      <c r="B5" s="24" t="s">
        <v>215</v>
      </c>
      <c r="C5" s="25" t="s">
        <v>216</v>
      </c>
      <c r="D5" s="26" t="s">
        <v>217</v>
      </c>
      <c r="E5" s="26" t="s">
        <v>218</v>
      </c>
      <c r="F5" s="313"/>
      <c r="G5" s="313"/>
      <c r="H5" s="25" t="s">
        <v>220</v>
      </c>
      <c r="I5" s="313"/>
      <c r="J5" s="313"/>
      <c r="K5" s="316"/>
    </row>
    <row r="6" spans="1:11" ht="14.4" customHeight="1" thickBot="1" x14ac:dyDescent="0.35">
      <c r="A6" s="379" t="s">
        <v>226</v>
      </c>
      <c r="B6" s="361">
        <v>22923.1442559512</v>
      </c>
      <c r="C6" s="361">
        <v>21997.43563</v>
      </c>
      <c r="D6" s="362">
        <v>-925.70862595119297</v>
      </c>
      <c r="E6" s="363">
        <v>0.95961685641299999</v>
      </c>
      <c r="F6" s="361">
        <v>21278.179990017299</v>
      </c>
      <c r="G6" s="362">
        <v>14185.4533266782</v>
      </c>
      <c r="H6" s="364">
        <v>1906.54748</v>
      </c>
      <c r="I6" s="361">
        <v>15082.960150000001</v>
      </c>
      <c r="J6" s="362">
        <v>897.50682332180304</v>
      </c>
      <c r="K6" s="365">
        <v>0.70884634668299995</v>
      </c>
    </row>
    <row r="7" spans="1:11" ht="14.4" customHeight="1" thickBot="1" x14ac:dyDescent="0.35">
      <c r="A7" s="380" t="s">
        <v>227</v>
      </c>
      <c r="B7" s="361">
        <v>1632.8719295041401</v>
      </c>
      <c r="C7" s="361">
        <v>1609.2761800000001</v>
      </c>
      <c r="D7" s="362">
        <v>-23.595749504139999</v>
      </c>
      <c r="E7" s="363">
        <v>0.98554954061099997</v>
      </c>
      <c r="F7" s="361">
        <v>1779.5032369053199</v>
      </c>
      <c r="G7" s="362">
        <v>1186.33549127021</v>
      </c>
      <c r="H7" s="364">
        <v>144.88812999999999</v>
      </c>
      <c r="I7" s="361">
        <v>932.56659000000002</v>
      </c>
      <c r="J7" s="362">
        <v>-253.76890127021301</v>
      </c>
      <c r="K7" s="365">
        <v>0.52406006949499995</v>
      </c>
    </row>
    <row r="8" spans="1:11" ht="14.4" customHeight="1" thickBot="1" x14ac:dyDescent="0.35">
      <c r="A8" s="381" t="s">
        <v>228</v>
      </c>
      <c r="B8" s="361">
        <v>1632.8719295041401</v>
      </c>
      <c r="C8" s="361">
        <v>1609.2761800000001</v>
      </c>
      <c r="D8" s="362">
        <v>-23.595749504139999</v>
      </c>
      <c r="E8" s="363">
        <v>0.98554954061099997</v>
      </c>
      <c r="F8" s="361">
        <v>1779.5032369053199</v>
      </c>
      <c r="G8" s="362">
        <v>1186.33549127021</v>
      </c>
      <c r="H8" s="364">
        <v>144.88812999999999</v>
      </c>
      <c r="I8" s="361">
        <v>932.56659000000002</v>
      </c>
      <c r="J8" s="362">
        <v>-253.76890127021301</v>
      </c>
      <c r="K8" s="365">
        <v>0.52406006949499995</v>
      </c>
    </row>
    <row r="9" spans="1:11" ht="14.4" customHeight="1" thickBot="1" x14ac:dyDescent="0.35">
      <c r="A9" s="382" t="s">
        <v>229</v>
      </c>
      <c r="B9" s="366">
        <v>0</v>
      </c>
      <c r="C9" s="366">
        <v>1.0200000000000001E-3</v>
      </c>
      <c r="D9" s="367">
        <v>1.0200000000000001E-3</v>
      </c>
      <c r="E9" s="368" t="s">
        <v>224</v>
      </c>
      <c r="F9" s="366">
        <v>0</v>
      </c>
      <c r="G9" s="367">
        <v>0</v>
      </c>
      <c r="H9" s="369">
        <v>0</v>
      </c>
      <c r="I9" s="366">
        <v>2.2000000000000001E-4</v>
      </c>
      <c r="J9" s="367">
        <v>2.2000000000000001E-4</v>
      </c>
      <c r="K9" s="370" t="s">
        <v>224</v>
      </c>
    </row>
    <row r="10" spans="1:11" ht="14.4" customHeight="1" thickBot="1" x14ac:dyDescent="0.35">
      <c r="A10" s="383" t="s">
        <v>230</v>
      </c>
      <c r="B10" s="361">
        <v>0</v>
      </c>
      <c r="C10" s="361">
        <v>1.0200000000000001E-3</v>
      </c>
      <c r="D10" s="362">
        <v>1.0200000000000001E-3</v>
      </c>
      <c r="E10" s="371" t="s">
        <v>224</v>
      </c>
      <c r="F10" s="361">
        <v>0</v>
      </c>
      <c r="G10" s="362">
        <v>0</v>
      </c>
      <c r="H10" s="364">
        <v>0</v>
      </c>
      <c r="I10" s="361">
        <v>2.2000000000000001E-4</v>
      </c>
      <c r="J10" s="362">
        <v>2.2000000000000001E-4</v>
      </c>
      <c r="K10" s="372" t="s">
        <v>224</v>
      </c>
    </row>
    <row r="11" spans="1:11" ht="14.4" customHeight="1" thickBot="1" x14ac:dyDescent="0.35">
      <c r="A11" s="382" t="s">
        <v>231</v>
      </c>
      <c r="B11" s="366">
        <v>28.695716408865</v>
      </c>
      <c r="C11" s="366">
        <v>12.290100000000001</v>
      </c>
      <c r="D11" s="367">
        <v>-16.405616408865001</v>
      </c>
      <c r="E11" s="373">
        <v>0.42829040491199999</v>
      </c>
      <c r="F11" s="366">
        <v>29.000002618105</v>
      </c>
      <c r="G11" s="367">
        <v>19.333335078735999</v>
      </c>
      <c r="H11" s="369">
        <v>0.30395</v>
      </c>
      <c r="I11" s="366">
        <v>2.0282</v>
      </c>
      <c r="J11" s="367">
        <v>-17.305135078736001</v>
      </c>
      <c r="K11" s="374">
        <v>6.9937924720000003E-2</v>
      </c>
    </row>
    <row r="12" spans="1:11" ht="14.4" customHeight="1" thickBot="1" x14ac:dyDescent="0.35">
      <c r="A12" s="383" t="s">
        <v>232</v>
      </c>
      <c r="B12" s="361">
        <v>28.695716408865</v>
      </c>
      <c r="C12" s="361">
        <v>10.934900000000001</v>
      </c>
      <c r="D12" s="362">
        <v>-17.760816408865001</v>
      </c>
      <c r="E12" s="363">
        <v>0.38106384396100001</v>
      </c>
      <c r="F12" s="361">
        <v>29.000002618105</v>
      </c>
      <c r="G12" s="362">
        <v>19.333335078735999</v>
      </c>
      <c r="H12" s="364">
        <v>0.30395</v>
      </c>
      <c r="I12" s="361">
        <v>2.0282</v>
      </c>
      <c r="J12" s="362">
        <v>-17.305135078736001</v>
      </c>
      <c r="K12" s="365">
        <v>6.9937924720000003E-2</v>
      </c>
    </row>
    <row r="13" spans="1:11" ht="14.4" customHeight="1" thickBot="1" x14ac:dyDescent="0.35">
      <c r="A13" s="383" t="s">
        <v>233</v>
      </c>
      <c r="B13" s="361">
        <v>0</v>
      </c>
      <c r="C13" s="361">
        <v>1.3552</v>
      </c>
      <c r="D13" s="362">
        <v>1.3552</v>
      </c>
      <c r="E13" s="371" t="s">
        <v>234</v>
      </c>
      <c r="F13" s="361">
        <v>0</v>
      </c>
      <c r="G13" s="362">
        <v>0</v>
      </c>
      <c r="H13" s="364">
        <v>0</v>
      </c>
      <c r="I13" s="361">
        <v>0</v>
      </c>
      <c r="J13" s="362">
        <v>0</v>
      </c>
      <c r="K13" s="372" t="s">
        <v>224</v>
      </c>
    </row>
    <row r="14" spans="1:11" ht="14.4" customHeight="1" thickBot="1" x14ac:dyDescent="0.35">
      <c r="A14" s="382" t="s">
        <v>235</v>
      </c>
      <c r="B14" s="366">
        <v>1361.9999571003</v>
      </c>
      <c r="C14" s="366">
        <v>1269.78981</v>
      </c>
      <c r="D14" s="367">
        <v>-92.210147100300006</v>
      </c>
      <c r="E14" s="373">
        <v>0.93229798090600002</v>
      </c>
      <c r="F14" s="366">
        <v>1361.00012287038</v>
      </c>
      <c r="G14" s="367">
        <v>907.333415246919</v>
      </c>
      <c r="H14" s="369">
        <v>103.98372999999999</v>
      </c>
      <c r="I14" s="366">
        <v>678.98200999999995</v>
      </c>
      <c r="J14" s="367">
        <v>-228.351405246919</v>
      </c>
      <c r="K14" s="374">
        <v>0.49888460595200002</v>
      </c>
    </row>
    <row r="15" spans="1:11" ht="14.4" customHeight="1" thickBot="1" x14ac:dyDescent="0.35">
      <c r="A15" s="383" t="s">
        <v>236</v>
      </c>
      <c r="B15" s="361">
        <v>1024.9999677149799</v>
      </c>
      <c r="C15" s="361">
        <v>756.29521999999997</v>
      </c>
      <c r="D15" s="362">
        <v>-268.70474771498402</v>
      </c>
      <c r="E15" s="363">
        <v>0.73784901836200001</v>
      </c>
      <c r="F15" s="361">
        <v>900.00008125153602</v>
      </c>
      <c r="G15" s="362">
        <v>600.00005416769102</v>
      </c>
      <c r="H15" s="364">
        <v>56.19023</v>
      </c>
      <c r="I15" s="361">
        <v>449.02868999999998</v>
      </c>
      <c r="J15" s="362">
        <v>-150.97136416769101</v>
      </c>
      <c r="K15" s="365">
        <v>0.49892072162399997</v>
      </c>
    </row>
    <row r="16" spans="1:11" ht="14.4" customHeight="1" thickBot="1" x14ac:dyDescent="0.35">
      <c r="A16" s="383" t="s">
        <v>237</v>
      </c>
      <c r="B16" s="361">
        <v>61.999998047150001</v>
      </c>
      <c r="C16" s="361">
        <v>131.94640999999999</v>
      </c>
      <c r="D16" s="362">
        <v>69.946411952849004</v>
      </c>
      <c r="E16" s="363">
        <v>2.128167970257</v>
      </c>
      <c r="F16" s="361">
        <v>80.000007222357993</v>
      </c>
      <c r="G16" s="362">
        <v>53.333338148239001</v>
      </c>
      <c r="H16" s="364">
        <v>12.43202</v>
      </c>
      <c r="I16" s="361">
        <v>93.361379999999997</v>
      </c>
      <c r="J16" s="362">
        <v>40.028041851760001</v>
      </c>
      <c r="K16" s="365">
        <v>1.1670171446419999</v>
      </c>
    </row>
    <row r="17" spans="1:11" ht="14.4" customHeight="1" thickBot="1" x14ac:dyDescent="0.35">
      <c r="A17" s="383" t="s">
        <v>238</v>
      </c>
      <c r="B17" s="361">
        <v>32.999998960580001</v>
      </c>
      <c r="C17" s="361">
        <v>39.771450000000002</v>
      </c>
      <c r="D17" s="362">
        <v>6.7714510394199996</v>
      </c>
      <c r="E17" s="363">
        <v>1.205195492506</v>
      </c>
      <c r="F17" s="361">
        <v>36.000003250060999</v>
      </c>
      <c r="G17" s="362">
        <v>24.000002166706999</v>
      </c>
      <c r="H17" s="364">
        <v>1.5888</v>
      </c>
      <c r="I17" s="361">
        <v>20.215240000000001</v>
      </c>
      <c r="J17" s="362">
        <v>-3.7847621667069999</v>
      </c>
      <c r="K17" s="365">
        <v>0.56153439374900005</v>
      </c>
    </row>
    <row r="18" spans="1:11" ht="14.4" customHeight="1" thickBot="1" x14ac:dyDescent="0.35">
      <c r="A18" s="383" t="s">
        <v>239</v>
      </c>
      <c r="B18" s="361">
        <v>199.99999370048499</v>
      </c>
      <c r="C18" s="361">
        <v>283.31072999999998</v>
      </c>
      <c r="D18" s="362">
        <v>83.310736299515</v>
      </c>
      <c r="E18" s="363">
        <v>1.416553694618</v>
      </c>
      <c r="F18" s="361">
        <v>300.000027083845</v>
      </c>
      <c r="G18" s="362">
        <v>200.00001805589699</v>
      </c>
      <c r="H18" s="364">
        <v>31.497479999999999</v>
      </c>
      <c r="I18" s="361">
        <v>84.516639999999995</v>
      </c>
      <c r="J18" s="362">
        <v>-115.48337805589701</v>
      </c>
      <c r="K18" s="365">
        <v>0.28172210789899998</v>
      </c>
    </row>
    <row r="19" spans="1:11" ht="14.4" customHeight="1" thickBot="1" x14ac:dyDescent="0.35">
      <c r="A19" s="383" t="s">
        <v>240</v>
      </c>
      <c r="B19" s="361">
        <v>0</v>
      </c>
      <c r="C19" s="361">
        <v>0.96699999999999997</v>
      </c>
      <c r="D19" s="362">
        <v>0.96699999999999997</v>
      </c>
      <c r="E19" s="371" t="s">
        <v>224</v>
      </c>
      <c r="F19" s="361">
        <v>0</v>
      </c>
      <c r="G19" s="362">
        <v>0</v>
      </c>
      <c r="H19" s="364">
        <v>0</v>
      </c>
      <c r="I19" s="361">
        <v>0</v>
      </c>
      <c r="J19" s="362">
        <v>0</v>
      </c>
      <c r="K19" s="372" t="s">
        <v>224</v>
      </c>
    </row>
    <row r="20" spans="1:11" ht="14.4" customHeight="1" thickBot="1" x14ac:dyDescent="0.35">
      <c r="A20" s="383" t="s">
        <v>241</v>
      </c>
      <c r="B20" s="361">
        <v>41.999998677100997</v>
      </c>
      <c r="C20" s="361">
        <v>57.499000000000002</v>
      </c>
      <c r="D20" s="362">
        <v>15.499001322898</v>
      </c>
      <c r="E20" s="363">
        <v>1.369023852644</v>
      </c>
      <c r="F20" s="361">
        <v>45.000004062575996</v>
      </c>
      <c r="G20" s="362">
        <v>30.000002708383999</v>
      </c>
      <c r="H20" s="364">
        <v>2.2751999999999999</v>
      </c>
      <c r="I20" s="361">
        <v>31.860060000000001</v>
      </c>
      <c r="J20" s="362">
        <v>1.860057291615</v>
      </c>
      <c r="K20" s="365">
        <v>0.70800126941499997</v>
      </c>
    </row>
    <row r="21" spans="1:11" ht="14.4" customHeight="1" thickBot="1" x14ac:dyDescent="0.35">
      <c r="A21" s="382" t="s">
        <v>242</v>
      </c>
      <c r="B21" s="366">
        <v>164.35015257124499</v>
      </c>
      <c r="C21" s="366">
        <v>202.47486000000001</v>
      </c>
      <c r="D21" s="367">
        <v>38.124707428755002</v>
      </c>
      <c r="E21" s="373">
        <v>1.231972449263</v>
      </c>
      <c r="F21" s="366">
        <v>263.031682475754</v>
      </c>
      <c r="G21" s="367">
        <v>175.35445498383601</v>
      </c>
      <c r="H21" s="369">
        <v>20.381769999999999</v>
      </c>
      <c r="I21" s="366">
        <v>151.90308999999999</v>
      </c>
      <c r="J21" s="367">
        <v>-23.451364983834999</v>
      </c>
      <c r="K21" s="374">
        <v>0.57750871898800005</v>
      </c>
    </row>
    <row r="22" spans="1:11" ht="14.4" customHeight="1" thickBot="1" x14ac:dyDescent="0.35">
      <c r="A22" s="383" t="s">
        <v>243</v>
      </c>
      <c r="B22" s="361">
        <v>1.623618597786</v>
      </c>
      <c r="C22" s="361">
        <v>9.9999999900000002E-4</v>
      </c>
      <c r="D22" s="362">
        <v>-1.6226185977859999</v>
      </c>
      <c r="E22" s="363">
        <v>6.1590819499999995E-4</v>
      </c>
      <c r="F22" s="361">
        <v>-1.6516558117008901E-15</v>
      </c>
      <c r="G22" s="362">
        <v>-1.1011038744672599E-15</v>
      </c>
      <c r="H22" s="364">
        <v>-1.6214999999999999</v>
      </c>
      <c r="I22" s="361">
        <v>-2.2204460492503101E-16</v>
      </c>
      <c r="J22" s="362">
        <v>8.7905926954222802E-16</v>
      </c>
      <c r="K22" s="365">
        <v>0.134437576734</v>
      </c>
    </row>
    <row r="23" spans="1:11" ht="14.4" customHeight="1" thickBot="1" x14ac:dyDescent="0.35">
      <c r="A23" s="383" t="s">
        <v>244</v>
      </c>
      <c r="B23" s="361">
        <v>8.9999997165209997</v>
      </c>
      <c r="C23" s="361">
        <v>11.02753</v>
      </c>
      <c r="D23" s="362">
        <v>2.0275302834779998</v>
      </c>
      <c r="E23" s="363">
        <v>1.2252811497039999</v>
      </c>
      <c r="F23" s="361">
        <v>13.155458314963001</v>
      </c>
      <c r="G23" s="362">
        <v>8.770305543309</v>
      </c>
      <c r="H23" s="364">
        <v>0.44359999999999999</v>
      </c>
      <c r="I23" s="361">
        <v>3.0757500000000002</v>
      </c>
      <c r="J23" s="362">
        <v>-5.6945555433089998</v>
      </c>
      <c r="K23" s="365">
        <v>0.233800292347</v>
      </c>
    </row>
    <row r="24" spans="1:11" ht="14.4" customHeight="1" thickBot="1" x14ac:dyDescent="0.35">
      <c r="A24" s="383" t="s">
        <v>245</v>
      </c>
      <c r="B24" s="361">
        <v>34.704092678255002</v>
      </c>
      <c r="C24" s="361">
        <v>29.048780000000001</v>
      </c>
      <c r="D24" s="362">
        <v>-5.6553126782550001</v>
      </c>
      <c r="E24" s="363">
        <v>0.83704190941699996</v>
      </c>
      <c r="F24" s="361">
        <v>24.005969206056001</v>
      </c>
      <c r="G24" s="362">
        <v>16.003979470704</v>
      </c>
      <c r="H24" s="364">
        <v>3.6006</v>
      </c>
      <c r="I24" s="361">
        <v>15.668290000000001</v>
      </c>
      <c r="J24" s="362">
        <v>-0.33568947070400001</v>
      </c>
      <c r="K24" s="365">
        <v>0.652683083341</v>
      </c>
    </row>
    <row r="25" spans="1:11" ht="14.4" customHeight="1" thickBot="1" x14ac:dyDescent="0.35">
      <c r="A25" s="383" t="s">
        <v>246</v>
      </c>
      <c r="B25" s="361">
        <v>33.999998929081997</v>
      </c>
      <c r="C25" s="361">
        <v>42.180619999999998</v>
      </c>
      <c r="D25" s="362">
        <v>8.1806210709170006</v>
      </c>
      <c r="E25" s="363">
        <v>1.240606509664</v>
      </c>
      <c r="F25" s="361">
        <v>38.409297463388</v>
      </c>
      <c r="G25" s="362">
        <v>25.606198308924998</v>
      </c>
      <c r="H25" s="364">
        <v>3.6876099999999998</v>
      </c>
      <c r="I25" s="361">
        <v>24.117619999999999</v>
      </c>
      <c r="J25" s="362">
        <v>-1.488578308925</v>
      </c>
      <c r="K25" s="365">
        <v>0.627910990118</v>
      </c>
    </row>
    <row r="26" spans="1:11" ht="14.4" customHeight="1" thickBot="1" x14ac:dyDescent="0.35">
      <c r="A26" s="383" t="s">
        <v>247</v>
      </c>
      <c r="B26" s="361">
        <v>0</v>
      </c>
      <c r="C26" s="361">
        <v>3.9E-2</v>
      </c>
      <c r="D26" s="362">
        <v>3.9E-2</v>
      </c>
      <c r="E26" s="371" t="s">
        <v>234</v>
      </c>
      <c r="F26" s="361">
        <v>4.2929669561999999E-2</v>
      </c>
      <c r="G26" s="362">
        <v>2.8619779708E-2</v>
      </c>
      <c r="H26" s="364">
        <v>0</v>
      </c>
      <c r="I26" s="361">
        <v>0</v>
      </c>
      <c r="J26" s="362">
        <v>-2.8619779708E-2</v>
      </c>
      <c r="K26" s="365">
        <v>0</v>
      </c>
    </row>
    <row r="27" spans="1:11" ht="14.4" customHeight="1" thickBot="1" x14ac:dyDescent="0.35">
      <c r="A27" s="383" t="s">
        <v>248</v>
      </c>
      <c r="B27" s="361">
        <v>2.6688119404289998</v>
      </c>
      <c r="C27" s="361">
        <v>4.7766000000000002</v>
      </c>
      <c r="D27" s="362">
        <v>2.1077880595699998</v>
      </c>
      <c r="E27" s="363">
        <v>1.7897851578220001</v>
      </c>
      <c r="F27" s="361">
        <v>0</v>
      </c>
      <c r="G27" s="362">
        <v>0</v>
      </c>
      <c r="H27" s="364">
        <v>0</v>
      </c>
      <c r="I27" s="361">
        <v>0</v>
      </c>
      <c r="J27" s="362">
        <v>0</v>
      </c>
      <c r="K27" s="372" t="s">
        <v>224</v>
      </c>
    </row>
    <row r="28" spans="1:11" ht="14.4" customHeight="1" thickBot="1" x14ac:dyDescent="0.35">
      <c r="A28" s="383" t="s">
        <v>249</v>
      </c>
      <c r="B28" s="361">
        <v>0.10178383586799999</v>
      </c>
      <c r="C28" s="361">
        <v>0</v>
      </c>
      <c r="D28" s="362">
        <v>-0.10178383586799999</v>
      </c>
      <c r="E28" s="363">
        <v>0</v>
      </c>
      <c r="F28" s="361">
        <v>0</v>
      </c>
      <c r="G28" s="362">
        <v>0</v>
      </c>
      <c r="H28" s="364">
        <v>0</v>
      </c>
      <c r="I28" s="361">
        <v>0</v>
      </c>
      <c r="J28" s="362">
        <v>0</v>
      </c>
      <c r="K28" s="365">
        <v>0</v>
      </c>
    </row>
    <row r="29" spans="1:11" ht="14.4" customHeight="1" thickBot="1" x14ac:dyDescent="0.35">
      <c r="A29" s="383" t="s">
        <v>250</v>
      </c>
      <c r="B29" s="361">
        <v>22.251848763154999</v>
      </c>
      <c r="C29" s="361">
        <v>13.66521</v>
      </c>
      <c r="D29" s="362">
        <v>-8.5866387631549994</v>
      </c>
      <c r="E29" s="363">
        <v>0.61411571440400003</v>
      </c>
      <c r="F29" s="361">
        <v>17.780185850355998</v>
      </c>
      <c r="G29" s="362">
        <v>11.853457233571</v>
      </c>
      <c r="H29" s="364">
        <v>1.18449</v>
      </c>
      <c r="I29" s="361">
        <v>16.033080000000002</v>
      </c>
      <c r="J29" s="362">
        <v>4.1796227664290004</v>
      </c>
      <c r="K29" s="365">
        <v>0.90173860582400001</v>
      </c>
    </row>
    <row r="30" spans="1:11" ht="14.4" customHeight="1" thickBot="1" x14ac:dyDescent="0.35">
      <c r="A30" s="383" t="s">
        <v>251</v>
      </c>
      <c r="B30" s="361">
        <v>0</v>
      </c>
      <c r="C30" s="361">
        <v>0</v>
      </c>
      <c r="D30" s="362">
        <v>0</v>
      </c>
      <c r="E30" s="363">
        <v>1</v>
      </c>
      <c r="F30" s="361">
        <v>0</v>
      </c>
      <c r="G30" s="362">
        <v>0</v>
      </c>
      <c r="H30" s="364">
        <v>1.6214999999999999</v>
      </c>
      <c r="I30" s="361">
        <v>1.6214999999999999</v>
      </c>
      <c r="J30" s="362">
        <v>1.6214999999999999</v>
      </c>
      <c r="K30" s="372" t="s">
        <v>234</v>
      </c>
    </row>
    <row r="31" spans="1:11" ht="14.4" customHeight="1" thickBot="1" x14ac:dyDescent="0.35">
      <c r="A31" s="383" t="s">
        <v>252</v>
      </c>
      <c r="B31" s="361">
        <v>0</v>
      </c>
      <c r="C31" s="361">
        <v>1.25</v>
      </c>
      <c r="D31" s="362">
        <v>1.25</v>
      </c>
      <c r="E31" s="371" t="s">
        <v>234</v>
      </c>
      <c r="F31" s="361">
        <v>0</v>
      </c>
      <c r="G31" s="362">
        <v>0</v>
      </c>
      <c r="H31" s="364">
        <v>0</v>
      </c>
      <c r="I31" s="361">
        <v>0</v>
      </c>
      <c r="J31" s="362">
        <v>0</v>
      </c>
      <c r="K31" s="372" t="s">
        <v>224</v>
      </c>
    </row>
    <row r="32" spans="1:11" ht="14.4" customHeight="1" thickBot="1" x14ac:dyDescent="0.35">
      <c r="A32" s="383" t="s">
        <v>253</v>
      </c>
      <c r="B32" s="361">
        <v>47.999998488115999</v>
      </c>
      <c r="C32" s="361">
        <v>37.27572</v>
      </c>
      <c r="D32" s="362">
        <v>-10.724278488115999</v>
      </c>
      <c r="E32" s="363">
        <v>0.77657752445999995</v>
      </c>
      <c r="F32" s="361">
        <v>64.574267611745995</v>
      </c>
      <c r="G32" s="362">
        <v>43.049511741163997</v>
      </c>
      <c r="H32" s="364">
        <v>10.32807</v>
      </c>
      <c r="I32" s="361">
        <v>49.363549999999996</v>
      </c>
      <c r="J32" s="362">
        <v>6.3140382588349997</v>
      </c>
      <c r="K32" s="365">
        <v>0.76444614589799997</v>
      </c>
    </row>
    <row r="33" spans="1:11" ht="14.4" customHeight="1" thickBot="1" x14ac:dyDescent="0.35">
      <c r="A33" s="383" t="s">
        <v>254</v>
      </c>
      <c r="B33" s="361">
        <v>11.999999622029</v>
      </c>
      <c r="C33" s="361">
        <v>63.2104</v>
      </c>
      <c r="D33" s="362">
        <v>51.210400377969997</v>
      </c>
      <c r="E33" s="363">
        <v>5.2675334992470004</v>
      </c>
      <c r="F33" s="361">
        <v>105.063574359679</v>
      </c>
      <c r="G33" s="362">
        <v>70.042382906452005</v>
      </c>
      <c r="H33" s="364">
        <v>1.1374</v>
      </c>
      <c r="I33" s="361">
        <v>42.023299999999999</v>
      </c>
      <c r="J33" s="362">
        <v>-28.019082906451999</v>
      </c>
      <c r="K33" s="365">
        <v>0.39997972899799999</v>
      </c>
    </row>
    <row r="34" spans="1:11" ht="14.4" customHeight="1" thickBot="1" x14ac:dyDescent="0.35">
      <c r="A34" s="382" t="s">
        <v>255</v>
      </c>
      <c r="B34" s="366">
        <v>47.826104368656999</v>
      </c>
      <c r="C34" s="366">
        <v>90.649699999999996</v>
      </c>
      <c r="D34" s="367">
        <v>42.823595631342002</v>
      </c>
      <c r="E34" s="373">
        <v>1.8954021281190001</v>
      </c>
      <c r="F34" s="366">
        <v>112.36169439323</v>
      </c>
      <c r="G34" s="367">
        <v>74.907796262152999</v>
      </c>
      <c r="H34" s="369">
        <v>18.59008</v>
      </c>
      <c r="I34" s="366">
        <v>82.134919999999994</v>
      </c>
      <c r="J34" s="367">
        <v>7.2271237378470001</v>
      </c>
      <c r="K34" s="374">
        <v>0.73098684069800002</v>
      </c>
    </row>
    <row r="35" spans="1:11" ht="14.4" customHeight="1" thickBot="1" x14ac:dyDescent="0.35">
      <c r="A35" s="383" t="s">
        <v>256</v>
      </c>
      <c r="B35" s="361">
        <v>0</v>
      </c>
      <c r="C35" s="361">
        <v>0</v>
      </c>
      <c r="D35" s="362">
        <v>0</v>
      </c>
      <c r="E35" s="363">
        <v>1</v>
      </c>
      <c r="F35" s="361">
        <v>0</v>
      </c>
      <c r="G35" s="362">
        <v>0</v>
      </c>
      <c r="H35" s="364">
        <v>0</v>
      </c>
      <c r="I35" s="361">
        <v>5.9560000000000004</v>
      </c>
      <c r="J35" s="362">
        <v>5.9560000000000004</v>
      </c>
      <c r="K35" s="372" t="s">
        <v>234</v>
      </c>
    </row>
    <row r="36" spans="1:11" ht="14.4" customHeight="1" thickBot="1" x14ac:dyDescent="0.35">
      <c r="A36" s="383" t="s">
        <v>257</v>
      </c>
      <c r="B36" s="361">
        <v>47.826104368656999</v>
      </c>
      <c r="C36" s="361">
        <v>90.649699999999996</v>
      </c>
      <c r="D36" s="362">
        <v>42.823595631342002</v>
      </c>
      <c r="E36" s="363">
        <v>1.8954021281190001</v>
      </c>
      <c r="F36" s="361">
        <v>112.36169439323</v>
      </c>
      <c r="G36" s="362">
        <v>74.907796262152999</v>
      </c>
      <c r="H36" s="364">
        <v>18.59008</v>
      </c>
      <c r="I36" s="361">
        <v>73.30592</v>
      </c>
      <c r="J36" s="362">
        <v>-1.6018762621530001</v>
      </c>
      <c r="K36" s="365">
        <v>0.65241023994699998</v>
      </c>
    </row>
    <row r="37" spans="1:11" ht="14.4" customHeight="1" thickBot="1" x14ac:dyDescent="0.35">
      <c r="A37" s="383" t="s">
        <v>258</v>
      </c>
      <c r="B37" s="361">
        <v>0</v>
      </c>
      <c r="C37" s="361">
        <v>0</v>
      </c>
      <c r="D37" s="362">
        <v>0</v>
      </c>
      <c r="E37" s="371" t="s">
        <v>224</v>
      </c>
      <c r="F37" s="361">
        <v>0</v>
      </c>
      <c r="G37" s="362">
        <v>0</v>
      </c>
      <c r="H37" s="364">
        <v>0</v>
      </c>
      <c r="I37" s="361">
        <v>2.8730000000000002</v>
      </c>
      <c r="J37" s="362">
        <v>2.8730000000000002</v>
      </c>
      <c r="K37" s="372" t="s">
        <v>234</v>
      </c>
    </row>
    <row r="38" spans="1:11" ht="14.4" customHeight="1" thickBot="1" x14ac:dyDescent="0.35">
      <c r="A38" s="382" t="s">
        <v>259</v>
      </c>
      <c r="B38" s="366">
        <v>29.999999055071999</v>
      </c>
      <c r="C38" s="366">
        <v>34.070689999999999</v>
      </c>
      <c r="D38" s="367">
        <v>4.0706909449269997</v>
      </c>
      <c r="E38" s="373">
        <v>1.1356897024379999</v>
      </c>
      <c r="F38" s="366">
        <v>14.109734547853</v>
      </c>
      <c r="G38" s="367">
        <v>9.4064896985690005</v>
      </c>
      <c r="H38" s="369">
        <v>1.6286</v>
      </c>
      <c r="I38" s="366">
        <v>12.092449999999999</v>
      </c>
      <c r="J38" s="367">
        <v>2.6859603014300002</v>
      </c>
      <c r="K38" s="374">
        <v>0.85702888023699997</v>
      </c>
    </row>
    <row r="39" spans="1:11" ht="14.4" customHeight="1" thickBot="1" x14ac:dyDescent="0.35">
      <c r="A39" s="383" t="s">
        <v>260</v>
      </c>
      <c r="B39" s="361">
        <v>14.999999527536</v>
      </c>
      <c r="C39" s="361">
        <v>19.332630000000002</v>
      </c>
      <c r="D39" s="362">
        <v>4.3326304724630003</v>
      </c>
      <c r="E39" s="363">
        <v>1.2888420405950001</v>
      </c>
      <c r="F39" s="361">
        <v>0</v>
      </c>
      <c r="G39" s="362">
        <v>0</v>
      </c>
      <c r="H39" s="364">
        <v>0</v>
      </c>
      <c r="I39" s="361">
        <v>5.7025600000000001</v>
      </c>
      <c r="J39" s="362">
        <v>5.7025600000000001</v>
      </c>
      <c r="K39" s="372" t="s">
        <v>224</v>
      </c>
    </row>
    <row r="40" spans="1:11" ht="14.4" customHeight="1" thickBot="1" x14ac:dyDescent="0.35">
      <c r="A40" s="383" t="s">
        <v>261</v>
      </c>
      <c r="B40" s="361">
        <v>0</v>
      </c>
      <c r="C40" s="361">
        <v>0.64685999999999999</v>
      </c>
      <c r="D40" s="362">
        <v>0.64685999999999999</v>
      </c>
      <c r="E40" s="371" t="s">
        <v>234</v>
      </c>
      <c r="F40" s="361">
        <v>0.41976352313499998</v>
      </c>
      <c r="G40" s="362">
        <v>0.279842348756</v>
      </c>
      <c r="H40" s="364">
        <v>0</v>
      </c>
      <c r="I40" s="361">
        <v>0</v>
      </c>
      <c r="J40" s="362">
        <v>-0.279842348756</v>
      </c>
      <c r="K40" s="365">
        <v>0</v>
      </c>
    </row>
    <row r="41" spans="1:11" ht="14.4" customHeight="1" thickBot="1" x14ac:dyDescent="0.35">
      <c r="A41" s="383" t="s">
        <v>262</v>
      </c>
      <c r="B41" s="361">
        <v>9.9999996850239992</v>
      </c>
      <c r="C41" s="361">
        <v>10.58705</v>
      </c>
      <c r="D41" s="362">
        <v>0.58705031497500004</v>
      </c>
      <c r="E41" s="363">
        <v>1.058705033346</v>
      </c>
      <c r="F41" s="361">
        <v>9.8538645470940001</v>
      </c>
      <c r="G41" s="362">
        <v>6.5692430313959997</v>
      </c>
      <c r="H41" s="364">
        <v>0.31459999999999999</v>
      </c>
      <c r="I41" s="361">
        <v>5.0758900000000002</v>
      </c>
      <c r="J41" s="362">
        <v>-1.493353031396</v>
      </c>
      <c r="K41" s="365">
        <v>0.51511668094600005</v>
      </c>
    </row>
    <row r="42" spans="1:11" ht="14.4" customHeight="1" thickBot="1" x14ac:dyDescent="0.35">
      <c r="A42" s="383" t="s">
        <v>263</v>
      </c>
      <c r="B42" s="361">
        <v>4.9999998425119996</v>
      </c>
      <c r="C42" s="361">
        <v>3.5041500000000001</v>
      </c>
      <c r="D42" s="362">
        <v>-1.4958498425119999</v>
      </c>
      <c r="E42" s="363">
        <v>0.70083002207400003</v>
      </c>
      <c r="F42" s="361">
        <v>3.8361064776229998</v>
      </c>
      <c r="G42" s="362">
        <v>2.5574043184150002</v>
      </c>
      <c r="H42" s="364">
        <v>1.3140000000000001</v>
      </c>
      <c r="I42" s="361">
        <v>1.3140000000000001</v>
      </c>
      <c r="J42" s="362">
        <v>-1.2434043184150001</v>
      </c>
      <c r="K42" s="365">
        <v>0.34253480909900003</v>
      </c>
    </row>
    <row r="43" spans="1:11" ht="14.4" customHeight="1" thickBot="1" x14ac:dyDescent="0.35">
      <c r="A43" s="382" t="s">
        <v>264</v>
      </c>
      <c r="B43" s="366">
        <v>0</v>
      </c>
      <c r="C43" s="366">
        <v>0</v>
      </c>
      <c r="D43" s="367">
        <v>0</v>
      </c>
      <c r="E43" s="368" t="s">
        <v>224</v>
      </c>
      <c r="F43" s="366">
        <v>0</v>
      </c>
      <c r="G43" s="367">
        <v>0</v>
      </c>
      <c r="H43" s="369">
        <v>0</v>
      </c>
      <c r="I43" s="366">
        <v>5.4257</v>
      </c>
      <c r="J43" s="367">
        <v>5.4257</v>
      </c>
      <c r="K43" s="370" t="s">
        <v>234</v>
      </c>
    </row>
    <row r="44" spans="1:11" ht="14.4" customHeight="1" thickBot="1" x14ac:dyDescent="0.35">
      <c r="A44" s="383" t="s">
        <v>265</v>
      </c>
      <c r="B44" s="361">
        <v>0</v>
      </c>
      <c r="C44" s="361">
        <v>0</v>
      </c>
      <c r="D44" s="362">
        <v>0</v>
      </c>
      <c r="E44" s="371" t="s">
        <v>224</v>
      </c>
      <c r="F44" s="361">
        <v>0</v>
      </c>
      <c r="G44" s="362">
        <v>0</v>
      </c>
      <c r="H44" s="364">
        <v>0</v>
      </c>
      <c r="I44" s="361">
        <v>5.4257</v>
      </c>
      <c r="J44" s="362">
        <v>5.4257</v>
      </c>
      <c r="K44" s="372" t="s">
        <v>234</v>
      </c>
    </row>
    <row r="45" spans="1:11" ht="14.4" customHeight="1" thickBot="1" x14ac:dyDescent="0.35">
      <c r="A45" s="384" t="s">
        <v>266</v>
      </c>
      <c r="B45" s="366">
        <v>465.27298046276201</v>
      </c>
      <c r="C45" s="366">
        <v>663.26179000000002</v>
      </c>
      <c r="D45" s="367">
        <v>197.98880953723801</v>
      </c>
      <c r="E45" s="373">
        <v>1.4255325751779999</v>
      </c>
      <c r="F45" s="366">
        <v>595.67119884711497</v>
      </c>
      <c r="G45" s="367">
        <v>397.11413256474299</v>
      </c>
      <c r="H45" s="369">
        <v>63.833849999999998</v>
      </c>
      <c r="I45" s="366">
        <v>523.27446999999995</v>
      </c>
      <c r="J45" s="367">
        <v>126.16033743525701</v>
      </c>
      <c r="K45" s="374">
        <v>0.87846192834600001</v>
      </c>
    </row>
    <row r="46" spans="1:11" ht="14.4" customHeight="1" thickBot="1" x14ac:dyDescent="0.35">
      <c r="A46" s="381" t="s">
        <v>31</v>
      </c>
      <c r="B46" s="361">
        <v>16.72504391647</v>
      </c>
      <c r="C46" s="361">
        <v>93.445419999999999</v>
      </c>
      <c r="D46" s="362">
        <v>76.720376083529004</v>
      </c>
      <c r="E46" s="363">
        <v>5.5871554338919998</v>
      </c>
      <c r="F46" s="361">
        <v>133.88864348784</v>
      </c>
      <c r="G46" s="362">
        <v>89.25909565856</v>
      </c>
      <c r="H46" s="364">
        <v>2.1179999999999999</v>
      </c>
      <c r="I46" s="361">
        <v>79.389060000000001</v>
      </c>
      <c r="J46" s="362">
        <v>-9.8700356585590008</v>
      </c>
      <c r="K46" s="365">
        <v>0.592948422897</v>
      </c>
    </row>
    <row r="47" spans="1:11" ht="14.4" customHeight="1" thickBot="1" x14ac:dyDescent="0.35">
      <c r="A47" s="385" t="s">
        <v>267</v>
      </c>
      <c r="B47" s="361">
        <v>16.72504391647</v>
      </c>
      <c r="C47" s="361">
        <v>93.445419999999999</v>
      </c>
      <c r="D47" s="362">
        <v>76.720376083529004</v>
      </c>
      <c r="E47" s="363">
        <v>5.5871554338919998</v>
      </c>
      <c r="F47" s="361">
        <v>133.88864348784</v>
      </c>
      <c r="G47" s="362">
        <v>89.25909565856</v>
      </c>
      <c r="H47" s="364">
        <v>2.1179999999999999</v>
      </c>
      <c r="I47" s="361">
        <v>79.389060000000001</v>
      </c>
      <c r="J47" s="362">
        <v>-9.8700356585590008</v>
      </c>
      <c r="K47" s="365">
        <v>0.592948422897</v>
      </c>
    </row>
    <row r="48" spans="1:11" ht="14.4" customHeight="1" thickBot="1" x14ac:dyDescent="0.35">
      <c r="A48" s="383" t="s">
        <v>268</v>
      </c>
      <c r="B48" s="361">
        <v>16.318299009777999</v>
      </c>
      <c r="C48" s="361">
        <v>57.692869999999999</v>
      </c>
      <c r="D48" s="362">
        <v>41.374570990221002</v>
      </c>
      <c r="E48" s="363">
        <v>3.5354708211569998</v>
      </c>
      <c r="F48" s="361">
        <v>45.798463349392001</v>
      </c>
      <c r="G48" s="362">
        <v>30.532308899594</v>
      </c>
      <c r="H48" s="364">
        <v>0</v>
      </c>
      <c r="I48" s="361">
        <v>72.297709999999995</v>
      </c>
      <c r="J48" s="362">
        <v>41.765401100405001</v>
      </c>
      <c r="K48" s="365">
        <v>1.578605584393</v>
      </c>
    </row>
    <row r="49" spans="1:11" ht="14.4" customHeight="1" thickBot="1" x14ac:dyDescent="0.35">
      <c r="A49" s="383" t="s">
        <v>269</v>
      </c>
      <c r="B49" s="361">
        <v>0</v>
      </c>
      <c r="C49" s="361">
        <v>0</v>
      </c>
      <c r="D49" s="362">
        <v>0</v>
      </c>
      <c r="E49" s="363">
        <v>1</v>
      </c>
      <c r="F49" s="361">
        <v>0</v>
      </c>
      <c r="G49" s="362">
        <v>0</v>
      </c>
      <c r="H49" s="364">
        <v>0.66600000000000004</v>
      </c>
      <c r="I49" s="361">
        <v>0.66600000000000004</v>
      </c>
      <c r="J49" s="362">
        <v>0.66600000000000004</v>
      </c>
      <c r="K49" s="372" t="s">
        <v>234</v>
      </c>
    </row>
    <row r="50" spans="1:11" ht="14.4" customHeight="1" thickBot="1" x14ac:dyDescent="0.35">
      <c r="A50" s="383" t="s">
        <v>270</v>
      </c>
      <c r="B50" s="361">
        <v>0.406744906691</v>
      </c>
      <c r="C50" s="361">
        <v>30.9739</v>
      </c>
      <c r="D50" s="362">
        <v>30.567155093307999</v>
      </c>
      <c r="E50" s="363">
        <v>76.150676973257006</v>
      </c>
      <c r="F50" s="361">
        <v>84.654960200022998</v>
      </c>
      <c r="G50" s="362">
        <v>56.436640133349002</v>
      </c>
      <c r="H50" s="364">
        <v>1.452</v>
      </c>
      <c r="I50" s="361">
        <v>1.58883</v>
      </c>
      <c r="J50" s="362">
        <v>-54.847810133349</v>
      </c>
      <c r="K50" s="365">
        <v>1.8768303667E-2</v>
      </c>
    </row>
    <row r="51" spans="1:11" ht="14.4" customHeight="1" thickBot="1" x14ac:dyDescent="0.35">
      <c r="A51" s="383" t="s">
        <v>271</v>
      </c>
      <c r="B51" s="361">
        <v>0</v>
      </c>
      <c r="C51" s="361">
        <v>4.7786499999999998</v>
      </c>
      <c r="D51" s="362">
        <v>4.7786499999999998</v>
      </c>
      <c r="E51" s="371" t="s">
        <v>234</v>
      </c>
      <c r="F51" s="361">
        <v>3.4352199384230002</v>
      </c>
      <c r="G51" s="362">
        <v>2.2901466256149998</v>
      </c>
      <c r="H51" s="364">
        <v>0</v>
      </c>
      <c r="I51" s="361">
        <v>4.8365200000000002</v>
      </c>
      <c r="J51" s="362">
        <v>2.5463733743839998</v>
      </c>
      <c r="K51" s="365">
        <v>1.4079214975150001</v>
      </c>
    </row>
    <row r="52" spans="1:11" ht="14.4" customHeight="1" thickBot="1" x14ac:dyDescent="0.35">
      <c r="A52" s="386" t="s">
        <v>32</v>
      </c>
      <c r="B52" s="366">
        <v>0</v>
      </c>
      <c r="C52" s="366">
        <v>68.05</v>
      </c>
      <c r="D52" s="367">
        <v>68.05</v>
      </c>
      <c r="E52" s="368" t="s">
        <v>224</v>
      </c>
      <c r="F52" s="366">
        <v>0</v>
      </c>
      <c r="G52" s="367">
        <v>0</v>
      </c>
      <c r="H52" s="369">
        <v>0</v>
      </c>
      <c r="I52" s="366">
        <v>11.417</v>
      </c>
      <c r="J52" s="367">
        <v>11.417</v>
      </c>
      <c r="K52" s="370" t="s">
        <v>224</v>
      </c>
    </row>
    <row r="53" spans="1:11" ht="14.4" customHeight="1" thickBot="1" x14ac:dyDescent="0.35">
      <c r="A53" s="382" t="s">
        <v>272</v>
      </c>
      <c r="B53" s="366">
        <v>0</v>
      </c>
      <c r="C53" s="366">
        <v>18.359000000000002</v>
      </c>
      <c r="D53" s="367">
        <v>18.359000000000002</v>
      </c>
      <c r="E53" s="368" t="s">
        <v>224</v>
      </c>
      <c r="F53" s="366">
        <v>0</v>
      </c>
      <c r="G53" s="367">
        <v>0</v>
      </c>
      <c r="H53" s="369">
        <v>0</v>
      </c>
      <c r="I53" s="366">
        <v>11.417</v>
      </c>
      <c r="J53" s="367">
        <v>11.417</v>
      </c>
      <c r="K53" s="370" t="s">
        <v>224</v>
      </c>
    </row>
    <row r="54" spans="1:11" ht="14.4" customHeight="1" thickBot="1" x14ac:dyDescent="0.35">
      <c r="A54" s="383" t="s">
        <v>273</v>
      </c>
      <c r="B54" s="361">
        <v>0</v>
      </c>
      <c r="C54" s="361">
        <v>18.359000000000002</v>
      </c>
      <c r="D54" s="362">
        <v>18.359000000000002</v>
      </c>
      <c r="E54" s="371" t="s">
        <v>224</v>
      </c>
      <c r="F54" s="361">
        <v>0</v>
      </c>
      <c r="G54" s="362">
        <v>0</v>
      </c>
      <c r="H54" s="364">
        <v>0</v>
      </c>
      <c r="I54" s="361">
        <v>11.257</v>
      </c>
      <c r="J54" s="362">
        <v>11.257</v>
      </c>
      <c r="K54" s="372" t="s">
        <v>224</v>
      </c>
    </row>
    <row r="55" spans="1:11" ht="14.4" customHeight="1" thickBot="1" x14ac:dyDescent="0.35">
      <c r="A55" s="383" t="s">
        <v>274</v>
      </c>
      <c r="B55" s="361">
        <v>0</v>
      </c>
      <c r="C55" s="361">
        <v>0</v>
      </c>
      <c r="D55" s="362">
        <v>0</v>
      </c>
      <c r="E55" s="363">
        <v>1</v>
      </c>
      <c r="F55" s="361">
        <v>0</v>
      </c>
      <c r="G55" s="362">
        <v>0</v>
      </c>
      <c r="H55" s="364">
        <v>0</v>
      </c>
      <c r="I55" s="361">
        <v>0.16</v>
      </c>
      <c r="J55" s="362">
        <v>0.16</v>
      </c>
      <c r="K55" s="372" t="s">
        <v>234</v>
      </c>
    </row>
    <row r="56" spans="1:11" ht="14.4" customHeight="1" thickBot="1" x14ac:dyDescent="0.35">
      <c r="A56" s="382" t="s">
        <v>275</v>
      </c>
      <c r="B56" s="366">
        <v>0</v>
      </c>
      <c r="C56" s="366">
        <v>49.691000000000003</v>
      </c>
      <c r="D56" s="367">
        <v>49.691000000000003</v>
      </c>
      <c r="E56" s="368" t="s">
        <v>234</v>
      </c>
      <c r="F56" s="366">
        <v>0</v>
      </c>
      <c r="G56" s="367">
        <v>0</v>
      </c>
      <c r="H56" s="369">
        <v>0</v>
      </c>
      <c r="I56" s="366">
        <v>0</v>
      </c>
      <c r="J56" s="367">
        <v>0</v>
      </c>
      <c r="K56" s="370" t="s">
        <v>224</v>
      </c>
    </row>
    <row r="57" spans="1:11" ht="14.4" customHeight="1" thickBot="1" x14ac:dyDescent="0.35">
      <c r="A57" s="383" t="s">
        <v>276</v>
      </c>
      <c r="B57" s="361">
        <v>0</v>
      </c>
      <c r="C57" s="361">
        <v>49.691000000000003</v>
      </c>
      <c r="D57" s="362">
        <v>49.691000000000003</v>
      </c>
      <c r="E57" s="371" t="s">
        <v>234</v>
      </c>
      <c r="F57" s="361">
        <v>0</v>
      </c>
      <c r="G57" s="362">
        <v>0</v>
      </c>
      <c r="H57" s="364">
        <v>0</v>
      </c>
      <c r="I57" s="361">
        <v>0</v>
      </c>
      <c r="J57" s="362">
        <v>0</v>
      </c>
      <c r="K57" s="372" t="s">
        <v>224</v>
      </c>
    </row>
    <row r="58" spans="1:11" ht="14.4" customHeight="1" thickBot="1" x14ac:dyDescent="0.35">
      <c r="A58" s="381" t="s">
        <v>33</v>
      </c>
      <c r="B58" s="361">
        <v>448.54793654629202</v>
      </c>
      <c r="C58" s="361">
        <v>501.76636999999999</v>
      </c>
      <c r="D58" s="362">
        <v>53.218433453708002</v>
      </c>
      <c r="E58" s="363">
        <v>1.1186460333829999</v>
      </c>
      <c r="F58" s="361">
        <v>461.78255535927502</v>
      </c>
      <c r="G58" s="362">
        <v>307.85503690618299</v>
      </c>
      <c r="H58" s="364">
        <v>61.715850000000003</v>
      </c>
      <c r="I58" s="361">
        <v>432.46841000000001</v>
      </c>
      <c r="J58" s="362">
        <v>124.613373093817</v>
      </c>
      <c r="K58" s="365">
        <v>0.936519591268</v>
      </c>
    </row>
    <row r="59" spans="1:11" ht="14.4" customHeight="1" thickBot="1" x14ac:dyDescent="0.35">
      <c r="A59" s="382" t="s">
        <v>277</v>
      </c>
      <c r="B59" s="366">
        <v>6.9999997795160001</v>
      </c>
      <c r="C59" s="366">
        <v>0.82099999999999995</v>
      </c>
      <c r="D59" s="367">
        <v>-6.1789997795160003</v>
      </c>
      <c r="E59" s="373">
        <v>0.117285717979</v>
      </c>
      <c r="F59" s="366">
        <v>0.630457904322</v>
      </c>
      <c r="G59" s="367">
        <v>0.42030526954800002</v>
      </c>
      <c r="H59" s="369">
        <v>0</v>
      </c>
      <c r="I59" s="366">
        <v>0</v>
      </c>
      <c r="J59" s="367">
        <v>-0.42030526954800002</v>
      </c>
      <c r="K59" s="374">
        <v>0</v>
      </c>
    </row>
    <row r="60" spans="1:11" ht="14.4" customHeight="1" thickBot="1" x14ac:dyDescent="0.35">
      <c r="A60" s="383" t="s">
        <v>278</v>
      </c>
      <c r="B60" s="361">
        <v>6.9999997795160001</v>
      </c>
      <c r="C60" s="361">
        <v>0.82099999999999995</v>
      </c>
      <c r="D60" s="362">
        <v>-6.1789997795160003</v>
      </c>
      <c r="E60" s="363">
        <v>0.117285717979</v>
      </c>
      <c r="F60" s="361">
        <v>0.630457904322</v>
      </c>
      <c r="G60" s="362">
        <v>0.42030526954800002</v>
      </c>
      <c r="H60" s="364">
        <v>0</v>
      </c>
      <c r="I60" s="361">
        <v>0</v>
      </c>
      <c r="J60" s="362">
        <v>-0.42030526954800002</v>
      </c>
      <c r="K60" s="365">
        <v>0</v>
      </c>
    </row>
    <row r="61" spans="1:11" ht="14.4" customHeight="1" thickBot="1" x14ac:dyDescent="0.35">
      <c r="A61" s="382" t="s">
        <v>279</v>
      </c>
      <c r="B61" s="366">
        <v>33.198399692080002</v>
      </c>
      <c r="C61" s="366">
        <v>46.469830000000002</v>
      </c>
      <c r="D61" s="367">
        <v>13.271430307919999</v>
      </c>
      <c r="E61" s="373">
        <v>1.399761146049</v>
      </c>
      <c r="F61" s="366">
        <v>33.571121687847999</v>
      </c>
      <c r="G61" s="367">
        <v>22.380747791899001</v>
      </c>
      <c r="H61" s="369">
        <v>0.35116999999999998</v>
      </c>
      <c r="I61" s="366">
        <v>42.355200000000004</v>
      </c>
      <c r="J61" s="367">
        <v>19.974452208100999</v>
      </c>
      <c r="K61" s="374">
        <v>1.261655788383</v>
      </c>
    </row>
    <row r="62" spans="1:11" ht="14.4" customHeight="1" thickBot="1" x14ac:dyDescent="0.35">
      <c r="A62" s="383" t="s">
        <v>280</v>
      </c>
      <c r="B62" s="361">
        <v>1.8464225194000001E-2</v>
      </c>
      <c r="C62" s="361">
        <v>0</v>
      </c>
      <c r="D62" s="362">
        <v>-1.8464225194000001E-2</v>
      </c>
      <c r="E62" s="363">
        <v>0</v>
      </c>
      <c r="F62" s="361">
        <v>0</v>
      </c>
      <c r="G62" s="362">
        <v>0</v>
      </c>
      <c r="H62" s="364">
        <v>0</v>
      </c>
      <c r="I62" s="361">
        <v>7.7899999999999997E-2</v>
      </c>
      <c r="J62" s="362">
        <v>7.7899999999999997E-2</v>
      </c>
      <c r="K62" s="372" t="s">
        <v>234</v>
      </c>
    </row>
    <row r="63" spans="1:11" ht="14.4" customHeight="1" thickBot="1" x14ac:dyDescent="0.35">
      <c r="A63" s="383" t="s">
        <v>281</v>
      </c>
      <c r="B63" s="361">
        <v>27.434868072655998</v>
      </c>
      <c r="C63" s="361">
        <v>42.683999999999997</v>
      </c>
      <c r="D63" s="362">
        <v>15.249131927343001</v>
      </c>
      <c r="E63" s="363">
        <v>1.555830335577</v>
      </c>
      <c r="F63" s="361">
        <v>29.397518870990002</v>
      </c>
      <c r="G63" s="362">
        <v>19.598345913993001</v>
      </c>
      <c r="H63" s="364">
        <v>0</v>
      </c>
      <c r="I63" s="361">
        <v>39.773000000000003</v>
      </c>
      <c r="J63" s="362">
        <v>20.174654086006001</v>
      </c>
      <c r="K63" s="365">
        <v>1.3529373065300001</v>
      </c>
    </row>
    <row r="64" spans="1:11" ht="14.4" customHeight="1" thickBot="1" x14ac:dyDescent="0.35">
      <c r="A64" s="383" t="s">
        <v>282</v>
      </c>
      <c r="B64" s="361">
        <v>5.7450673942280002</v>
      </c>
      <c r="C64" s="361">
        <v>3.7858299999999998</v>
      </c>
      <c r="D64" s="362">
        <v>-1.9592373942279999</v>
      </c>
      <c r="E64" s="363">
        <v>0.65897051160800002</v>
      </c>
      <c r="F64" s="361">
        <v>4.1736028168569996</v>
      </c>
      <c r="G64" s="362">
        <v>2.7824018779049999</v>
      </c>
      <c r="H64" s="364">
        <v>0.35116999999999998</v>
      </c>
      <c r="I64" s="361">
        <v>2.5043000000000002</v>
      </c>
      <c r="J64" s="362">
        <v>-0.27810187790500002</v>
      </c>
      <c r="K64" s="365">
        <v>0.60003313920599999</v>
      </c>
    </row>
    <row r="65" spans="1:11" ht="14.4" customHeight="1" thickBot="1" x14ac:dyDescent="0.35">
      <c r="A65" s="382" t="s">
        <v>283</v>
      </c>
      <c r="B65" s="366">
        <v>16.99999946454</v>
      </c>
      <c r="C65" s="366">
        <v>14.67403</v>
      </c>
      <c r="D65" s="367">
        <v>-2.32596946454</v>
      </c>
      <c r="E65" s="373">
        <v>0.86317826248200002</v>
      </c>
      <c r="F65" s="366">
        <v>21.718331485444999</v>
      </c>
      <c r="G65" s="367">
        <v>14.478887656963</v>
      </c>
      <c r="H65" s="369">
        <v>0.32634000000000002</v>
      </c>
      <c r="I65" s="366">
        <v>35.272449999999999</v>
      </c>
      <c r="J65" s="367">
        <v>20.793562343036001</v>
      </c>
      <c r="K65" s="374">
        <v>1.6240865475149999</v>
      </c>
    </row>
    <row r="66" spans="1:11" ht="14.4" customHeight="1" thickBot="1" x14ac:dyDescent="0.35">
      <c r="A66" s="383" t="s">
        <v>284</v>
      </c>
      <c r="B66" s="361">
        <v>1.999999937004</v>
      </c>
      <c r="C66" s="361">
        <v>1.62</v>
      </c>
      <c r="D66" s="362">
        <v>-0.37999993700399998</v>
      </c>
      <c r="E66" s="363">
        <v>0.81000002551299999</v>
      </c>
      <c r="F66" s="361">
        <v>1.999996816928</v>
      </c>
      <c r="G66" s="362">
        <v>1.333331211285</v>
      </c>
      <c r="H66" s="364">
        <v>0</v>
      </c>
      <c r="I66" s="361">
        <v>1.2150000000000001</v>
      </c>
      <c r="J66" s="362">
        <v>-0.118331211285</v>
      </c>
      <c r="K66" s="365">
        <v>0.60750096685900001</v>
      </c>
    </row>
    <row r="67" spans="1:11" ht="14.4" customHeight="1" thickBot="1" x14ac:dyDescent="0.35">
      <c r="A67" s="383" t="s">
        <v>285</v>
      </c>
      <c r="B67" s="361">
        <v>14.999999527536</v>
      </c>
      <c r="C67" s="361">
        <v>13.054029999999999</v>
      </c>
      <c r="D67" s="362">
        <v>-1.9459695275360001</v>
      </c>
      <c r="E67" s="363">
        <v>0.870268694078</v>
      </c>
      <c r="F67" s="361">
        <v>19.718334668516</v>
      </c>
      <c r="G67" s="362">
        <v>13.145556445677</v>
      </c>
      <c r="H67" s="364">
        <v>0.32634000000000002</v>
      </c>
      <c r="I67" s="361">
        <v>34.057450000000003</v>
      </c>
      <c r="J67" s="362">
        <v>20.911893554321999</v>
      </c>
      <c r="K67" s="365">
        <v>1.7271970768589999</v>
      </c>
    </row>
    <row r="68" spans="1:11" ht="14.4" customHeight="1" thickBot="1" x14ac:dyDescent="0.35">
      <c r="A68" s="382" t="s">
        <v>286</v>
      </c>
      <c r="B68" s="366">
        <v>45.985110726770998</v>
      </c>
      <c r="C68" s="366">
        <v>55.442999999999998</v>
      </c>
      <c r="D68" s="367">
        <v>9.457889273228</v>
      </c>
      <c r="E68" s="373">
        <v>1.2056728607089999</v>
      </c>
      <c r="F68" s="366">
        <v>47.907786841951001</v>
      </c>
      <c r="G68" s="367">
        <v>31.938524561301001</v>
      </c>
      <c r="H68" s="369">
        <v>3.6526800000000001</v>
      </c>
      <c r="I68" s="366">
        <v>32.23639</v>
      </c>
      <c r="J68" s="367">
        <v>0.29786543869799997</v>
      </c>
      <c r="K68" s="374">
        <v>0.67288414107600003</v>
      </c>
    </row>
    <row r="69" spans="1:11" ht="14.4" customHeight="1" thickBot="1" x14ac:dyDescent="0.35">
      <c r="A69" s="383" t="s">
        <v>287</v>
      </c>
      <c r="B69" s="361">
        <v>0</v>
      </c>
      <c r="C69" s="361">
        <v>0.372</v>
      </c>
      <c r="D69" s="362">
        <v>0.372</v>
      </c>
      <c r="E69" s="371" t="s">
        <v>234</v>
      </c>
      <c r="F69" s="361">
        <v>0.41070779633799998</v>
      </c>
      <c r="G69" s="362">
        <v>0.27380519755799998</v>
      </c>
      <c r="H69" s="364">
        <v>0</v>
      </c>
      <c r="I69" s="361">
        <v>0</v>
      </c>
      <c r="J69" s="362">
        <v>-0.27380519755799998</v>
      </c>
      <c r="K69" s="365">
        <v>0</v>
      </c>
    </row>
    <row r="70" spans="1:11" ht="14.4" customHeight="1" thickBot="1" x14ac:dyDescent="0.35">
      <c r="A70" s="383" t="s">
        <v>288</v>
      </c>
      <c r="B70" s="361">
        <v>45.682370026051998</v>
      </c>
      <c r="C70" s="361">
        <v>55.070999999999998</v>
      </c>
      <c r="D70" s="362">
        <v>9.3886299739469994</v>
      </c>
      <c r="E70" s="363">
        <v>1.2055197654709999</v>
      </c>
      <c r="F70" s="361">
        <v>47.497079045612999</v>
      </c>
      <c r="G70" s="362">
        <v>31.664719363742002</v>
      </c>
      <c r="H70" s="364">
        <v>3.6526800000000001</v>
      </c>
      <c r="I70" s="361">
        <v>32.23639</v>
      </c>
      <c r="J70" s="362">
        <v>0.57167063625699999</v>
      </c>
      <c r="K70" s="365">
        <v>0.67870257808900003</v>
      </c>
    </row>
    <row r="71" spans="1:11" ht="14.4" customHeight="1" thickBot="1" x14ac:dyDescent="0.35">
      <c r="A71" s="383" t="s">
        <v>289</v>
      </c>
      <c r="B71" s="361">
        <v>0.302740700719</v>
      </c>
      <c r="C71" s="361">
        <v>0</v>
      </c>
      <c r="D71" s="362">
        <v>-0.302740700719</v>
      </c>
      <c r="E71" s="363">
        <v>0</v>
      </c>
      <c r="F71" s="361">
        <v>0</v>
      </c>
      <c r="G71" s="362">
        <v>0</v>
      </c>
      <c r="H71" s="364">
        <v>0</v>
      </c>
      <c r="I71" s="361">
        <v>0</v>
      </c>
      <c r="J71" s="362">
        <v>0</v>
      </c>
      <c r="K71" s="365">
        <v>0</v>
      </c>
    </row>
    <row r="72" spans="1:11" ht="14.4" customHeight="1" thickBot="1" x14ac:dyDescent="0.35">
      <c r="A72" s="382" t="s">
        <v>290</v>
      </c>
      <c r="B72" s="366">
        <v>230.364430505603</v>
      </c>
      <c r="C72" s="366">
        <v>331.16082999999998</v>
      </c>
      <c r="D72" s="367">
        <v>100.79639949439699</v>
      </c>
      <c r="E72" s="373">
        <v>1.4375519227210001</v>
      </c>
      <c r="F72" s="366">
        <v>313.61543848599001</v>
      </c>
      <c r="G72" s="367">
        <v>209.07695899065999</v>
      </c>
      <c r="H72" s="369">
        <v>48.136659999999999</v>
      </c>
      <c r="I72" s="366">
        <v>260.35592000000003</v>
      </c>
      <c r="J72" s="367">
        <v>51.278961009340001</v>
      </c>
      <c r="K72" s="374">
        <v>0.83017571219300001</v>
      </c>
    </row>
    <row r="73" spans="1:11" ht="14.4" customHeight="1" thickBot="1" x14ac:dyDescent="0.35">
      <c r="A73" s="383" t="s">
        <v>291</v>
      </c>
      <c r="B73" s="361">
        <v>116.885885911087</v>
      </c>
      <c r="C73" s="361">
        <v>261.64478000000003</v>
      </c>
      <c r="D73" s="362">
        <v>144.758894088913</v>
      </c>
      <c r="E73" s="363">
        <v>2.23846342063</v>
      </c>
      <c r="F73" s="361">
        <v>243.292535137735</v>
      </c>
      <c r="G73" s="362">
        <v>162.19502342515699</v>
      </c>
      <c r="H73" s="364">
        <v>0</v>
      </c>
      <c r="I73" s="361">
        <v>188.39796000000001</v>
      </c>
      <c r="J73" s="362">
        <v>26.202936574843001</v>
      </c>
      <c r="K73" s="365">
        <v>0.77436802528000004</v>
      </c>
    </row>
    <row r="74" spans="1:11" ht="14.4" customHeight="1" thickBot="1" x14ac:dyDescent="0.35">
      <c r="A74" s="383" t="s">
        <v>292</v>
      </c>
      <c r="B74" s="361">
        <v>113.47854459451599</v>
      </c>
      <c r="C74" s="361">
        <v>68.572249999999997</v>
      </c>
      <c r="D74" s="362">
        <v>-44.906294594515998</v>
      </c>
      <c r="E74" s="363">
        <v>0.60427502172299996</v>
      </c>
      <c r="F74" s="361">
        <v>67.344750077707005</v>
      </c>
      <c r="G74" s="362">
        <v>44.896500051803997</v>
      </c>
      <c r="H74" s="364">
        <v>48.136659999999999</v>
      </c>
      <c r="I74" s="361">
        <v>71.95796</v>
      </c>
      <c r="J74" s="362">
        <v>27.061459948195001</v>
      </c>
      <c r="K74" s="365">
        <v>1.06850140385</v>
      </c>
    </row>
    <row r="75" spans="1:11" ht="14.4" customHeight="1" thickBot="1" x14ac:dyDescent="0.35">
      <c r="A75" s="383" t="s">
        <v>293</v>
      </c>
      <c r="B75" s="361">
        <v>0</v>
      </c>
      <c r="C75" s="361">
        <v>0.94379999999899999</v>
      </c>
      <c r="D75" s="362">
        <v>0.94379999999899999</v>
      </c>
      <c r="E75" s="371" t="s">
        <v>234</v>
      </c>
      <c r="F75" s="361">
        <v>2.9781532705470002</v>
      </c>
      <c r="G75" s="362">
        <v>1.985435513698</v>
      </c>
      <c r="H75" s="364">
        <v>0</v>
      </c>
      <c r="I75" s="361">
        <v>0</v>
      </c>
      <c r="J75" s="362">
        <v>-1.985435513698</v>
      </c>
      <c r="K75" s="365">
        <v>0</v>
      </c>
    </row>
    <row r="76" spans="1:11" ht="14.4" customHeight="1" thickBot="1" x14ac:dyDescent="0.35">
      <c r="A76" s="382" t="s">
        <v>294</v>
      </c>
      <c r="B76" s="366">
        <v>0</v>
      </c>
      <c r="C76" s="366">
        <v>9.9999999999E-2</v>
      </c>
      <c r="D76" s="367">
        <v>9.9999999999E-2</v>
      </c>
      <c r="E76" s="368" t="s">
        <v>234</v>
      </c>
      <c r="F76" s="366">
        <v>0</v>
      </c>
      <c r="G76" s="367">
        <v>0</v>
      </c>
      <c r="H76" s="369">
        <v>0</v>
      </c>
      <c r="I76" s="366">
        <v>0</v>
      </c>
      <c r="J76" s="367">
        <v>0</v>
      </c>
      <c r="K76" s="370" t="s">
        <v>224</v>
      </c>
    </row>
    <row r="77" spans="1:11" ht="14.4" customHeight="1" thickBot="1" x14ac:dyDescent="0.35">
      <c r="A77" s="383" t="s">
        <v>295</v>
      </c>
      <c r="B77" s="361">
        <v>0</v>
      </c>
      <c r="C77" s="361">
        <v>9.9999999999E-2</v>
      </c>
      <c r="D77" s="362">
        <v>9.9999999999E-2</v>
      </c>
      <c r="E77" s="371" t="s">
        <v>234</v>
      </c>
      <c r="F77" s="361">
        <v>0</v>
      </c>
      <c r="G77" s="362">
        <v>0</v>
      </c>
      <c r="H77" s="364">
        <v>0</v>
      </c>
      <c r="I77" s="361">
        <v>0</v>
      </c>
      <c r="J77" s="362">
        <v>0</v>
      </c>
      <c r="K77" s="372" t="s">
        <v>224</v>
      </c>
    </row>
    <row r="78" spans="1:11" ht="14.4" customHeight="1" thickBot="1" x14ac:dyDescent="0.35">
      <c r="A78" s="382" t="s">
        <v>296</v>
      </c>
      <c r="B78" s="366">
        <v>114.999996377779</v>
      </c>
      <c r="C78" s="366">
        <v>53.097679999999997</v>
      </c>
      <c r="D78" s="367">
        <v>-61.902316377778</v>
      </c>
      <c r="E78" s="373">
        <v>0.46171897106400001</v>
      </c>
      <c r="F78" s="366">
        <v>44.339418953717001</v>
      </c>
      <c r="G78" s="367">
        <v>29.559612635811</v>
      </c>
      <c r="H78" s="369">
        <v>9.2490000000000006</v>
      </c>
      <c r="I78" s="366">
        <v>62.248449999999998</v>
      </c>
      <c r="J78" s="367">
        <v>32.688837364187997</v>
      </c>
      <c r="K78" s="374">
        <v>1.4039076620499999</v>
      </c>
    </row>
    <row r="79" spans="1:11" ht="14.4" customHeight="1" thickBot="1" x14ac:dyDescent="0.35">
      <c r="A79" s="383" t="s">
        <v>297</v>
      </c>
      <c r="B79" s="361">
        <v>0</v>
      </c>
      <c r="C79" s="361">
        <v>0</v>
      </c>
      <c r="D79" s="362">
        <v>0</v>
      </c>
      <c r="E79" s="371" t="s">
        <v>224</v>
      </c>
      <c r="F79" s="361">
        <v>0</v>
      </c>
      <c r="G79" s="362">
        <v>0</v>
      </c>
      <c r="H79" s="364">
        <v>8.5050000000000008</v>
      </c>
      <c r="I79" s="361">
        <v>36.642000000000003</v>
      </c>
      <c r="J79" s="362">
        <v>36.642000000000003</v>
      </c>
      <c r="K79" s="372" t="s">
        <v>234</v>
      </c>
    </row>
    <row r="80" spans="1:11" ht="14.4" customHeight="1" thickBot="1" x14ac:dyDescent="0.35">
      <c r="A80" s="383" t="s">
        <v>298</v>
      </c>
      <c r="B80" s="361">
        <v>39.999998740095997</v>
      </c>
      <c r="C80" s="361">
        <v>23.452680000000001</v>
      </c>
      <c r="D80" s="362">
        <v>-16.547318740095999</v>
      </c>
      <c r="E80" s="363">
        <v>0.58631701846700002</v>
      </c>
      <c r="F80" s="361">
        <v>39.339426911394</v>
      </c>
      <c r="G80" s="362">
        <v>26.226284607596</v>
      </c>
      <c r="H80" s="364">
        <v>0.74399999999999999</v>
      </c>
      <c r="I80" s="361">
        <v>21.371449999999999</v>
      </c>
      <c r="J80" s="362">
        <v>-4.8548346075959996</v>
      </c>
      <c r="K80" s="365">
        <v>0.54325778685399995</v>
      </c>
    </row>
    <row r="81" spans="1:11" ht="14.4" customHeight="1" thickBot="1" x14ac:dyDescent="0.35">
      <c r="A81" s="383" t="s">
        <v>299</v>
      </c>
      <c r="B81" s="361">
        <v>74.999997637681005</v>
      </c>
      <c r="C81" s="361">
        <v>29.645</v>
      </c>
      <c r="D81" s="362">
        <v>-45.354997637681002</v>
      </c>
      <c r="E81" s="363">
        <v>0.395266679116</v>
      </c>
      <c r="F81" s="361">
        <v>4.9999920423219999</v>
      </c>
      <c r="G81" s="362">
        <v>3.3333280282139999</v>
      </c>
      <c r="H81" s="364">
        <v>0</v>
      </c>
      <c r="I81" s="361">
        <v>4.2350000000000003</v>
      </c>
      <c r="J81" s="362">
        <v>0.90167197178500003</v>
      </c>
      <c r="K81" s="365">
        <v>0.847001348032</v>
      </c>
    </row>
    <row r="82" spans="1:11" ht="14.4" customHeight="1" thickBot="1" x14ac:dyDescent="0.35">
      <c r="A82" s="380" t="s">
        <v>34</v>
      </c>
      <c r="B82" s="361">
        <v>19075.999399152199</v>
      </c>
      <c r="C82" s="361">
        <v>17830.60828</v>
      </c>
      <c r="D82" s="362">
        <v>-1245.39111915223</v>
      </c>
      <c r="E82" s="363">
        <v>0.93471423996699998</v>
      </c>
      <c r="F82" s="361">
        <v>17169.001550008601</v>
      </c>
      <c r="G82" s="362">
        <v>11446.0010333391</v>
      </c>
      <c r="H82" s="364">
        <v>1545.88165</v>
      </c>
      <c r="I82" s="361">
        <v>12416.316639999999</v>
      </c>
      <c r="J82" s="362">
        <v>970.315606660919</v>
      </c>
      <c r="K82" s="365">
        <v>0.723182219061</v>
      </c>
    </row>
    <row r="83" spans="1:11" ht="14.4" customHeight="1" thickBot="1" x14ac:dyDescent="0.35">
      <c r="A83" s="386" t="s">
        <v>300</v>
      </c>
      <c r="B83" s="366">
        <v>14490.9995435686</v>
      </c>
      <c r="C83" s="366">
        <v>13254.982</v>
      </c>
      <c r="D83" s="367">
        <v>-1236.0175435686201</v>
      </c>
      <c r="E83" s="373">
        <v>0.91470446604699995</v>
      </c>
      <c r="F83" s="366">
        <v>13033.001176612601</v>
      </c>
      <c r="G83" s="367">
        <v>8688.6674510750909</v>
      </c>
      <c r="H83" s="369">
        <v>1147.6969999999999</v>
      </c>
      <c r="I83" s="366">
        <v>9185.2900000000009</v>
      </c>
      <c r="J83" s="367">
        <v>496.622548924912</v>
      </c>
      <c r="K83" s="374">
        <v>0.70477166966500004</v>
      </c>
    </row>
    <row r="84" spans="1:11" ht="14.4" customHeight="1" thickBot="1" x14ac:dyDescent="0.35">
      <c r="A84" s="382" t="s">
        <v>301</v>
      </c>
      <c r="B84" s="366">
        <v>13099.999587381801</v>
      </c>
      <c r="C84" s="366">
        <v>11831.883</v>
      </c>
      <c r="D84" s="367">
        <v>-1268.1165873817499</v>
      </c>
      <c r="E84" s="373">
        <v>0.90319720402100001</v>
      </c>
      <c r="F84" s="366">
        <v>11650.0010517561</v>
      </c>
      <c r="G84" s="367">
        <v>7766.6673678374</v>
      </c>
      <c r="H84" s="369">
        <v>1040.722</v>
      </c>
      <c r="I84" s="366">
        <v>8396.2849999999999</v>
      </c>
      <c r="J84" s="367">
        <v>629.61763216260294</v>
      </c>
      <c r="K84" s="374">
        <v>0.72071109373200004</v>
      </c>
    </row>
    <row r="85" spans="1:11" ht="14.4" customHeight="1" thickBot="1" x14ac:dyDescent="0.35">
      <c r="A85" s="383" t="s">
        <v>302</v>
      </c>
      <c r="B85" s="361">
        <v>13099.999587381801</v>
      </c>
      <c r="C85" s="361">
        <v>11831.883</v>
      </c>
      <c r="D85" s="362">
        <v>-1268.1165873817499</v>
      </c>
      <c r="E85" s="363">
        <v>0.90319720402100001</v>
      </c>
      <c r="F85" s="361">
        <v>11650.0010517561</v>
      </c>
      <c r="G85" s="362">
        <v>7766.6673678374</v>
      </c>
      <c r="H85" s="364">
        <v>1040.722</v>
      </c>
      <c r="I85" s="361">
        <v>8396.2849999999999</v>
      </c>
      <c r="J85" s="362">
        <v>629.61763216260294</v>
      </c>
      <c r="K85" s="365">
        <v>0.72071109373200004</v>
      </c>
    </row>
    <row r="86" spans="1:11" ht="14.4" customHeight="1" thickBot="1" x14ac:dyDescent="0.35">
      <c r="A86" s="382" t="s">
        <v>303</v>
      </c>
      <c r="B86" s="366">
        <v>1349.9999574782701</v>
      </c>
      <c r="C86" s="366">
        <v>1400.58</v>
      </c>
      <c r="D86" s="367">
        <v>50.580042521727997</v>
      </c>
      <c r="E86" s="373">
        <v>1.037466699344</v>
      </c>
      <c r="F86" s="366">
        <v>1350.00012187732</v>
      </c>
      <c r="G86" s="367">
        <v>900.00008125154397</v>
      </c>
      <c r="H86" s="369">
        <v>102.49</v>
      </c>
      <c r="I86" s="366">
        <v>766.91</v>
      </c>
      <c r="J86" s="367">
        <v>-133.09008125154401</v>
      </c>
      <c r="K86" s="374">
        <v>0.56808143019500001</v>
      </c>
    </row>
    <row r="87" spans="1:11" ht="14.4" customHeight="1" thickBot="1" x14ac:dyDescent="0.35">
      <c r="A87" s="383" t="s">
        <v>304</v>
      </c>
      <c r="B87" s="361">
        <v>1349.9999574782701</v>
      </c>
      <c r="C87" s="361">
        <v>1400.58</v>
      </c>
      <c r="D87" s="362">
        <v>50.580042521727997</v>
      </c>
      <c r="E87" s="363">
        <v>1.037466699344</v>
      </c>
      <c r="F87" s="361">
        <v>1350.00012187732</v>
      </c>
      <c r="G87" s="362">
        <v>900.00008125154397</v>
      </c>
      <c r="H87" s="364">
        <v>102.49</v>
      </c>
      <c r="I87" s="361">
        <v>766.91</v>
      </c>
      <c r="J87" s="362">
        <v>-133.09008125154401</v>
      </c>
      <c r="K87" s="365">
        <v>0.56808143019500001</v>
      </c>
    </row>
    <row r="88" spans="1:11" ht="14.4" customHeight="1" thickBot="1" x14ac:dyDescent="0.35">
      <c r="A88" s="382" t="s">
        <v>305</v>
      </c>
      <c r="B88" s="366">
        <v>40.999998708599001</v>
      </c>
      <c r="C88" s="366">
        <v>22.518999999999998</v>
      </c>
      <c r="D88" s="367">
        <v>-18.480998708599</v>
      </c>
      <c r="E88" s="373">
        <v>0.54924391973800002</v>
      </c>
      <c r="F88" s="366">
        <v>33.000002979222998</v>
      </c>
      <c r="G88" s="367">
        <v>22.000001986148</v>
      </c>
      <c r="H88" s="369">
        <v>4.4850000000000003</v>
      </c>
      <c r="I88" s="366">
        <v>22.094999999999999</v>
      </c>
      <c r="J88" s="367">
        <v>9.4998013850999999E-2</v>
      </c>
      <c r="K88" s="374">
        <v>0.66954539409900005</v>
      </c>
    </row>
    <row r="89" spans="1:11" ht="14.4" customHeight="1" thickBot="1" x14ac:dyDescent="0.35">
      <c r="A89" s="383" t="s">
        <v>306</v>
      </c>
      <c r="B89" s="361">
        <v>40.999998708599001</v>
      </c>
      <c r="C89" s="361">
        <v>22.518999999999998</v>
      </c>
      <c r="D89" s="362">
        <v>-18.480998708599</v>
      </c>
      <c r="E89" s="363">
        <v>0.54924391973800002</v>
      </c>
      <c r="F89" s="361">
        <v>33.000002979222998</v>
      </c>
      <c r="G89" s="362">
        <v>22.000001986148</v>
      </c>
      <c r="H89" s="364">
        <v>4.4850000000000003</v>
      </c>
      <c r="I89" s="361">
        <v>22.094999999999999</v>
      </c>
      <c r="J89" s="362">
        <v>9.4998013850999999E-2</v>
      </c>
      <c r="K89" s="365">
        <v>0.66954539409900005</v>
      </c>
    </row>
    <row r="90" spans="1:11" ht="14.4" customHeight="1" thickBot="1" x14ac:dyDescent="0.35">
      <c r="A90" s="381" t="s">
        <v>307</v>
      </c>
      <c r="B90" s="361">
        <v>4453.9998597097901</v>
      </c>
      <c r="C90" s="361">
        <v>4457.0822900000003</v>
      </c>
      <c r="D90" s="362">
        <v>3.0824302902060001</v>
      </c>
      <c r="E90" s="363">
        <v>1.0006920589099999</v>
      </c>
      <c r="F90" s="361">
        <v>3961.00035759707</v>
      </c>
      <c r="G90" s="362">
        <v>2640.6669050647201</v>
      </c>
      <c r="H90" s="364">
        <v>382.50608</v>
      </c>
      <c r="I90" s="361">
        <v>3104.7527</v>
      </c>
      <c r="J90" s="362">
        <v>464.08579493528498</v>
      </c>
      <c r="K90" s="365">
        <v>0.78383045183099997</v>
      </c>
    </row>
    <row r="91" spans="1:11" ht="14.4" customHeight="1" thickBot="1" x14ac:dyDescent="0.35">
      <c r="A91" s="382" t="s">
        <v>308</v>
      </c>
      <c r="B91" s="366">
        <v>1178.99996286436</v>
      </c>
      <c r="C91" s="366">
        <v>1178.9665</v>
      </c>
      <c r="D91" s="367">
        <v>-3.3462864357000001E-2</v>
      </c>
      <c r="E91" s="373">
        <v>0.99997161758599995</v>
      </c>
      <c r="F91" s="366">
        <v>1049.0000947031899</v>
      </c>
      <c r="G91" s="367">
        <v>699.33339646879199</v>
      </c>
      <c r="H91" s="369">
        <v>101.25306999999999</v>
      </c>
      <c r="I91" s="366">
        <v>821.39142000000004</v>
      </c>
      <c r="J91" s="367">
        <v>122.05802353120799</v>
      </c>
      <c r="K91" s="374">
        <v>0.78302320862200003</v>
      </c>
    </row>
    <row r="92" spans="1:11" ht="14.4" customHeight="1" thickBot="1" x14ac:dyDescent="0.35">
      <c r="A92" s="383" t="s">
        <v>309</v>
      </c>
      <c r="B92" s="361">
        <v>1178.99996286436</v>
      </c>
      <c r="C92" s="361">
        <v>1178.9665</v>
      </c>
      <c r="D92" s="362">
        <v>-3.3462864357000001E-2</v>
      </c>
      <c r="E92" s="363">
        <v>0.99997161758599995</v>
      </c>
      <c r="F92" s="361">
        <v>1049.0000947031899</v>
      </c>
      <c r="G92" s="362">
        <v>699.33339646879199</v>
      </c>
      <c r="H92" s="364">
        <v>101.25306999999999</v>
      </c>
      <c r="I92" s="361">
        <v>821.39142000000004</v>
      </c>
      <c r="J92" s="362">
        <v>122.05802353120799</v>
      </c>
      <c r="K92" s="365">
        <v>0.78302320862200003</v>
      </c>
    </row>
    <row r="93" spans="1:11" ht="14.4" customHeight="1" thickBot="1" x14ac:dyDescent="0.35">
      <c r="A93" s="382" t="s">
        <v>310</v>
      </c>
      <c r="B93" s="366">
        <v>3274.9998968454402</v>
      </c>
      <c r="C93" s="366">
        <v>3278.1157899999998</v>
      </c>
      <c r="D93" s="367">
        <v>3.115893154563</v>
      </c>
      <c r="E93" s="373">
        <v>1.000951417787</v>
      </c>
      <c r="F93" s="366">
        <v>2912.0002628938801</v>
      </c>
      <c r="G93" s="367">
        <v>1941.33350859592</v>
      </c>
      <c r="H93" s="369">
        <v>281.25301000000002</v>
      </c>
      <c r="I93" s="366">
        <v>2283.3612800000001</v>
      </c>
      <c r="J93" s="367">
        <v>342.02777140407699</v>
      </c>
      <c r="K93" s="374">
        <v>0.78412124789100002</v>
      </c>
    </row>
    <row r="94" spans="1:11" ht="14.4" customHeight="1" thickBot="1" x14ac:dyDescent="0.35">
      <c r="A94" s="383" t="s">
        <v>311</v>
      </c>
      <c r="B94" s="361">
        <v>3274.9998968454402</v>
      </c>
      <c r="C94" s="361">
        <v>3278.1157899999998</v>
      </c>
      <c r="D94" s="362">
        <v>3.115893154563</v>
      </c>
      <c r="E94" s="363">
        <v>1.000951417787</v>
      </c>
      <c r="F94" s="361">
        <v>2912.0002628938801</v>
      </c>
      <c r="G94" s="362">
        <v>1941.33350859592</v>
      </c>
      <c r="H94" s="364">
        <v>281.25301000000002</v>
      </c>
      <c r="I94" s="361">
        <v>2283.3612800000001</v>
      </c>
      <c r="J94" s="362">
        <v>342.02777140407699</v>
      </c>
      <c r="K94" s="365">
        <v>0.78412124789100002</v>
      </c>
    </row>
    <row r="95" spans="1:11" ht="14.4" customHeight="1" thickBot="1" x14ac:dyDescent="0.35">
      <c r="A95" s="381" t="s">
        <v>312</v>
      </c>
      <c r="B95" s="361">
        <v>130.999995873817</v>
      </c>
      <c r="C95" s="361">
        <v>118.54398999999999</v>
      </c>
      <c r="D95" s="362">
        <v>-12.456005873817</v>
      </c>
      <c r="E95" s="363">
        <v>0.90491598270100004</v>
      </c>
      <c r="F95" s="361">
        <v>175.00001579891099</v>
      </c>
      <c r="G95" s="362">
        <v>116.66667719927401</v>
      </c>
      <c r="H95" s="364">
        <v>15.678570000000001</v>
      </c>
      <c r="I95" s="361">
        <v>126.27394</v>
      </c>
      <c r="J95" s="362">
        <v>9.6072628007249996</v>
      </c>
      <c r="K95" s="365">
        <v>0.72156530628600002</v>
      </c>
    </row>
    <row r="96" spans="1:11" ht="14.4" customHeight="1" thickBot="1" x14ac:dyDescent="0.35">
      <c r="A96" s="382" t="s">
        <v>313</v>
      </c>
      <c r="B96" s="366">
        <v>130.999995873817</v>
      </c>
      <c r="C96" s="366">
        <v>118.54398999999999</v>
      </c>
      <c r="D96" s="367">
        <v>-12.456005873817</v>
      </c>
      <c r="E96" s="373">
        <v>0.90491598270100004</v>
      </c>
      <c r="F96" s="366">
        <v>175.00001579891099</v>
      </c>
      <c r="G96" s="367">
        <v>116.66667719927401</v>
      </c>
      <c r="H96" s="369">
        <v>15.678570000000001</v>
      </c>
      <c r="I96" s="366">
        <v>126.27394</v>
      </c>
      <c r="J96" s="367">
        <v>9.6072628007249996</v>
      </c>
      <c r="K96" s="374">
        <v>0.72156530628600002</v>
      </c>
    </row>
    <row r="97" spans="1:11" ht="14.4" customHeight="1" thickBot="1" x14ac:dyDescent="0.35">
      <c r="A97" s="383" t="s">
        <v>314</v>
      </c>
      <c r="B97" s="361">
        <v>130.999995873817</v>
      </c>
      <c r="C97" s="361">
        <v>118.54398999999999</v>
      </c>
      <c r="D97" s="362">
        <v>-12.456005873817</v>
      </c>
      <c r="E97" s="363">
        <v>0.90491598270100004</v>
      </c>
      <c r="F97" s="361">
        <v>175.00001579891099</v>
      </c>
      <c r="G97" s="362">
        <v>116.66667719927401</v>
      </c>
      <c r="H97" s="364">
        <v>15.678570000000001</v>
      </c>
      <c r="I97" s="361">
        <v>126.27394</v>
      </c>
      <c r="J97" s="362">
        <v>9.6072628007249996</v>
      </c>
      <c r="K97" s="365">
        <v>0.72156530628600002</v>
      </c>
    </row>
    <row r="98" spans="1:11" ht="14.4" customHeight="1" thickBot="1" x14ac:dyDescent="0.35">
      <c r="A98" s="380" t="s">
        <v>315</v>
      </c>
      <c r="B98" s="361">
        <v>0</v>
      </c>
      <c r="C98" s="361">
        <v>91.65607</v>
      </c>
      <c r="D98" s="362">
        <v>91.65607</v>
      </c>
      <c r="E98" s="371" t="s">
        <v>224</v>
      </c>
      <c r="F98" s="361">
        <v>0</v>
      </c>
      <c r="G98" s="362">
        <v>0</v>
      </c>
      <c r="H98" s="364">
        <v>4.4000000000000004</v>
      </c>
      <c r="I98" s="361">
        <v>35.787700000000001</v>
      </c>
      <c r="J98" s="362">
        <v>35.787700000000001</v>
      </c>
      <c r="K98" s="372" t="s">
        <v>224</v>
      </c>
    </row>
    <row r="99" spans="1:11" ht="14.4" customHeight="1" thickBot="1" x14ac:dyDescent="0.35">
      <c r="A99" s="381" t="s">
        <v>316</v>
      </c>
      <c r="B99" s="361">
        <v>0</v>
      </c>
      <c r="C99" s="361">
        <v>91.65607</v>
      </c>
      <c r="D99" s="362">
        <v>91.65607</v>
      </c>
      <c r="E99" s="371" t="s">
        <v>224</v>
      </c>
      <c r="F99" s="361">
        <v>0</v>
      </c>
      <c r="G99" s="362">
        <v>0</v>
      </c>
      <c r="H99" s="364">
        <v>4.4000000000000004</v>
      </c>
      <c r="I99" s="361">
        <v>35.787700000000001</v>
      </c>
      <c r="J99" s="362">
        <v>35.787700000000001</v>
      </c>
      <c r="K99" s="372" t="s">
        <v>224</v>
      </c>
    </row>
    <row r="100" spans="1:11" ht="14.4" customHeight="1" thickBot="1" x14ac:dyDescent="0.35">
      <c r="A100" s="382" t="s">
        <v>317</v>
      </c>
      <c r="B100" s="366">
        <v>0</v>
      </c>
      <c r="C100" s="366">
        <v>10.372070000000001</v>
      </c>
      <c r="D100" s="367">
        <v>10.372070000000001</v>
      </c>
      <c r="E100" s="368" t="s">
        <v>224</v>
      </c>
      <c r="F100" s="366">
        <v>0</v>
      </c>
      <c r="G100" s="367">
        <v>0</v>
      </c>
      <c r="H100" s="369">
        <v>0</v>
      </c>
      <c r="I100" s="366">
        <v>1.7377</v>
      </c>
      <c r="J100" s="367">
        <v>1.7377</v>
      </c>
      <c r="K100" s="370" t="s">
        <v>224</v>
      </c>
    </row>
    <row r="101" spans="1:11" ht="14.4" customHeight="1" thickBot="1" x14ac:dyDescent="0.35">
      <c r="A101" s="383" t="s">
        <v>318</v>
      </c>
      <c r="B101" s="361">
        <v>0</v>
      </c>
      <c r="C101" s="361">
        <v>-1.3619300000000001</v>
      </c>
      <c r="D101" s="362">
        <v>-1.3619300000000001</v>
      </c>
      <c r="E101" s="371" t="s">
        <v>224</v>
      </c>
      <c r="F101" s="361">
        <v>0</v>
      </c>
      <c r="G101" s="362">
        <v>0</v>
      </c>
      <c r="H101" s="364">
        <v>0</v>
      </c>
      <c r="I101" s="361">
        <v>-3.2673000000000001</v>
      </c>
      <c r="J101" s="362">
        <v>-3.2673000000000001</v>
      </c>
      <c r="K101" s="372" t="s">
        <v>224</v>
      </c>
    </row>
    <row r="102" spans="1:11" ht="14.4" customHeight="1" thickBot="1" x14ac:dyDescent="0.35">
      <c r="A102" s="383" t="s">
        <v>319</v>
      </c>
      <c r="B102" s="361">
        <v>0</v>
      </c>
      <c r="C102" s="361">
        <v>11.534000000000001</v>
      </c>
      <c r="D102" s="362">
        <v>11.534000000000001</v>
      </c>
      <c r="E102" s="371" t="s">
        <v>234</v>
      </c>
      <c r="F102" s="361">
        <v>0</v>
      </c>
      <c r="G102" s="362">
        <v>0</v>
      </c>
      <c r="H102" s="364">
        <v>0</v>
      </c>
      <c r="I102" s="361">
        <v>0</v>
      </c>
      <c r="J102" s="362">
        <v>0</v>
      </c>
      <c r="K102" s="372" t="s">
        <v>224</v>
      </c>
    </row>
    <row r="103" spans="1:11" ht="14.4" customHeight="1" thickBot="1" x14ac:dyDescent="0.35">
      <c r="A103" s="383" t="s">
        <v>320</v>
      </c>
      <c r="B103" s="361">
        <v>0</v>
      </c>
      <c r="C103" s="361">
        <v>0</v>
      </c>
      <c r="D103" s="362">
        <v>0</v>
      </c>
      <c r="E103" s="371" t="s">
        <v>224</v>
      </c>
      <c r="F103" s="361">
        <v>0</v>
      </c>
      <c r="G103" s="362">
        <v>0</v>
      </c>
      <c r="H103" s="364">
        <v>0</v>
      </c>
      <c r="I103" s="361">
        <v>4.29</v>
      </c>
      <c r="J103" s="362">
        <v>4.29</v>
      </c>
      <c r="K103" s="372" t="s">
        <v>234</v>
      </c>
    </row>
    <row r="104" spans="1:11" ht="14.4" customHeight="1" thickBot="1" x14ac:dyDescent="0.35">
      <c r="A104" s="383" t="s">
        <v>321</v>
      </c>
      <c r="B104" s="361">
        <v>0</v>
      </c>
      <c r="C104" s="361">
        <v>0.2</v>
      </c>
      <c r="D104" s="362">
        <v>0.2</v>
      </c>
      <c r="E104" s="371" t="s">
        <v>224</v>
      </c>
      <c r="F104" s="361">
        <v>0</v>
      </c>
      <c r="G104" s="362">
        <v>0</v>
      </c>
      <c r="H104" s="364">
        <v>0</v>
      </c>
      <c r="I104" s="361">
        <v>0.71499999999999997</v>
      </c>
      <c r="J104" s="362">
        <v>0.71499999999999997</v>
      </c>
      <c r="K104" s="372" t="s">
        <v>224</v>
      </c>
    </row>
    <row r="105" spans="1:11" ht="14.4" customHeight="1" thickBot="1" x14ac:dyDescent="0.35">
      <c r="A105" s="382" t="s">
        <v>322</v>
      </c>
      <c r="B105" s="366">
        <v>0</v>
      </c>
      <c r="C105" s="366">
        <v>54.6</v>
      </c>
      <c r="D105" s="367">
        <v>54.6</v>
      </c>
      <c r="E105" s="368" t="s">
        <v>224</v>
      </c>
      <c r="F105" s="366">
        <v>0</v>
      </c>
      <c r="G105" s="367">
        <v>0</v>
      </c>
      <c r="H105" s="369">
        <v>4.4000000000000004</v>
      </c>
      <c r="I105" s="366">
        <v>29.2</v>
      </c>
      <c r="J105" s="367">
        <v>29.2</v>
      </c>
      <c r="K105" s="370" t="s">
        <v>224</v>
      </c>
    </row>
    <row r="106" spans="1:11" ht="14.4" customHeight="1" thickBot="1" x14ac:dyDescent="0.35">
      <c r="A106" s="383" t="s">
        <v>323</v>
      </c>
      <c r="B106" s="361">
        <v>0</v>
      </c>
      <c r="C106" s="361">
        <v>54.6</v>
      </c>
      <c r="D106" s="362">
        <v>54.6</v>
      </c>
      <c r="E106" s="371" t="s">
        <v>224</v>
      </c>
      <c r="F106" s="361">
        <v>0</v>
      </c>
      <c r="G106" s="362">
        <v>0</v>
      </c>
      <c r="H106" s="364">
        <v>4.4000000000000004</v>
      </c>
      <c r="I106" s="361">
        <v>29.2</v>
      </c>
      <c r="J106" s="362">
        <v>29.2</v>
      </c>
      <c r="K106" s="372" t="s">
        <v>224</v>
      </c>
    </row>
    <row r="107" spans="1:11" ht="14.4" customHeight="1" thickBot="1" x14ac:dyDescent="0.35">
      <c r="A107" s="385" t="s">
        <v>324</v>
      </c>
      <c r="B107" s="361">
        <v>0</v>
      </c>
      <c r="C107" s="361">
        <v>5.8</v>
      </c>
      <c r="D107" s="362">
        <v>5.8</v>
      </c>
      <c r="E107" s="371" t="s">
        <v>224</v>
      </c>
      <c r="F107" s="361">
        <v>0</v>
      </c>
      <c r="G107" s="362">
        <v>0</v>
      </c>
      <c r="H107" s="364">
        <v>0</v>
      </c>
      <c r="I107" s="361">
        <v>2.9</v>
      </c>
      <c r="J107" s="362">
        <v>2.9</v>
      </c>
      <c r="K107" s="372" t="s">
        <v>224</v>
      </c>
    </row>
    <row r="108" spans="1:11" ht="14.4" customHeight="1" thickBot="1" x14ac:dyDescent="0.35">
      <c r="A108" s="383" t="s">
        <v>325</v>
      </c>
      <c r="B108" s="361">
        <v>0</v>
      </c>
      <c r="C108" s="361">
        <v>5.8</v>
      </c>
      <c r="D108" s="362">
        <v>5.8</v>
      </c>
      <c r="E108" s="371" t="s">
        <v>224</v>
      </c>
      <c r="F108" s="361">
        <v>0</v>
      </c>
      <c r="G108" s="362">
        <v>0</v>
      </c>
      <c r="H108" s="364">
        <v>0</v>
      </c>
      <c r="I108" s="361">
        <v>2.9</v>
      </c>
      <c r="J108" s="362">
        <v>2.9</v>
      </c>
      <c r="K108" s="372" t="s">
        <v>224</v>
      </c>
    </row>
    <row r="109" spans="1:11" ht="14.4" customHeight="1" thickBot="1" x14ac:dyDescent="0.35">
      <c r="A109" s="385" t="s">
        <v>326</v>
      </c>
      <c r="B109" s="361">
        <v>0</v>
      </c>
      <c r="C109" s="361">
        <v>3.25</v>
      </c>
      <c r="D109" s="362">
        <v>3.25</v>
      </c>
      <c r="E109" s="371" t="s">
        <v>224</v>
      </c>
      <c r="F109" s="361">
        <v>0</v>
      </c>
      <c r="G109" s="362">
        <v>0</v>
      </c>
      <c r="H109" s="364">
        <v>0</v>
      </c>
      <c r="I109" s="361">
        <v>1.95</v>
      </c>
      <c r="J109" s="362">
        <v>1.95</v>
      </c>
      <c r="K109" s="372" t="s">
        <v>224</v>
      </c>
    </row>
    <row r="110" spans="1:11" ht="14.4" customHeight="1" thickBot="1" x14ac:dyDescent="0.35">
      <c r="A110" s="383" t="s">
        <v>327</v>
      </c>
      <c r="B110" s="361">
        <v>0</v>
      </c>
      <c r="C110" s="361">
        <v>3.25</v>
      </c>
      <c r="D110" s="362">
        <v>3.25</v>
      </c>
      <c r="E110" s="371" t="s">
        <v>224</v>
      </c>
      <c r="F110" s="361">
        <v>0</v>
      </c>
      <c r="G110" s="362">
        <v>0</v>
      </c>
      <c r="H110" s="364">
        <v>0</v>
      </c>
      <c r="I110" s="361">
        <v>1.95</v>
      </c>
      <c r="J110" s="362">
        <v>1.95</v>
      </c>
      <c r="K110" s="372" t="s">
        <v>224</v>
      </c>
    </row>
    <row r="111" spans="1:11" ht="14.4" customHeight="1" thickBot="1" x14ac:dyDescent="0.35">
      <c r="A111" s="385" t="s">
        <v>328</v>
      </c>
      <c r="B111" s="361">
        <v>0</v>
      </c>
      <c r="C111" s="361">
        <v>17.634</v>
      </c>
      <c r="D111" s="362">
        <v>17.634</v>
      </c>
      <c r="E111" s="371" t="s">
        <v>234</v>
      </c>
      <c r="F111" s="361">
        <v>0</v>
      </c>
      <c r="G111" s="362">
        <v>0</v>
      </c>
      <c r="H111" s="364">
        <v>0</v>
      </c>
      <c r="I111" s="361">
        <v>0</v>
      </c>
      <c r="J111" s="362">
        <v>0</v>
      </c>
      <c r="K111" s="372" t="s">
        <v>224</v>
      </c>
    </row>
    <row r="112" spans="1:11" ht="14.4" customHeight="1" thickBot="1" x14ac:dyDescent="0.35">
      <c r="A112" s="383" t="s">
        <v>329</v>
      </c>
      <c r="B112" s="361">
        <v>0</v>
      </c>
      <c r="C112" s="361">
        <v>17.634</v>
      </c>
      <c r="D112" s="362">
        <v>17.634</v>
      </c>
      <c r="E112" s="371" t="s">
        <v>234</v>
      </c>
      <c r="F112" s="361">
        <v>0</v>
      </c>
      <c r="G112" s="362">
        <v>0</v>
      </c>
      <c r="H112" s="364">
        <v>0</v>
      </c>
      <c r="I112" s="361">
        <v>0</v>
      </c>
      <c r="J112" s="362">
        <v>0</v>
      </c>
      <c r="K112" s="372" t="s">
        <v>224</v>
      </c>
    </row>
    <row r="113" spans="1:11" ht="14.4" customHeight="1" thickBot="1" x14ac:dyDescent="0.35">
      <c r="A113" s="380" t="s">
        <v>330</v>
      </c>
      <c r="B113" s="361">
        <v>1748.99994683206</v>
      </c>
      <c r="C113" s="361">
        <v>1802.46289</v>
      </c>
      <c r="D113" s="362">
        <v>53.462943167940999</v>
      </c>
      <c r="E113" s="363">
        <v>1.0305677214360001</v>
      </c>
      <c r="F113" s="361">
        <v>1734.00400425624</v>
      </c>
      <c r="G113" s="362">
        <v>1156.0026695041599</v>
      </c>
      <c r="H113" s="364">
        <v>147.54384999999999</v>
      </c>
      <c r="I113" s="361">
        <v>1174.57285</v>
      </c>
      <c r="J113" s="362">
        <v>18.570180495841001</v>
      </c>
      <c r="K113" s="365">
        <v>0.67737608858800002</v>
      </c>
    </row>
    <row r="114" spans="1:11" ht="14.4" customHeight="1" thickBot="1" x14ac:dyDescent="0.35">
      <c r="A114" s="381" t="s">
        <v>331</v>
      </c>
      <c r="B114" s="361">
        <v>1687.99994683206</v>
      </c>
      <c r="C114" s="361">
        <v>1698.4380000000001</v>
      </c>
      <c r="D114" s="362">
        <v>10.438053167941</v>
      </c>
      <c r="E114" s="363">
        <v>1.0061836809810001</v>
      </c>
      <c r="F114" s="361">
        <v>1734.00400425624</v>
      </c>
      <c r="G114" s="362">
        <v>1156.0026695041599</v>
      </c>
      <c r="H114" s="364">
        <v>144.53700000000001</v>
      </c>
      <c r="I114" s="361">
        <v>1156.296</v>
      </c>
      <c r="J114" s="362">
        <v>0.29333049583999998</v>
      </c>
      <c r="K114" s="365">
        <v>0.66683583034500005</v>
      </c>
    </row>
    <row r="115" spans="1:11" ht="14.4" customHeight="1" thickBot="1" x14ac:dyDescent="0.35">
      <c r="A115" s="382" t="s">
        <v>332</v>
      </c>
      <c r="B115" s="366">
        <v>1687.99994683206</v>
      </c>
      <c r="C115" s="366">
        <v>1698.4380000000001</v>
      </c>
      <c r="D115" s="367">
        <v>10.438053167941</v>
      </c>
      <c r="E115" s="373">
        <v>1.0061836809810001</v>
      </c>
      <c r="F115" s="366">
        <v>1734.00400425624</v>
      </c>
      <c r="G115" s="367">
        <v>1156.0026695041599</v>
      </c>
      <c r="H115" s="369">
        <v>144.53700000000001</v>
      </c>
      <c r="I115" s="366">
        <v>1156.296</v>
      </c>
      <c r="J115" s="367">
        <v>0.29333049583999998</v>
      </c>
      <c r="K115" s="374">
        <v>0.66683583034500005</v>
      </c>
    </row>
    <row r="116" spans="1:11" ht="14.4" customHeight="1" thickBot="1" x14ac:dyDescent="0.35">
      <c r="A116" s="383" t="s">
        <v>333</v>
      </c>
      <c r="B116" s="361">
        <v>1.999999937004</v>
      </c>
      <c r="C116" s="361">
        <v>1.728</v>
      </c>
      <c r="D116" s="362">
        <v>-0.27199993700399999</v>
      </c>
      <c r="E116" s="363">
        <v>0.86400002721299995</v>
      </c>
      <c r="F116" s="361">
        <v>2.0000046185190001</v>
      </c>
      <c r="G116" s="362">
        <v>1.3333364123460001</v>
      </c>
      <c r="H116" s="364">
        <v>0.14399999999999999</v>
      </c>
      <c r="I116" s="361">
        <v>1.1519999999999999</v>
      </c>
      <c r="J116" s="362">
        <v>-0.18133641234600001</v>
      </c>
      <c r="K116" s="365">
        <v>0.57599866986899995</v>
      </c>
    </row>
    <row r="117" spans="1:11" ht="14.4" customHeight="1" thickBot="1" x14ac:dyDescent="0.35">
      <c r="A117" s="383" t="s">
        <v>334</v>
      </c>
      <c r="B117" s="361">
        <v>1685.99994689505</v>
      </c>
      <c r="C117" s="361">
        <v>1696.3979999999999</v>
      </c>
      <c r="D117" s="362">
        <v>10.398053104945999</v>
      </c>
      <c r="E117" s="363">
        <v>1.006167291478</v>
      </c>
      <c r="F117" s="361">
        <v>1732.00399963772</v>
      </c>
      <c r="G117" s="362">
        <v>1154.6693330918099</v>
      </c>
      <c r="H117" s="364">
        <v>144.36699999999999</v>
      </c>
      <c r="I117" s="361">
        <v>1154.9359999999999</v>
      </c>
      <c r="J117" s="362">
        <v>0.26666690818599997</v>
      </c>
      <c r="K117" s="365">
        <v>0.66682063103800004</v>
      </c>
    </row>
    <row r="118" spans="1:11" ht="14.4" customHeight="1" thickBot="1" x14ac:dyDescent="0.35">
      <c r="A118" s="383" t="s">
        <v>335</v>
      </c>
      <c r="B118" s="361">
        <v>0</v>
      </c>
      <c r="C118" s="361">
        <v>0.312</v>
      </c>
      <c r="D118" s="362">
        <v>0.312</v>
      </c>
      <c r="E118" s="371" t="s">
        <v>224</v>
      </c>
      <c r="F118" s="361">
        <v>0</v>
      </c>
      <c r="G118" s="362">
        <v>0</v>
      </c>
      <c r="H118" s="364">
        <v>2.5999999999999999E-2</v>
      </c>
      <c r="I118" s="361">
        <v>0.20799999999999999</v>
      </c>
      <c r="J118" s="362">
        <v>0.20799999999999999</v>
      </c>
      <c r="K118" s="372" t="s">
        <v>224</v>
      </c>
    </row>
    <row r="119" spans="1:11" ht="14.4" customHeight="1" thickBot="1" x14ac:dyDescent="0.35">
      <c r="A119" s="381" t="s">
        <v>336</v>
      </c>
      <c r="B119" s="361">
        <v>61</v>
      </c>
      <c r="C119" s="361">
        <v>104.02489</v>
      </c>
      <c r="D119" s="362">
        <v>43.024889999999999</v>
      </c>
      <c r="E119" s="363">
        <v>1.705326065573</v>
      </c>
      <c r="F119" s="361">
        <v>0</v>
      </c>
      <c r="G119" s="362">
        <v>0</v>
      </c>
      <c r="H119" s="364">
        <v>3.00685</v>
      </c>
      <c r="I119" s="361">
        <v>18.27685</v>
      </c>
      <c r="J119" s="362">
        <v>18.27685</v>
      </c>
      <c r="K119" s="372" t="s">
        <v>224</v>
      </c>
    </row>
    <row r="120" spans="1:11" ht="14.4" customHeight="1" thickBot="1" x14ac:dyDescent="0.35">
      <c r="A120" s="382" t="s">
        <v>337</v>
      </c>
      <c r="B120" s="366">
        <v>61</v>
      </c>
      <c r="C120" s="366">
        <v>77.658990000000003</v>
      </c>
      <c r="D120" s="367">
        <v>16.658989999999999</v>
      </c>
      <c r="E120" s="373">
        <v>1.273098196721</v>
      </c>
      <c r="F120" s="366">
        <v>0</v>
      </c>
      <c r="G120" s="367">
        <v>0</v>
      </c>
      <c r="H120" s="369">
        <v>0</v>
      </c>
      <c r="I120" s="366">
        <v>0</v>
      </c>
      <c r="J120" s="367">
        <v>0</v>
      </c>
      <c r="K120" s="370" t="s">
        <v>224</v>
      </c>
    </row>
    <row r="121" spans="1:11" ht="14.4" customHeight="1" thickBot="1" x14ac:dyDescent="0.35">
      <c r="A121" s="383" t="s">
        <v>338</v>
      </c>
      <c r="B121" s="361">
        <v>61</v>
      </c>
      <c r="C121" s="361">
        <v>77.658990000000003</v>
      </c>
      <c r="D121" s="362">
        <v>16.658989999999999</v>
      </c>
      <c r="E121" s="363">
        <v>1.273098196721</v>
      </c>
      <c r="F121" s="361">
        <v>0</v>
      </c>
      <c r="G121" s="362">
        <v>0</v>
      </c>
      <c r="H121" s="364">
        <v>0</v>
      </c>
      <c r="I121" s="361">
        <v>0</v>
      </c>
      <c r="J121" s="362">
        <v>0</v>
      </c>
      <c r="K121" s="372" t="s">
        <v>224</v>
      </c>
    </row>
    <row r="122" spans="1:11" ht="14.4" customHeight="1" thickBot="1" x14ac:dyDescent="0.35">
      <c r="A122" s="382" t="s">
        <v>339</v>
      </c>
      <c r="B122" s="366">
        <v>0</v>
      </c>
      <c r="C122" s="366">
        <v>0</v>
      </c>
      <c r="D122" s="367">
        <v>0</v>
      </c>
      <c r="E122" s="373">
        <v>1</v>
      </c>
      <c r="F122" s="366">
        <v>0</v>
      </c>
      <c r="G122" s="367">
        <v>0</v>
      </c>
      <c r="H122" s="369">
        <v>3.00685</v>
      </c>
      <c r="I122" s="366">
        <v>3.00685</v>
      </c>
      <c r="J122" s="367">
        <v>3.00685</v>
      </c>
      <c r="K122" s="370" t="s">
        <v>234</v>
      </c>
    </row>
    <row r="123" spans="1:11" ht="14.4" customHeight="1" thickBot="1" x14ac:dyDescent="0.35">
      <c r="A123" s="383" t="s">
        <v>340</v>
      </c>
      <c r="B123" s="361">
        <v>0</v>
      </c>
      <c r="C123" s="361">
        <v>0</v>
      </c>
      <c r="D123" s="362">
        <v>0</v>
      </c>
      <c r="E123" s="363">
        <v>1</v>
      </c>
      <c r="F123" s="361">
        <v>0</v>
      </c>
      <c r="G123" s="362">
        <v>0</v>
      </c>
      <c r="H123" s="364">
        <v>3.00685</v>
      </c>
      <c r="I123" s="361">
        <v>3.00685</v>
      </c>
      <c r="J123" s="362">
        <v>3.00685</v>
      </c>
      <c r="K123" s="372" t="s">
        <v>234</v>
      </c>
    </row>
    <row r="124" spans="1:11" ht="14.4" customHeight="1" thickBot="1" x14ac:dyDescent="0.35">
      <c r="A124" s="382" t="s">
        <v>341</v>
      </c>
      <c r="B124" s="366">
        <v>0</v>
      </c>
      <c r="C124" s="366">
        <v>26.3659</v>
      </c>
      <c r="D124" s="367">
        <v>26.3659</v>
      </c>
      <c r="E124" s="368" t="s">
        <v>234</v>
      </c>
      <c r="F124" s="366">
        <v>0</v>
      </c>
      <c r="G124" s="367">
        <v>0</v>
      </c>
      <c r="H124" s="369">
        <v>0</v>
      </c>
      <c r="I124" s="366">
        <v>0</v>
      </c>
      <c r="J124" s="367">
        <v>0</v>
      </c>
      <c r="K124" s="370" t="s">
        <v>224</v>
      </c>
    </row>
    <row r="125" spans="1:11" ht="14.4" customHeight="1" thickBot="1" x14ac:dyDescent="0.35">
      <c r="A125" s="383" t="s">
        <v>342</v>
      </c>
      <c r="B125" s="361">
        <v>0</v>
      </c>
      <c r="C125" s="361">
        <v>26.3659</v>
      </c>
      <c r="D125" s="362">
        <v>26.3659</v>
      </c>
      <c r="E125" s="371" t="s">
        <v>234</v>
      </c>
      <c r="F125" s="361">
        <v>0</v>
      </c>
      <c r="G125" s="362">
        <v>0</v>
      </c>
      <c r="H125" s="364">
        <v>0</v>
      </c>
      <c r="I125" s="361">
        <v>0</v>
      </c>
      <c r="J125" s="362">
        <v>0</v>
      </c>
      <c r="K125" s="372" t="s">
        <v>224</v>
      </c>
    </row>
    <row r="126" spans="1:11" ht="14.4" customHeight="1" thickBot="1" x14ac:dyDescent="0.35">
      <c r="A126" s="382" t="s">
        <v>343</v>
      </c>
      <c r="B126" s="366">
        <v>0</v>
      </c>
      <c r="C126" s="366">
        <v>0</v>
      </c>
      <c r="D126" s="367">
        <v>0</v>
      </c>
      <c r="E126" s="368" t="s">
        <v>224</v>
      </c>
      <c r="F126" s="366">
        <v>0</v>
      </c>
      <c r="G126" s="367">
        <v>0</v>
      </c>
      <c r="H126" s="369">
        <v>0</v>
      </c>
      <c r="I126" s="366">
        <v>15.27</v>
      </c>
      <c r="J126" s="367">
        <v>15.27</v>
      </c>
      <c r="K126" s="370" t="s">
        <v>234</v>
      </c>
    </row>
    <row r="127" spans="1:11" ht="14.4" customHeight="1" thickBot="1" x14ac:dyDescent="0.35">
      <c r="A127" s="383" t="s">
        <v>344</v>
      </c>
      <c r="B127" s="361">
        <v>0</v>
      </c>
      <c r="C127" s="361">
        <v>0</v>
      </c>
      <c r="D127" s="362">
        <v>0</v>
      </c>
      <c r="E127" s="371" t="s">
        <v>224</v>
      </c>
      <c r="F127" s="361">
        <v>0</v>
      </c>
      <c r="G127" s="362">
        <v>0</v>
      </c>
      <c r="H127" s="364">
        <v>0</v>
      </c>
      <c r="I127" s="361">
        <v>15.27</v>
      </c>
      <c r="J127" s="362">
        <v>15.27</v>
      </c>
      <c r="K127" s="372" t="s">
        <v>234</v>
      </c>
    </row>
    <row r="128" spans="1:11" ht="14.4" customHeight="1" thickBot="1" x14ac:dyDescent="0.35">
      <c r="A128" s="380" t="s">
        <v>345</v>
      </c>
      <c r="B128" s="361">
        <v>0</v>
      </c>
      <c r="C128" s="361">
        <v>0.17041999999999999</v>
      </c>
      <c r="D128" s="362">
        <v>0.17041999999999999</v>
      </c>
      <c r="E128" s="371" t="s">
        <v>234</v>
      </c>
      <c r="F128" s="361">
        <v>0</v>
      </c>
      <c r="G128" s="362">
        <v>0</v>
      </c>
      <c r="H128" s="364">
        <v>0</v>
      </c>
      <c r="I128" s="361">
        <v>0.44190000000000002</v>
      </c>
      <c r="J128" s="362">
        <v>0.44190000000000002</v>
      </c>
      <c r="K128" s="372" t="s">
        <v>224</v>
      </c>
    </row>
    <row r="129" spans="1:11" ht="14.4" customHeight="1" thickBot="1" x14ac:dyDescent="0.35">
      <c r="A129" s="381" t="s">
        <v>346</v>
      </c>
      <c r="B129" s="361">
        <v>0</v>
      </c>
      <c r="C129" s="361">
        <v>0.17041999999999999</v>
      </c>
      <c r="D129" s="362">
        <v>0.17041999999999999</v>
      </c>
      <c r="E129" s="371" t="s">
        <v>234</v>
      </c>
      <c r="F129" s="361">
        <v>0</v>
      </c>
      <c r="G129" s="362">
        <v>0</v>
      </c>
      <c r="H129" s="364">
        <v>0</v>
      </c>
      <c r="I129" s="361">
        <v>0.44190000000000002</v>
      </c>
      <c r="J129" s="362">
        <v>0.44190000000000002</v>
      </c>
      <c r="K129" s="372" t="s">
        <v>224</v>
      </c>
    </row>
    <row r="130" spans="1:11" ht="14.4" customHeight="1" thickBot="1" x14ac:dyDescent="0.35">
      <c r="A130" s="382" t="s">
        <v>347</v>
      </c>
      <c r="B130" s="366">
        <v>0</v>
      </c>
      <c r="C130" s="366">
        <v>0.17041999999999999</v>
      </c>
      <c r="D130" s="367">
        <v>0.17041999999999999</v>
      </c>
      <c r="E130" s="368" t="s">
        <v>234</v>
      </c>
      <c r="F130" s="366">
        <v>0</v>
      </c>
      <c r="G130" s="367">
        <v>0</v>
      </c>
      <c r="H130" s="369">
        <v>0</v>
      </c>
      <c r="I130" s="366">
        <v>0.44190000000000002</v>
      </c>
      <c r="J130" s="367">
        <v>0.44190000000000002</v>
      </c>
      <c r="K130" s="370" t="s">
        <v>224</v>
      </c>
    </row>
    <row r="131" spans="1:11" ht="14.4" customHeight="1" thickBot="1" x14ac:dyDescent="0.35">
      <c r="A131" s="383" t="s">
        <v>348</v>
      </c>
      <c r="B131" s="361">
        <v>0</v>
      </c>
      <c r="C131" s="361">
        <v>0.17041999999999999</v>
      </c>
      <c r="D131" s="362">
        <v>0.17041999999999999</v>
      </c>
      <c r="E131" s="371" t="s">
        <v>234</v>
      </c>
      <c r="F131" s="361">
        <v>0</v>
      </c>
      <c r="G131" s="362">
        <v>0</v>
      </c>
      <c r="H131" s="364">
        <v>0</v>
      </c>
      <c r="I131" s="361">
        <v>0.44190000000000002</v>
      </c>
      <c r="J131" s="362">
        <v>0.44190000000000002</v>
      </c>
      <c r="K131" s="372" t="s">
        <v>224</v>
      </c>
    </row>
    <row r="132" spans="1:11" ht="14.4" customHeight="1" thickBot="1" x14ac:dyDescent="0.35">
      <c r="A132" s="379" t="s">
        <v>349</v>
      </c>
      <c r="B132" s="361">
        <v>23275.8821712391</v>
      </c>
      <c r="C132" s="361">
        <v>24493.926960000001</v>
      </c>
      <c r="D132" s="362">
        <v>1218.0447887609</v>
      </c>
      <c r="E132" s="363">
        <v>1.0523307679509999</v>
      </c>
      <c r="F132" s="361">
        <v>25469.354388343902</v>
      </c>
      <c r="G132" s="362">
        <v>16979.569592229302</v>
      </c>
      <c r="H132" s="364">
        <v>2085.9920099999999</v>
      </c>
      <c r="I132" s="361">
        <v>17248.59374</v>
      </c>
      <c r="J132" s="362">
        <v>269.02414777074603</v>
      </c>
      <c r="K132" s="365">
        <v>0.67722932733200003</v>
      </c>
    </row>
    <row r="133" spans="1:11" ht="14.4" customHeight="1" thickBot="1" x14ac:dyDescent="0.35">
      <c r="A133" s="380" t="s">
        <v>350</v>
      </c>
      <c r="B133" s="361">
        <v>23214.3826175465</v>
      </c>
      <c r="C133" s="361">
        <v>24430.980650000001</v>
      </c>
      <c r="D133" s="362">
        <v>1216.5980324534801</v>
      </c>
      <c r="E133" s="363">
        <v>1.052407081096</v>
      </c>
      <c r="F133" s="361">
        <v>25401.004190260399</v>
      </c>
      <c r="G133" s="362">
        <v>16934.002793506999</v>
      </c>
      <c r="H133" s="364">
        <v>2015.50784</v>
      </c>
      <c r="I133" s="361">
        <v>16978.731370000001</v>
      </c>
      <c r="J133" s="362">
        <v>44.728576493044997</v>
      </c>
      <c r="K133" s="365">
        <v>0.66842756462700004</v>
      </c>
    </row>
    <row r="134" spans="1:11" ht="14.4" customHeight="1" thickBot="1" x14ac:dyDescent="0.35">
      <c r="A134" s="381" t="s">
        <v>351</v>
      </c>
      <c r="B134" s="361">
        <v>21464.9378616416</v>
      </c>
      <c r="C134" s="361">
        <v>22479.493429999999</v>
      </c>
      <c r="D134" s="362">
        <v>1014.55556835845</v>
      </c>
      <c r="E134" s="363">
        <v>1.047265711873</v>
      </c>
      <c r="F134" s="361">
        <v>24002.774293791801</v>
      </c>
      <c r="G134" s="362">
        <v>16001.8495291945</v>
      </c>
      <c r="H134" s="364">
        <v>1842.0421699999999</v>
      </c>
      <c r="I134" s="361">
        <v>15630.443740000001</v>
      </c>
      <c r="J134" s="362">
        <v>-371.40578919452503</v>
      </c>
      <c r="K134" s="365">
        <v>0.65119321411200004</v>
      </c>
    </row>
    <row r="135" spans="1:11" ht="14.4" customHeight="1" thickBot="1" x14ac:dyDescent="0.35">
      <c r="A135" s="382" t="s">
        <v>352</v>
      </c>
      <c r="B135" s="366">
        <v>880.93786163617995</v>
      </c>
      <c r="C135" s="366">
        <v>961.44073000000003</v>
      </c>
      <c r="D135" s="367">
        <v>80.502868363819999</v>
      </c>
      <c r="E135" s="373">
        <v>1.091383140479</v>
      </c>
      <c r="F135" s="366">
        <v>889.874720365852</v>
      </c>
      <c r="G135" s="367">
        <v>593.24981357723402</v>
      </c>
      <c r="H135" s="369">
        <v>159.95648</v>
      </c>
      <c r="I135" s="366">
        <v>945.75001999999995</v>
      </c>
      <c r="J135" s="367">
        <v>352.50020642276598</v>
      </c>
      <c r="K135" s="374">
        <v>1.062790074102</v>
      </c>
    </row>
    <row r="136" spans="1:11" ht="14.4" customHeight="1" thickBot="1" x14ac:dyDescent="0.35">
      <c r="A136" s="383" t="s">
        <v>353</v>
      </c>
      <c r="B136" s="361">
        <v>103</v>
      </c>
      <c r="C136" s="361">
        <v>10.70581</v>
      </c>
      <c r="D136" s="362">
        <v>-92.29419</v>
      </c>
      <c r="E136" s="363">
        <v>0.103939902912</v>
      </c>
      <c r="F136" s="361">
        <v>11.795628231437</v>
      </c>
      <c r="G136" s="362">
        <v>7.8637521542910003</v>
      </c>
      <c r="H136" s="364">
        <v>59.188499999999998</v>
      </c>
      <c r="I136" s="361">
        <v>119.0059</v>
      </c>
      <c r="J136" s="362">
        <v>111.142147845708</v>
      </c>
      <c r="K136" s="365">
        <v>10.088983618763001</v>
      </c>
    </row>
    <row r="137" spans="1:11" ht="14.4" customHeight="1" thickBot="1" x14ac:dyDescent="0.35">
      <c r="A137" s="383" t="s">
        <v>354</v>
      </c>
      <c r="B137" s="361">
        <v>168</v>
      </c>
      <c r="C137" s="361">
        <v>277.82222000000002</v>
      </c>
      <c r="D137" s="362">
        <v>109.82222</v>
      </c>
      <c r="E137" s="363">
        <v>1.6537036904760001</v>
      </c>
      <c r="F137" s="361">
        <v>229.00092275675499</v>
      </c>
      <c r="G137" s="362">
        <v>152.66728183783701</v>
      </c>
      <c r="H137" s="364">
        <v>33.525280000000002</v>
      </c>
      <c r="I137" s="361">
        <v>228.2944</v>
      </c>
      <c r="J137" s="362">
        <v>75.627118162163001</v>
      </c>
      <c r="K137" s="365">
        <v>0.99691476021900005</v>
      </c>
    </row>
    <row r="138" spans="1:11" ht="14.4" customHeight="1" thickBot="1" x14ac:dyDescent="0.35">
      <c r="A138" s="383" t="s">
        <v>355</v>
      </c>
      <c r="B138" s="361">
        <v>58</v>
      </c>
      <c r="C138" s="361">
        <v>32.734299999999998</v>
      </c>
      <c r="D138" s="362">
        <v>-25.265699999999999</v>
      </c>
      <c r="E138" s="363">
        <v>0.56438448275800002</v>
      </c>
      <c r="F138" s="361">
        <v>27.127675222722999</v>
      </c>
      <c r="G138" s="362">
        <v>18.085116815149</v>
      </c>
      <c r="H138" s="364">
        <v>0</v>
      </c>
      <c r="I138" s="361">
        <v>22.360499999999998</v>
      </c>
      <c r="J138" s="362">
        <v>4.2753831848499999</v>
      </c>
      <c r="K138" s="365">
        <v>0.82426893629499998</v>
      </c>
    </row>
    <row r="139" spans="1:11" ht="14.4" customHeight="1" thickBot="1" x14ac:dyDescent="0.35">
      <c r="A139" s="383" t="s">
        <v>356</v>
      </c>
      <c r="B139" s="361">
        <v>551.93786163617995</v>
      </c>
      <c r="C139" s="361">
        <v>640.17840000000001</v>
      </c>
      <c r="D139" s="362">
        <v>88.240538363819994</v>
      </c>
      <c r="E139" s="363">
        <v>1.1598740447010001</v>
      </c>
      <c r="F139" s="361">
        <v>621.95049415493497</v>
      </c>
      <c r="G139" s="362">
        <v>414.63366276995703</v>
      </c>
      <c r="H139" s="364">
        <v>67.242699999999999</v>
      </c>
      <c r="I139" s="361">
        <v>576.08921999999995</v>
      </c>
      <c r="J139" s="362">
        <v>161.45555723004301</v>
      </c>
      <c r="K139" s="365">
        <v>0.92626217908599995</v>
      </c>
    </row>
    <row r="140" spans="1:11" ht="14.4" customHeight="1" thickBot="1" x14ac:dyDescent="0.35">
      <c r="A140" s="382" t="s">
        <v>357</v>
      </c>
      <c r="B140" s="366">
        <v>25.000000000006001</v>
      </c>
      <c r="C140" s="366">
        <v>83.084699999999998</v>
      </c>
      <c r="D140" s="367">
        <v>58.084699999992999</v>
      </c>
      <c r="E140" s="373">
        <v>3.3233879999989999</v>
      </c>
      <c r="F140" s="366">
        <v>64.000006417194001</v>
      </c>
      <c r="G140" s="367">
        <v>42.666670944796003</v>
      </c>
      <c r="H140" s="369">
        <v>2.4508399999999999</v>
      </c>
      <c r="I140" s="366">
        <v>31.158339999999999</v>
      </c>
      <c r="J140" s="367">
        <v>-11.508330944796</v>
      </c>
      <c r="K140" s="374">
        <v>0.48684901368400002</v>
      </c>
    </row>
    <row r="141" spans="1:11" ht="14.4" customHeight="1" thickBot="1" x14ac:dyDescent="0.35">
      <c r="A141" s="383" t="s">
        <v>358</v>
      </c>
      <c r="B141" s="361">
        <v>25.000000000006001</v>
      </c>
      <c r="C141" s="361">
        <v>83.084699999999998</v>
      </c>
      <c r="D141" s="362">
        <v>58.084699999992999</v>
      </c>
      <c r="E141" s="363">
        <v>3.3233879999989999</v>
      </c>
      <c r="F141" s="361">
        <v>64.000006417194001</v>
      </c>
      <c r="G141" s="362">
        <v>42.666670944796003</v>
      </c>
      <c r="H141" s="364">
        <v>2.4508399999999999</v>
      </c>
      <c r="I141" s="361">
        <v>31.158339999999999</v>
      </c>
      <c r="J141" s="362">
        <v>-11.508330944796</v>
      </c>
      <c r="K141" s="365">
        <v>0.48684901368400002</v>
      </c>
    </row>
    <row r="142" spans="1:11" ht="14.4" customHeight="1" thickBot="1" x14ac:dyDescent="0.35">
      <c r="A142" s="382" t="s">
        <v>359</v>
      </c>
      <c r="B142" s="366">
        <v>1327.0000000003499</v>
      </c>
      <c r="C142" s="366">
        <v>-133.27260000000001</v>
      </c>
      <c r="D142" s="367">
        <v>-1460.2726000003499</v>
      </c>
      <c r="E142" s="373">
        <v>-0.10043149962300001</v>
      </c>
      <c r="F142" s="366">
        <v>73.897263336343002</v>
      </c>
      <c r="G142" s="367">
        <v>49.264842224229</v>
      </c>
      <c r="H142" s="369">
        <v>20.689399999999999</v>
      </c>
      <c r="I142" s="366">
        <v>24.707059999999998</v>
      </c>
      <c r="J142" s="367">
        <v>-24.557782224229001</v>
      </c>
      <c r="K142" s="374">
        <v>0.33434336921899999</v>
      </c>
    </row>
    <row r="143" spans="1:11" ht="14.4" customHeight="1" thickBot="1" x14ac:dyDescent="0.35">
      <c r="A143" s="383" t="s">
        <v>360</v>
      </c>
      <c r="B143" s="361">
        <v>1282.0000000003299</v>
      </c>
      <c r="C143" s="361">
        <v>-121.28959999999999</v>
      </c>
      <c r="D143" s="362">
        <v>-1403.28960000034</v>
      </c>
      <c r="E143" s="363">
        <v>-9.4609672386000002E-2</v>
      </c>
      <c r="F143" s="361">
        <v>73.897263336343002</v>
      </c>
      <c r="G143" s="362">
        <v>49.264842224229</v>
      </c>
      <c r="H143" s="364">
        <v>20.689399999999999</v>
      </c>
      <c r="I143" s="361">
        <v>20.689399999999999</v>
      </c>
      <c r="J143" s="362">
        <v>-28.575442224229</v>
      </c>
      <c r="K143" s="365">
        <v>0.279975185357</v>
      </c>
    </row>
    <row r="144" spans="1:11" ht="14.4" customHeight="1" thickBot="1" x14ac:dyDescent="0.35">
      <c r="A144" s="383" t="s">
        <v>361</v>
      </c>
      <c r="B144" s="361">
        <v>45.000000000010999</v>
      </c>
      <c r="C144" s="361">
        <v>-11.983000000000001</v>
      </c>
      <c r="D144" s="362">
        <v>-56.983000000011003</v>
      </c>
      <c r="E144" s="363">
        <v>-0.26628888888800001</v>
      </c>
      <c r="F144" s="361">
        <v>0</v>
      </c>
      <c r="G144" s="362">
        <v>0</v>
      </c>
      <c r="H144" s="364">
        <v>0</v>
      </c>
      <c r="I144" s="361">
        <v>4.0176600000000002</v>
      </c>
      <c r="J144" s="362">
        <v>4.0176600000000002</v>
      </c>
      <c r="K144" s="372" t="s">
        <v>224</v>
      </c>
    </row>
    <row r="145" spans="1:11" ht="14.4" customHeight="1" thickBot="1" x14ac:dyDescent="0.35">
      <c r="A145" s="382" t="s">
        <v>362</v>
      </c>
      <c r="B145" s="366">
        <v>19232.000000004999</v>
      </c>
      <c r="C145" s="366">
        <v>20693.838940000001</v>
      </c>
      <c r="D145" s="367">
        <v>1461.8389399949799</v>
      </c>
      <c r="E145" s="373">
        <v>1.0760107601910001</v>
      </c>
      <c r="F145" s="366">
        <v>22975.002303672401</v>
      </c>
      <c r="G145" s="367">
        <v>15316.6682024483</v>
      </c>
      <c r="H145" s="369">
        <v>1547.9663800000001</v>
      </c>
      <c r="I145" s="366">
        <v>13799.788409999999</v>
      </c>
      <c r="J145" s="367">
        <v>-1516.8797924482601</v>
      </c>
      <c r="K145" s="374">
        <v>0.60064361376700004</v>
      </c>
    </row>
    <row r="146" spans="1:11" ht="14.4" customHeight="1" thickBot="1" x14ac:dyDescent="0.35">
      <c r="A146" s="383" t="s">
        <v>363</v>
      </c>
      <c r="B146" s="361">
        <v>12011.0000000031</v>
      </c>
      <c r="C146" s="361">
        <v>11675.92359</v>
      </c>
      <c r="D146" s="362">
        <v>-335.076410003136</v>
      </c>
      <c r="E146" s="363">
        <v>0.97210253850600004</v>
      </c>
      <c r="F146" s="361">
        <v>13945.001398246401</v>
      </c>
      <c r="G146" s="362">
        <v>9296.6675988309507</v>
      </c>
      <c r="H146" s="364">
        <v>697.63820999999996</v>
      </c>
      <c r="I146" s="361">
        <v>7534.64635</v>
      </c>
      <c r="J146" s="362">
        <v>-1762.0212488309501</v>
      </c>
      <c r="K146" s="365">
        <v>0.540311623844</v>
      </c>
    </row>
    <row r="147" spans="1:11" ht="14.4" customHeight="1" thickBot="1" x14ac:dyDescent="0.35">
      <c r="A147" s="383" t="s">
        <v>364</v>
      </c>
      <c r="B147" s="361">
        <v>7221.0000000018899</v>
      </c>
      <c r="C147" s="361">
        <v>9017.9153499999993</v>
      </c>
      <c r="D147" s="362">
        <v>1796.9153499981101</v>
      </c>
      <c r="E147" s="363">
        <v>1.248845776207</v>
      </c>
      <c r="F147" s="361">
        <v>9030.0009054259699</v>
      </c>
      <c r="G147" s="362">
        <v>6020.0006036173199</v>
      </c>
      <c r="H147" s="364">
        <v>850.32817</v>
      </c>
      <c r="I147" s="361">
        <v>6265.1420600000001</v>
      </c>
      <c r="J147" s="362">
        <v>245.14145638268499</v>
      </c>
      <c r="K147" s="365">
        <v>0.69381411204900001</v>
      </c>
    </row>
    <row r="148" spans="1:11" ht="14.4" customHeight="1" thickBot="1" x14ac:dyDescent="0.35">
      <c r="A148" s="382" t="s">
        <v>365</v>
      </c>
      <c r="B148" s="366">
        <v>0</v>
      </c>
      <c r="C148" s="366">
        <v>874.40165999999999</v>
      </c>
      <c r="D148" s="367">
        <v>874.40165999999999</v>
      </c>
      <c r="E148" s="368" t="s">
        <v>224</v>
      </c>
      <c r="F148" s="366">
        <v>0</v>
      </c>
      <c r="G148" s="367">
        <v>0</v>
      </c>
      <c r="H148" s="369">
        <v>110.97906999999999</v>
      </c>
      <c r="I148" s="366">
        <v>829.03990999999996</v>
      </c>
      <c r="J148" s="367">
        <v>829.03990999999996</v>
      </c>
      <c r="K148" s="370" t="s">
        <v>224</v>
      </c>
    </row>
    <row r="149" spans="1:11" ht="14.4" customHeight="1" thickBot="1" x14ac:dyDescent="0.35">
      <c r="A149" s="383" t="s">
        <v>366</v>
      </c>
      <c r="B149" s="361">
        <v>0</v>
      </c>
      <c r="C149" s="361">
        <v>299.62392</v>
      </c>
      <c r="D149" s="362">
        <v>299.62392</v>
      </c>
      <c r="E149" s="371" t="s">
        <v>224</v>
      </c>
      <c r="F149" s="361">
        <v>0</v>
      </c>
      <c r="G149" s="362">
        <v>0</v>
      </c>
      <c r="H149" s="364">
        <v>0</v>
      </c>
      <c r="I149" s="361">
        <v>224.72207</v>
      </c>
      <c r="J149" s="362">
        <v>224.72207</v>
      </c>
      <c r="K149" s="372" t="s">
        <v>224</v>
      </c>
    </row>
    <row r="150" spans="1:11" ht="14.4" customHeight="1" thickBot="1" x14ac:dyDescent="0.35">
      <c r="A150" s="383" t="s">
        <v>367</v>
      </c>
      <c r="B150" s="361">
        <v>0</v>
      </c>
      <c r="C150" s="361">
        <v>574.77773999999999</v>
      </c>
      <c r="D150" s="362">
        <v>574.77773999999999</v>
      </c>
      <c r="E150" s="371" t="s">
        <v>224</v>
      </c>
      <c r="F150" s="361">
        <v>0</v>
      </c>
      <c r="G150" s="362">
        <v>0</v>
      </c>
      <c r="H150" s="364">
        <v>110.97906999999999</v>
      </c>
      <c r="I150" s="361">
        <v>604.31784000000005</v>
      </c>
      <c r="J150" s="362">
        <v>604.31784000000005</v>
      </c>
      <c r="K150" s="372" t="s">
        <v>224</v>
      </c>
    </row>
    <row r="151" spans="1:11" ht="14.4" customHeight="1" thickBot="1" x14ac:dyDescent="0.35">
      <c r="A151" s="386" t="s">
        <v>368</v>
      </c>
      <c r="B151" s="366">
        <v>1749.4447559049599</v>
      </c>
      <c r="C151" s="366">
        <v>1951.48722</v>
      </c>
      <c r="D151" s="367">
        <v>202.042464095035</v>
      </c>
      <c r="E151" s="373">
        <v>1.1154894793979999</v>
      </c>
      <c r="F151" s="366">
        <v>1398.2298964686499</v>
      </c>
      <c r="G151" s="367">
        <v>932.15326431243204</v>
      </c>
      <c r="H151" s="369">
        <v>173.46566999999999</v>
      </c>
      <c r="I151" s="366">
        <v>1348.28763</v>
      </c>
      <c r="J151" s="367">
        <v>416.13436568756902</v>
      </c>
      <c r="K151" s="374">
        <v>0.96428179185999996</v>
      </c>
    </row>
    <row r="152" spans="1:11" ht="14.4" customHeight="1" thickBot="1" x14ac:dyDescent="0.35">
      <c r="A152" s="382" t="s">
        <v>369</v>
      </c>
      <c r="B152" s="366">
        <v>1749.4447559049599</v>
      </c>
      <c r="C152" s="366">
        <v>1951.48722</v>
      </c>
      <c r="D152" s="367">
        <v>202.042464095035</v>
      </c>
      <c r="E152" s="373">
        <v>1.1154894793979999</v>
      </c>
      <c r="F152" s="366">
        <v>1398.2298964686499</v>
      </c>
      <c r="G152" s="367">
        <v>932.15326431243204</v>
      </c>
      <c r="H152" s="369">
        <v>173.46566999999999</v>
      </c>
      <c r="I152" s="366">
        <v>1348.28763</v>
      </c>
      <c r="J152" s="367">
        <v>416.13436568756902</v>
      </c>
      <c r="K152" s="374">
        <v>0.96428179185999996</v>
      </c>
    </row>
    <row r="153" spans="1:11" ht="14.4" customHeight="1" thickBot="1" x14ac:dyDescent="0.35">
      <c r="A153" s="383" t="s">
        <v>370</v>
      </c>
      <c r="B153" s="361">
        <v>1749.4447559049599</v>
      </c>
      <c r="C153" s="361">
        <v>1951.48722</v>
      </c>
      <c r="D153" s="362">
        <v>202.042464095035</v>
      </c>
      <c r="E153" s="363">
        <v>1.1154894793979999</v>
      </c>
      <c r="F153" s="361">
        <v>1398.2298964686499</v>
      </c>
      <c r="G153" s="362">
        <v>932.15326431243204</v>
      </c>
      <c r="H153" s="364">
        <v>173.46566999999999</v>
      </c>
      <c r="I153" s="361">
        <v>1348.28763</v>
      </c>
      <c r="J153" s="362">
        <v>416.13436568756902</v>
      </c>
      <c r="K153" s="365">
        <v>0.96428179185999996</v>
      </c>
    </row>
    <row r="154" spans="1:11" ht="14.4" customHeight="1" thickBot="1" x14ac:dyDescent="0.35">
      <c r="A154" s="380" t="s">
        <v>371</v>
      </c>
      <c r="B154" s="361">
        <v>61.499553692581998</v>
      </c>
      <c r="C154" s="361">
        <v>62.940429999999999</v>
      </c>
      <c r="D154" s="362">
        <v>1.4408763074169999</v>
      </c>
      <c r="E154" s="363">
        <v>1.0234290530720001</v>
      </c>
      <c r="F154" s="361">
        <v>68.350198083451005</v>
      </c>
      <c r="G154" s="362">
        <v>45.5667987223</v>
      </c>
      <c r="H154" s="364">
        <v>70.484170000000006</v>
      </c>
      <c r="I154" s="361">
        <v>269.78615000000002</v>
      </c>
      <c r="J154" s="362">
        <v>224.21935127769899</v>
      </c>
      <c r="K154" s="365">
        <v>3.9471158469879999</v>
      </c>
    </row>
    <row r="155" spans="1:11" ht="14.4" customHeight="1" thickBot="1" x14ac:dyDescent="0.35">
      <c r="A155" s="381" t="s">
        <v>372</v>
      </c>
      <c r="B155" s="361">
        <v>0</v>
      </c>
      <c r="C155" s="361">
        <v>0</v>
      </c>
      <c r="D155" s="362">
        <v>0</v>
      </c>
      <c r="E155" s="371" t="s">
        <v>224</v>
      </c>
      <c r="F155" s="361">
        <v>0</v>
      </c>
      <c r="G155" s="362">
        <v>0</v>
      </c>
      <c r="H155" s="364">
        <v>0</v>
      </c>
      <c r="I155" s="361">
        <v>5.4257</v>
      </c>
      <c r="J155" s="362">
        <v>5.4257</v>
      </c>
      <c r="K155" s="372" t="s">
        <v>234</v>
      </c>
    </row>
    <row r="156" spans="1:11" ht="14.4" customHeight="1" thickBot="1" x14ac:dyDescent="0.35">
      <c r="A156" s="382" t="s">
        <v>373</v>
      </c>
      <c r="B156" s="366">
        <v>0</v>
      </c>
      <c r="C156" s="366">
        <v>0</v>
      </c>
      <c r="D156" s="367">
        <v>0</v>
      </c>
      <c r="E156" s="368" t="s">
        <v>224</v>
      </c>
      <c r="F156" s="366">
        <v>0</v>
      </c>
      <c r="G156" s="367">
        <v>0</v>
      </c>
      <c r="H156" s="369">
        <v>0</v>
      </c>
      <c r="I156" s="366">
        <v>5.4257</v>
      </c>
      <c r="J156" s="367">
        <v>5.4257</v>
      </c>
      <c r="K156" s="370" t="s">
        <v>234</v>
      </c>
    </row>
    <row r="157" spans="1:11" ht="14.4" customHeight="1" thickBot="1" x14ac:dyDescent="0.35">
      <c r="A157" s="383" t="s">
        <v>374</v>
      </c>
      <c r="B157" s="361">
        <v>0</v>
      </c>
      <c r="C157" s="361">
        <v>0</v>
      </c>
      <c r="D157" s="362">
        <v>0</v>
      </c>
      <c r="E157" s="371" t="s">
        <v>224</v>
      </c>
      <c r="F157" s="361">
        <v>0</v>
      </c>
      <c r="G157" s="362">
        <v>0</v>
      </c>
      <c r="H157" s="364">
        <v>0</v>
      </c>
      <c r="I157" s="361">
        <v>5.4257</v>
      </c>
      <c r="J157" s="362">
        <v>5.4257</v>
      </c>
      <c r="K157" s="372" t="s">
        <v>234</v>
      </c>
    </row>
    <row r="158" spans="1:11" ht="14.4" customHeight="1" thickBot="1" x14ac:dyDescent="0.35">
      <c r="A158" s="386" t="s">
        <v>375</v>
      </c>
      <c r="B158" s="366">
        <v>61.499553692581998</v>
      </c>
      <c r="C158" s="366">
        <v>62.940429999999999</v>
      </c>
      <c r="D158" s="367">
        <v>1.4408763074169999</v>
      </c>
      <c r="E158" s="373">
        <v>1.0234290530720001</v>
      </c>
      <c r="F158" s="366">
        <v>68.350198083451005</v>
      </c>
      <c r="G158" s="367">
        <v>45.5667987223</v>
      </c>
      <c r="H158" s="369">
        <v>70.484170000000006</v>
      </c>
      <c r="I158" s="366">
        <v>264.36045000000001</v>
      </c>
      <c r="J158" s="367">
        <v>218.79365127769901</v>
      </c>
      <c r="K158" s="374">
        <v>3.867734950485</v>
      </c>
    </row>
    <row r="159" spans="1:11" ht="14.4" customHeight="1" thickBot="1" x14ac:dyDescent="0.35">
      <c r="A159" s="382" t="s">
        <v>376</v>
      </c>
      <c r="B159" s="366">
        <v>0</v>
      </c>
      <c r="C159" s="366">
        <v>0.31641000000000002</v>
      </c>
      <c r="D159" s="367">
        <v>0.31641000000000002</v>
      </c>
      <c r="E159" s="368" t="s">
        <v>224</v>
      </c>
      <c r="F159" s="366">
        <v>0</v>
      </c>
      <c r="G159" s="367">
        <v>0</v>
      </c>
      <c r="H159" s="369">
        <v>5.4170000000000003E-2</v>
      </c>
      <c r="I159" s="366">
        <v>0.40960000000000002</v>
      </c>
      <c r="J159" s="367">
        <v>0.40960000000000002</v>
      </c>
      <c r="K159" s="370" t="s">
        <v>224</v>
      </c>
    </row>
    <row r="160" spans="1:11" ht="14.4" customHeight="1" thickBot="1" x14ac:dyDescent="0.35">
      <c r="A160" s="383" t="s">
        <v>377</v>
      </c>
      <c r="B160" s="361">
        <v>0</v>
      </c>
      <c r="C160" s="361">
        <v>0.31641000000000002</v>
      </c>
      <c r="D160" s="362">
        <v>0.31641000000000002</v>
      </c>
      <c r="E160" s="371" t="s">
        <v>224</v>
      </c>
      <c r="F160" s="361">
        <v>0</v>
      </c>
      <c r="G160" s="362">
        <v>0</v>
      </c>
      <c r="H160" s="364">
        <v>5.4170000000000003E-2</v>
      </c>
      <c r="I160" s="361">
        <v>0.40960000000000002</v>
      </c>
      <c r="J160" s="362">
        <v>0.40960000000000002</v>
      </c>
      <c r="K160" s="372" t="s">
        <v>224</v>
      </c>
    </row>
    <row r="161" spans="1:11" ht="14.4" customHeight="1" thickBot="1" x14ac:dyDescent="0.35">
      <c r="A161" s="382" t="s">
        <v>378</v>
      </c>
      <c r="B161" s="366">
        <v>61.499553692581998</v>
      </c>
      <c r="C161" s="366">
        <v>62.624020000000002</v>
      </c>
      <c r="D161" s="367">
        <v>1.124466307417</v>
      </c>
      <c r="E161" s="373">
        <v>1.018284137687</v>
      </c>
      <c r="F161" s="366">
        <v>68.350198083451005</v>
      </c>
      <c r="G161" s="367">
        <v>45.5667987223</v>
      </c>
      <c r="H161" s="369">
        <v>70.430000000000007</v>
      </c>
      <c r="I161" s="366">
        <v>263.95085</v>
      </c>
      <c r="J161" s="367">
        <v>218.384051277699</v>
      </c>
      <c r="K161" s="374">
        <v>3.8617422831420001</v>
      </c>
    </row>
    <row r="162" spans="1:11" ht="14.4" customHeight="1" thickBot="1" x14ac:dyDescent="0.35">
      <c r="A162" s="383" t="s">
        <v>379</v>
      </c>
      <c r="B162" s="361">
        <v>19</v>
      </c>
      <c r="C162" s="361">
        <v>16.649999999999999</v>
      </c>
      <c r="D162" s="362">
        <v>-2.349999999999</v>
      </c>
      <c r="E162" s="363">
        <v>0.87631578947300004</v>
      </c>
      <c r="F162" s="361">
        <v>22.305418200798002</v>
      </c>
      <c r="G162" s="362">
        <v>14.870278800532001</v>
      </c>
      <c r="H162" s="364">
        <v>69.099999999999994</v>
      </c>
      <c r="I162" s="361">
        <v>234.67500000000001</v>
      </c>
      <c r="J162" s="362">
        <v>219.80472119946799</v>
      </c>
      <c r="K162" s="365">
        <v>10.520986331096999</v>
      </c>
    </row>
    <row r="163" spans="1:11" ht="14.4" customHeight="1" thickBot="1" x14ac:dyDescent="0.35">
      <c r="A163" s="383" t="s">
        <v>380</v>
      </c>
      <c r="B163" s="361">
        <v>5.4995536925820003</v>
      </c>
      <c r="C163" s="361">
        <v>2.71</v>
      </c>
      <c r="D163" s="362">
        <v>-2.7895536925819999</v>
      </c>
      <c r="E163" s="363">
        <v>0.49276725921499998</v>
      </c>
      <c r="F163" s="361">
        <v>2.189576340066</v>
      </c>
      <c r="G163" s="362">
        <v>1.459717560044</v>
      </c>
      <c r="H163" s="364">
        <v>1.33</v>
      </c>
      <c r="I163" s="361">
        <v>7.7880000000000003</v>
      </c>
      <c r="J163" s="362">
        <v>6.3282824399550002</v>
      </c>
      <c r="K163" s="365">
        <v>3.556852463872</v>
      </c>
    </row>
    <row r="164" spans="1:11" ht="14.4" customHeight="1" thickBot="1" x14ac:dyDescent="0.35">
      <c r="A164" s="383" t="s">
        <v>381</v>
      </c>
      <c r="B164" s="361">
        <v>37</v>
      </c>
      <c r="C164" s="361">
        <v>43.264020000000002</v>
      </c>
      <c r="D164" s="362">
        <v>6.2640200000000004</v>
      </c>
      <c r="E164" s="363">
        <v>1.169297837837</v>
      </c>
      <c r="F164" s="361">
        <v>43.855203542585997</v>
      </c>
      <c r="G164" s="362">
        <v>29.236802361723999</v>
      </c>
      <c r="H164" s="364">
        <v>0</v>
      </c>
      <c r="I164" s="361">
        <v>21.487850000000002</v>
      </c>
      <c r="J164" s="362">
        <v>-7.7489523617240001</v>
      </c>
      <c r="K164" s="365">
        <v>0.48997264324899997</v>
      </c>
    </row>
    <row r="165" spans="1:11" ht="14.4" customHeight="1" thickBot="1" x14ac:dyDescent="0.35">
      <c r="A165" s="380" t="s">
        <v>382</v>
      </c>
      <c r="B165" s="361">
        <v>0</v>
      </c>
      <c r="C165" s="361">
        <v>5.8799999999999998E-3</v>
      </c>
      <c r="D165" s="362">
        <v>5.8799999999999998E-3</v>
      </c>
      <c r="E165" s="371" t="s">
        <v>234</v>
      </c>
      <c r="F165" s="361">
        <v>0</v>
      </c>
      <c r="G165" s="362">
        <v>0</v>
      </c>
      <c r="H165" s="364">
        <v>0</v>
      </c>
      <c r="I165" s="361">
        <v>7.6219999999999996E-2</v>
      </c>
      <c r="J165" s="362">
        <v>7.6219999999999996E-2</v>
      </c>
      <c r="K165" s="372" t="s">
        <v>224</v>
      </c>
    </row>
    <row r="166" spans="1:11" ht="14.4" customHeight="1" thickBot="1" x14ac:dyDescent="0.35">
      <c r="A166" s="386" t="s">
        <v>383</v>
      </c>
      <c r="B166" s="366">
        <v>0</v>
      </c>
      <c r="C166" s="366">
        <v>5.8799999999999998E-3</v>
      </c>
      <c r="D166" s="367">
        <v>5.8799999999999998E-3</v>
      </c>
      <c r="E166" s="368" t="s">
        <v>234</v>
      </c>
      <c r="F166" s="366">
        <v>0</v>
      </c>
      <c r="G166" s="367">
        <v>0</v>
      </c>
      <c r="H166" s="369">
        <v>0</v>
      </c>
      <c r="I166" s="366">
        <v>7.6219999999999996E-2</v>
      </c>
      <c r="J166" s="367">
        <v>7.6219999999999996E-2</v>
      </c>
      <c r="K166" s="370" t="s">
        <v>224</v>
      </c>
    </row>
    <row r="167" spans="1:11" ht="14.4" customHeight="1" thickBot="1" x14ac:dyDescent="0.35">
      <c r="A167" s="382" t="s">
        <v>384</v>
      </c>
      <c r="B167" s="366">
        <v>0</v>
      </c>
      <c r="C167" s="366">
        <v>5.8799999999999998E-3</v>
      </c>
      <c r="D167" s="367">
        <v>5.8799999999999998E-3</v>
      </c>
      <c r="E167" s="368" t="s">
        <v>234</v>
      </c>
      <c r="F167" s="366">
        <v>0</v>
      </c>
      <c r="G167" s="367">
        <v>0</v>
      </c>
      <c r="H167" s="369">
        <v>0</v>
      </c>
      <c r="I167" s="366">
        <v>7.6219999999999996E-2</v>
      </c>
      <c r="J167" s="367">
        <v>7.6219999999999996E-2</v>
      </c>
      <c r="K167" s="370" t="s">
        <v>224</v>
      </c>
    </row>
    <row r="168" spans="1:11" ht="14.4" customHeight="1" thickBot="1" x14ac:dyDescent="0.35">
      <c r="A168" s="383" t="s">
        <v>385</v>
      </c>
      <c r="B168" s="361">
        <v>0</v>
      </c>
      <c r="C168" s="361">
        <v>5.8799999999999998E-3</v>
      </c>
      <c r="D168" s="362">
        <v>5.8799999999999998E-3</v>
      </c>
      <c r="E168" s="371" t="s">
        <v>234</v>
      </c>
      <c r="F168" s="361">
        <v>0</v>
      </c>
      <c r="G168" s="362">
        <v>0</v>
      </c>
      <c r="H168" s="364">
        <v>0</v>
      </c>
      <c r="I168" s="361">
        <v>7.6219999999999996E-2</v>
      </c>
      <c r="J168" s="362">
        <v>7.6219999999999996E-2</v>
      </c>
      <c r="K168" s="372" t="s">
        <v>224</v>
      </c>
    </row>
    <row r="169" spans="1:11" ht="14.4" customHeight="1" thickBot="1" x14ac:dyDescent="0.35">
      <c r="A169" s="379" t="s">
        <v>386</v>
      </c>
      <c r="B169" s="361">
        <v>2787.9839981546502</v>
      </c>
      <c r="C169" s="361">
        <v>2704.4173999999998</v>
      </c>
      <c r="D169" s="362">
        <v>-83.566598154643998</v>
      </c>
      <c r="E169" s="363">
        <v>0.97002615574100004</v>
      </c>
      <c r="F169" s="361">
        <v>3013.7666599491999</v>
      </c>
      <c r="G169" s="362">
        <v>2009.1777732994699</v>
      </c>
      <c r="H169" s="364">
        <v>249.58978999999999</v>
      </c>
      <c r="I169" s="361">
        <v>1927.74154</v>
      </c>
      <c r="J169" s="362">
        <v>-81.436233299468</v>
      </c>
      <c r="K169" s="365">
        <v>0.63964525376699999</v>
      </c>
    </row>
    <row r="170" spans="1:11" ht="14.4" customHeight="1" thickBot="1" x14ac:dyDescent="0.35">
      <c r="A170" s="384" t="s">
        <v>387</v>
      </c>
      <c r="B170" s="366">
        <v>2787.9839981546502</v>
      </c>
      <c r="C170" s="366">
        <v>2704.4173999999998</v>
      </c>
      <c r="D170" s="367">
        <v>-83.566598154643998</v>
      </c>
      <c r="E170" s="373">
        <v>0.97002615574100004</v>
      </c>
      <c r="F170" s="366">
        <v>3013.7666599491999</v>
      </c>
      <c r="G170" s="367">
        <v>2009.1777732994699</v>
      </c>
      <c r="H170" s="369">
        <v>249.58978999999999</v>
      </c>
      <c r="I170" s="366">
        <v>1927.74154</v>
      </c>
      <c r="J170" s="367">
        <v>-81.436233299468</v>
      </c>
      <c r="K170" s="374">
        <v>0.63964525376699999</v>
      </c>
    </row>
    <row r="171" spans="1:11" ht="14.4" customHeight="1" thickBot="1" x14ac:dyDescent="0.35">
      <c r="A171" s="386" t="s">
        <v>40</v>
      </c>
      <c r="B171" s="366">
        <v>2787.9839981546502</v>
      </c>
      <c r="C171" s="366">
        <v>2704.4173999999998</v>
      </c>
      <c r="D171" s="367">
        <v>-83.566598154643998</v>
      </c>
      <c r="E171" s="373">
        <v>0.97002615574100004</v>
      </c>
      <c r="F171" s="366">
        <v>3013.7666599491999</v>
      </c>
      <c r="G171" s="367">
        <v>2009.1777732994699</v>
      </c>
      <c r="H171" s="369">
        <v>249.58978999999999</v>
      </c>
      <c r="I171" s="366">
        <v>1927.74154</v>
      </c>
      <c r="J171" s="367">
        <v>-81.436233299468</v>
      </c>
      <c r="K171" s="374">
        <v>0.63964525376699999</v>
      </c>
    </row>
    <row r="172" spans="1:11" ht="14.4" customHeight="1" thickBot="1" x14ac:dyDescent="0.35">
      <c r="A172" s="382" t="s">
        <v>388</v>
      </c>
      <c r="B172" s="366">
        <v>7.7407824041959996</v>
      </c>
      <c r="C172" s="366">
        <v>8.3824000000000005</v>
      </c>
      <c r="D172" s="367">
        <v>0.64161759580300004</v>
      </c>
      <c r="E172" s="373">
        <v>1.0828879514109999</v>
      </c>
      <c r="F172" s="366">
        <v>6.3831925316399998</v>
      </c>
      <c r="G172" s="367">
        <v>4.2554616877600004</v>
      </c>
      <c r="H172" s="369">
        <v>0.56154000000000004</v>
      </c>
      <c r="I172" s="366">
        <v>4.2525399999999998</v>
      </c>
      <c r="J172" s="367">
        <v>-2.9216877600000001E-3</v>
      </c>
      <c r="K172" s="374">
        <v>0.66620895091599996</v>
      </c>
    </row>
    <row r="173" spans="1:11" ht="14.4" customHeight="1" thickBot="1" x14ac:dyDescent="0.35">
      <c r="A173" s="383" t="s">
        <v>389</v>
      </c>
      <c r="B173" s="361">
        <v>2.4363767074039999</v>
      </c>
      <c r="C173" s="361">
        <v>0.26800000000000002</v>
      </c>
      <c r="D173" s="362">
        <v>-2.1683767074040001</v>
      </c>
      <c r="E173" s="363">
        <v>0.10999940985499999</v>
      </c>
      <c r="F173" s="361">
        <v>0.39852451546500001</v>
      </c>
      <c r="G173" s="362">
        <v>0.26568301031000002</v>
      </c>
      <c r="H173" s="364">
        <v>0</v>
      </c>
      <c r="I173" s="361">
        <v>8.9499999999999996E-2</v>
      </c>
      <c r="J173" s="362">
        <v>-0.17618301031</v>
      </c>
      <c r="K173" s="365">
        <v>0.22457840490700001</v>
      </c>
    </row>
    <row r="174" spans="1:11" ht="14.4" customHeight="1" thickBot="1" x14ac:dyDescent="0.35">
      <c r="A174" s="383" t="s">
        <v>390</v>
      </c>
      <c r="B174" s="361">
        <v>5.3044056967920001</v>
      </c>
      <c r="C174" s="361">
        <v>8.1143999999999998</v>
      </c>
      <c r="D174" s="362">
        <v>2.8099943032070001</v>
      </c>
      <c r="E174" s="363">
        <v>1.529747244805</v>
      </c>
      <c r="F174" s="361">
        <v>5.984668016174</v>
      </c>
      <c r="G174" s="362">
        <v>3.9897786774489998</v>
      </c>
      <c r="H174" s="364">
        <v>0.56154000000000004</v>
      </c>
      <c r="I174" s="361">
        <v>4.1630399999999996</v>
      </c>
      <c r="J174" s="362">
        <v>0.17326132255000001</v>
      </c>
      <c r="K174" s="365">
        <v>0.69561753279299998</v>
      </c>
    </row>
    <row r="175" spans="1:11" ht="14.4" customHeight="1" thickBot="1" x14ac:dyDescent="0.35">
      <c r="A175" s="382" t="s">
        <v>391</v>
      </c>
      <c r="B175" s="366">
        <v>68.970436841630999</v>
      </c>
      <c r="C175" s="366">
        <v>71.625569999999996</v>
      </c>
      <c r="D175" s="367">
        <v>2.6551331583679998</v>
      </c>
      <c r="E175" s="373">
        <v>1.038496684666</v>
      </c>
      <c r="F175" s="366">
        <v>70.111577909374006</v>
      </c>
      <c r="G175" s="367">
        <v>46.741051939583002</v>
      </c>
      <c r="H175" s="369">
        <v>4.3560100000000004</v>
      </c>
      <c r="I175" s="366">
        <v>48.037849999999999</v>
      </c>
      <c r="J175" s="367">
        <v>1.2967980604160001</v>
      </c>
      <c r="K175" s="374">
        <v>0.68516287084600003</v>
      </c>
    </row>
    <row r="176" spans="1:11" ht="14.4" customHeight="1" thickBot="1" x14ac:dyDescent="0.35">
      <c r="A176" s="383" t="s">
        <v>392</v>
      </c>
      <c r="B176" s="361">
        <v>68.970436841630999</v>
      </c>
      <c r="C176" s="361">
        <v>71.625569999999996</v>
      </c>
      <c r="D176" s="362">
        <v>2.6551331583679998</v>
      </c>
      <c r="E176" s="363">
        <v>1.038496684666</v>
      </c>
      <c r="F176" s="361">
        <v>70.111577909374006</v>
      </c>
      <c r="G176" s="362">
        <v>46.741051939583002</v>
      </c>
      <c r="H176" s="364">
        <v>4.3560100000000004</v>
      </c>
      <c r="I176" s="361">
        <v>48.037849999999999</v>
      </c>
      <c r="J176" s="362">
        <v>1.2967980604160001</v>
      </c>
      <c r="K176" s="365">
        <v>0.68516287084600003</v>
      </c>
    </row>
    <row r="177" spans="1:11" ht="14.4" customHeight="1" thickBot="1" x14ac:dyDescent="0.35">
      <c r="A177" s="382" t="s">
        <v>393</v>
      </c>
      <c r="B177" s="366">
        <v>0</v>
      </c>
      <c r="C177" s="366">
        <v>2.68</v>
      </c>
      <c r="D177" s="367">
        <v>2.68</v>
      </c>
      <c r="E177" s="368" t="s">
        <v>224</v>
      </c>
      <c r="F177" s="366">
        <v>0</v>
      </c>
      <c r="G177" s="367">
        <v>0</v>
      </c>
      <c r="H177" s="369">
        <v>0</v>
      </c>
      <c r="I177" s="366">
        <v>1.1200000000000001</v>
      </c>
      <c r="J177" s="367">
        <v>1.1200000000000001</v>
      </c>
      <c r="K177" s="370" t="s">
        <v>234</v>
      </c>
    </row>
    <row r="178" spans="1:11" ht="14.4" customHeight="1" thickBot="1" x14ac:dyDescent="0.35">
      <c r="A178" s="383" t="s">
        <v>394</v>
      </c>
      <c r="B178" s="361">
        <v>0</v>
      </c>
      <c r="C178" s="361">
        <v>2.68</v>
      </c>
      <c r="D178" s="362">
        <v>2.68</v>
      </c>
      <c r="E178" s="371" t="s">
        <v>224</v>
      </c>
      <c r="F178" s="361">
        <v>0</v>
      </c>
      <c r="G178" s="362">
        <v>0</v>
      </c>
      <c r="H178" s="364">
        <v>0</v>
      </c>
      <c r="I178" s="361">
        <v>1.1200000000000001</v>
      </c>
      <c r="J178" s="362">
        <v>1.1200000000000001</v>
      </c>
      <c r="K178" s="372" t="s">
        <v>234</v>
      </c>
    </row>
    <row r="179" spans="1:11" ht="14.4" customHeight="1" thickBot="1" x14ac:dyDescent="0.35">
      <c r="A179" s="382" t="s">
        <v>395</v>
      </c>
      <c r="B179" s="366">
        <v>813</v>
      </c>
      <c r="C179" s="366">
        <v>742.936520000001</v>
      </c>
      <c r="D179" s="367">
        <v>-70.063479999999004</v>
      </c>
      <c r="E179" s="373">
        <v>0.91382105781</v>
      </c>
      <c r="F179" s="366">
        <v>1003.80602064177</v>
      </c>
      <c r="G179" s="367">
        <v>669.20401376117695</v>
      </c>
      <c r="H179" s="369">
        <v>69.248990000000006</v>
      </c>
      <c r="I179" s="366">
        <v>591.43885999999998</v>
      </c>
      <c r="J179" s="367">
        <v>-77.765153761175995</v>
      </c>
      <c r="K179" s="374">
        <v>0.58919636646700002</v>
      </c>
    </row>
    <row r="180" spans="1:11" ht="14.4" customHeight="1" thickBot="1" x14ac:dyDescent="0.35">
      <c r="A180" s="383" t="s">
        <v>396</v>
      </c>
      <c r="B180" s="361">
        <v>813</v>
      </c>
      <c r="C180" s="361">
        <v>742.936520000001</v>
      </c>
      <c r="D180" s="362">
        <v>-70.063479999999004</v>
      </c>
      <c r="E180" s="363">
        <v>0.91382105781</v>
      </c>
      <c r="F180" s="361">
        <v>1003.80602064177</v>
      </c>
      <c r="G180" s="362">
        <v>669.20401376117695</v>
      </c>
      <c r="H180" s="364">
        <v>69.248990000000006</v>
      </c>
      <c r="I180" s="361">
        <v>591.43885999999998</v>
      </c>
      <c r="J180" s="362">
        <v>-77.765153761175995</v>
      </c>
      <c r="K180" s="365">
        <v>0.58919636646700002</v>
      </c>
    </row>
    <row r="181" spans="1:11" ht="14.4" customHeight="1" thickBot="1" x14ac:dyDescent="0.35">
      <c r="A181" s="382" t="s">
        <v>397</v>
      </c>
      <c r="B181" s="366">
        <v>0</v>
      </c>
      <c r="C181" s="366">
        <v>1.548</v>
      </c>
      <c r="D181" s="367">
        <v>1.548</v>
      </c>
      <c r="E181" s="368" t="s">
        <v>234</v>
      </c>
      <c r="F181" s="366">
        <v>0</v>
      </c>
      <c r="G181" s="367">
        <v>0</v>
      </c>
      <c r="H181" s="369">
        <v>0</v>
      </c>
      <c r="I181" s="366">
        <v>0</v>
      </c>
      <c r="J181" s="367">
        <v>0</v>
      </c>
      <c r="K181" s="374">
        <v>0</v>
      </c>
    </row>
    <row r="182" spans="1:11" ht="14.4" customHeight="1" thickBot="1" x14ac:dyDescent="0.35">
      <c r="A182" s="383" t="s">
        <v>398</v>
      </c>
      <c r="B182" s="361">
        <v>0</v>
      </c>
      <c r="C182" s="361">
        <v>1.548</v>
      </c>
      <c r="D182" s="362">
        <v>1.548</v>
      </c>
      <c r="E182" s="371" t="s">
        <v>234</v>
      </c>
      <c r="F182" s="361">
        <v>0</v>
      </c>
      <c r="G182" s="362">
        <v>0</v>
      </c>
      <c r="H182" s="364">
        <v>0</v>
      </c>
      <c r="I182" s="361">
        <v>0</v>
      </c>
      <c r="J182" s="362">
        <v>0</v>
      </c>
      <c r="K182" s="365">
        <v>0</v>
      </c>
    </row>
    <row r="183" spans="1:11" ht="14.4" customHeight="1" thickBot="1" x14ac:dyDescent="0.35">
      <c r="A183" s="382" t="s">
        <v>399</v>
      </c>
      <c r="B183" s="366">
        <v>1898.2727789088201</v>
      </c>
      <c r="C183" s="366">
        <v>1877.2449099999999</v>
      </c>
      <c r="D183" s="367">
        <v>-21.027868908816998</v>
      </c>
      <c r="E183" s="373">
        <v>0.98892263053899998</v>
      </c>
      <c r="F183" s="366">
        <v>1933.4658688664199</v>
      </c>
      <c r="G183" s="367">
        <v>1288.9772459109499</v>
      </c>
      <c r="H183" s="369">
        <v>175.42325</v>
      </c>
      <c r="I183" s="366">
        <v>1282.89229</v>
      </c>
      <c r="J183" s="367">
        <v>-6.0849559109470004</v>
      </c>
      <c r="K183" s="374">
        <v>0.66351949142599997</v>
      </c>
    </row>
    <row r="184" spans="1:11" ht="14.4" customHeight="1" thickBot="1" x14ac:dyDescent="0.35">
      <c r="A184" s="383" t="s">
        <v>400</v>
      </c>
      <c r="B184" s="361">
        <v>1898.2727789088201</v>
      </c>
      <c r="C184" s="361">
        <v>1877.2449099999999</v>
      </c>
      <c r="D184" s="362">
        <v>-21.027868908816998</v>
      </c>
      <c r="E184" s="363">
        <v>0.98892263053899998</v>
      </c>
      <c r="F184" s="361">
        <v>1933.4658688664199</v>
      </c>
      <c r="G184" s="362">
        <v>1288.9772459109499</v>
      </c>
      <c r="H184" s="364">
        <v>175.42325</v>
      </c>
      <c r="I184" s="361">
        <v>1282.89229</v>
      </c>
      <c r="J184" s="362">
        <v>-6.0849559109470004</v>
      </c>
      <c r="K184" s="365">
        <v>0.66351949142599997</v>
      </c>
    </row>
    <row r="185" spans="1:11" ht="14.4" customHeight="1" thickBot="1" x14ac:dyDescent="0.35">
      <c r="A185" s="387" t="s">
        <v>401</v>
      </c>
      <c r="B185" s="366">
        <v>0</v>
      </c>
      <c r="C185" s="366">
        <v>0</v>
      </c>
      <c r="D185" s="367">
        <v>0</v>
      </c>
      <c r="E185" s="368" t="s">
        <v>224</v>
      </c>
      <c r="F185" s="366">
        <v>0</v>
      </c>
      <c r="G185" s="367">
        <v>0</v>
      </c>
      <c r="H185" s="369">
        <v>3.6040000000000003E-2</v>
      </c>
      <c r="I185" s="366">
        <v>3.6040000000000003E-2</v>
      </c>
      <c r="J185" s="367">
        <v>3.6040000000000003E-2</v>
      </c>
      <c r="K185" s="370" t="s">
        <v>234</v>
      </c>
    </row>
    <row r="186" spans="1:11" ht="14.4" customHeight="1" thickBot="1" x14ac:dyDescent="0.35">
      <c r="A186" s="384" t="s">
        <v>402</v>
      </c>
      <c r="B186" s="366">
        <v>0</v>
      </c>
      <c r="C186" s="366">
        <v>0</v>
      </c>
      <c r="D186" s="367">
        <v>0</v>
      </c>
      <c r="E186" s="368" t="s">
        <v>224</v>
      </c>
      <c r="F186" s="366">
        <v>0</v>
      </c>
      <c r="G186" s="367">
        <v>0</v>
      </c>
      <c r="H186" s="369">
        <v>3.6040000000000003E-2</v>
      </c>
      <c r="I186" s="366">
        <v>3.6040000000000003E-2</v>
      </c>
      <c r="J186" s="367">
        <v>3.6040000000000003E-2</v>
      </c>
      <c r="K186" s="370" t="s">
        <v>234</v>
      </c>
    </row>
    <row r="187" spans="1:11" ht="14.4" customHeight="1" thickBot="1" x14ac:dyDescent="0.35">
      <c r="A187" s="386" t="s">
        <v>403</v>
      </c>
      <c r="B187" s="366">
        <v>0</v>
      </c>
      <c r="C187" s="366">
        <v>0</v>
      </c>
      <c r="D187" s="367">
        <v>0</v>
      </c>
      <c r="E187" s="368" t="s">
        <v>224</v>
      </c>
      <c r="F187" s="366">
        <v>0</v>
      </c>
      <c r="G187" s="367">
        <v>0</v>
      </c>
      <c r="H187" s="369">
        <v>3.6040000000000003E-2</v>
      </c>
      <c r="I187" s="366">
        <v>3.6040000000000003E-2</v>
      </c>
      <c r="J187" s="367">
        <v>3.6040000000000003E-2</v>
      </c>
      <c r="K187" s="370" t="s">
        <v>234</v>
      </c>
    </row>
    <row r="188" spans="1:11" ht="14.4" customHeight="1" thickBot="1" x14ac:dyDescent="0.35">
      <c r="A188" s="382" t="s">
        <v>404</v>
      </c>
      <c r="B188" s="366">
        <v>0</v>
      </c>
      <c r="C188" s="366">
        <v>0</v>
      </c>
      <c r="D188" s="367">
        <v>0</v>
      </c>
      <c r="E188" s="373">
        <v>1</v>
      </c>
      <c r="F188" s="366">
        <v>0</v>
      </c>
      <c r="G188" s="367">
        <v>0</v>
      </c>
      <c r="H188" s="369">
        <v>3.6040000000000003E-2</v>
      </c>
      <c r="I188" s="366">
        <v>3.6040000000000003E-2</v>
      </c>
      <c r="J188" s="367">
        <v>3.6040000000000003E-2</v>
      </c>
      <c r="K188" s="370" t="s">
        <v>234</v>
      </c>
    </row>
    <row r="189" spans="1:11" ht="14.4" customHeight="1" thickBot="1" x14ac:dyDescent="0.35">
      <c r="A189" s="383" t="s">
        <v>405</v>
      </c>
      <c r="B189" s="361">
        <v>0</v>
      </c>
      <c r="C189" s="361">
        <v>0</v>
      </c>
      <c r="D189" s="362">
        <v>0</v>
      </c>
      <c r="E189" s="363">
        <v>1</v>
      </c>
      <c r="F189" s="361">
        <v>0</v>
      </c>
      <c r="G189" s="362">
        <v>0</v>
      </c>
      <c r="H189" s="364">
        <v>3.6040000000000003E-2</v>
      </c>
      <c r="I189" s="361">
        <v>3.6040000000000003E-2</v>
      </c>
      <c r="J189" s="362">
        <v>3.6040000000000003E-2</v>
      </c>
      <c r="K189" s="372" t="s">
        <v>234</v>
      </c>
    </row>
    <row r="190" spans="1:11" ht="14.4" customHeight="1" thickBot="1" x14ac:dyDescent="0.35">
      <c r="A190" s="388"/>
      <c r="B190" s="361">
        <v>-2435.2460828667399</v>
      </c>
      <c r="C190" s="361">
        <v>-207.92606999999799</v>
      </c>
      <c r="D190" s="362">
        <v>2227.3200128667399</v>
      </c>
      <c r="E190" s="363">
        <v>8.5381954398999996E-2</v>
      </c>
      <c r="F190" s="361">
        <v>1177.4077383773799</v>
      </c>
      <c r="G190" s="362">
        <v>784.93849225158897</v>
      </c>
      <c r="H190" s="364">
        <v>-70.109219999999993</v>
      </c>
      <c r="I190" s="361">
        <v>237.92808999999599</v>
      </c>
      <c r="J190" s="362">
        <v>-547.01040225159295</v>
      </c>
      <c r="K190" s="365">
        <v>0.20207790576199999</v>
      </c>
    </row>
    <row r="191" spans="1:11" ht="14.4" customHeight="1" thickBot="1" x14ac:dyDescent="0.35">
      <c r="A191" s="389" t="s">
        <v>52</v>
      </c>
      <c r="B191" s="375">
        <v>-2435.2460828667399</v>
      </c>
      <c r="C191" s="375">
        <v>-207.92606999999799</v>
      </c>
      <c r="D191" s="376">
        <v>2227.3200128667399</v>
      </c>
      <c r="E191" s="377" t="s">
        <v>224</v>
      </c>
      <c r="F191" s="375">
        <v>1177.4077383773799</v>
      </c>
      <c r="G191" s="376">
        <v>784.93849225158601</v>
      </c>
      <c r="H191" s="375">
        <v>-70.109219999999993</v>
      </c>
      <c r="I191" s="375">
        <v>237.92808999999801</v>
      </c>
      <c r="J191" s="376">
        <v>-547.01040225158897</v>
      </c>
      <c r="K191" s="378">
        <v>0.20207790576199999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223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406</v>
      </c>
      <c r="B5" s="391" t="s">
        <v>407</v>
      </c>
      <c r="C5" s="392" t="s">
        <v>408</v>
      </c>
      <c r="D5" s="392" t="s">
        <v>408</v>
      </c>
      <c r="E5" s="392"/>
      <c r="F5" s="392" t="s">
        <v>408</v>
      </c>
      <c r="G5" s="392" t="s">
        <v>408</v>
      </c>
      <c r="H5" s="392" t="s">
        <v>408</v>
      </c>
      <c r="I5" s="393" t="s">
        <v>408</v>
      </c>
      <c r="J5" s="394" t="s">
        <v>55</v>
      </c>
    </row>
    <row r="6" spans="1:10" ht="14.4" customHeight="1" x14ac:dyDescent="0.3">
      <c r="A6" s="390" t="s">
        <v>406</v>
      </c>
      <c r="B6" s="391" t="s">
        <v>232</v>
      </c>
      <c r="C6" s="392">
        <v>12.26566</v>
      </c>
      <c r="D6" s="392">
        <v>6.3647499999999999</v>
      </c>
      <c r="E6" s="392"/>
      <c r="F6" s="392">
        <v>2.0282</v>
      </c>
      <c r="G6" s="392">
        <v>19.333335078736667</v>
      </c>
      <c r="H6" s="392">
        <v>-17.305135078736669</v>
      </c>
      <c r="I6" s="393">
        <v>0.10490688708078463</v>
      </c>
      <c r="J6" s="394" t="s">
        <v>1</v>
      </c>
    </row>
    <row r="7" spans="1:10" ht="14.4" customHeight="1" x14ac:dyDescent="0.3">
      <c r="A7" s="390" t="s">
        <v>406</v>
      </c>
      <c r="B7" s="391" t="s">
        <v>409</v>
      </c>
      <c r="C7" s="392">
        <v>0</v>
      </c>
      <c r="D7" s="392" t="s">
        <v>408</v>
      </c>
      <c r="E7" s="392"/>
      <c r="F7" s="392" t="s">
        <v>408</v>
      </c>
      <c r="G7" s="392" t="s">
        <v>408</v>
      </c>
      <c r="H7" s="392" t="s">
        <v>408</v>
      </c>
      <c r="I7" s="393" t="s">
        <v>408</v>
      </c>
      <c r="J7" s="394" t="s">
        <v>1</v>
      </c>
    </row>
    <row r="8" spans="1:10" ht="14.4" customHeight="1" x14ac:dyDescent="0.3">
      <c r="A8" s="390" t="s">
        <v>406</v>
      </c>
      <c r="B8" s="391" t="s">
        <v>410</v>
      </c>
      <c r="C8" s="392">
        <v>0</v>
      </c>
      <c r="D8" s="392" t="s">
        <v>408</v>
      </c>
      <c r="E8" s="392"/>
      <c r="F8" s="392" t="s">
        <v>408</v>
      </c>
      <c r="G8" s="392" t="s">
        <v>408</v>
      </c>
      <c r="H8" s="392" t="s">
        <v>408</v>
      </c>
      <c r="I8" s="393" t="s">
        <v>408</v>
      </c>
      <c r="J8" s="394" t="s">
        <v>1</v>
      </c>
    </row>
    <row r="9" spans="1:10" ht="14.4" customHeight="1" x14ac:dyDescent="0.3">
      <c r="A9" s="390" t="s">
        <v>406</v>
      </c>
      <c r="B9" s="391" t="s">
        <v>233</v>
      </c>
      <c r="C9" s="392">
        <v>0</v>
      </c>
      <c r="D9" s="392">
        <v>1.3552</v>
      </c>
      <c r="E9" s="392"/>
      <c r="F9" s="392" t="s">
        <v>408</v>
      </c>
      <c r="G9" s="392" t="s">
        <v>408</v>
      </c>
      <c r="H9" s="392" t="s">
        <v>408</v>
      </c>
      <c r="I9" s="393" t="s">
        <v>408</v>
      </c>
      <c r="J9" s="394" t="s">
        <v>1</v>
      </c>
    </row>
    <row r="10" spans="1:10" ht="14.4" customHeight="1" x14ac:dyDescent="0.3">
      <c r="A10" s="390" t="s">
        <v>406</v>
      </c>
      <c r="B10" s="391" t="s">
        <v>411</v>
      </c>
      <c r="C10" s="392">
        <v>12.26566</v>
      </c>
      <c r="D10" s="392">
        <v>7.7199499999999999</v>
      </c>
      <c r="E10" s="392"/>
      <c r="F10" s="392">
        <v>2.0282</v>
      </c>
      <c r="G10" s="392">
        <v>19.333335078736667</v>
      </c>
      <c r="H10" s="392">
        <v>-17.305135078736669</v>
      </c>
      <c r="I10" s="393">
        <v>0.10490688708078463</v>
      </c>
      <c r="J10" s="394" t="s">
        <v>412</v>
      </c>
    </row>
    <row r="12" spans="1:10" ht="14.4" customHeight="1" x14ac:dyDescent="0.3">
      <c r="A12" s="390" t="s">
        <v>406</v>
      </c>
      <c r="B12" s="391" t="s">
        <v>407</v>
      </c>
      <c r="C12" s="392" t="s">
        <v>408</v>
      </c>
      <c r="D12" s="392" t="s">
        <v>408</v>
      </c>
      <c r="E12" s="392"/>
      <c r="F12" s="392" t="s">
        <v>408</v>
      </c>
      <c r="G12" s="392" t="s">
        <v>408</v>
      </c>
      <c r="H12" s="392" t="s">
        <v>408</v>
      </c>
      <c r="I12" s="393" t="s">
        <v>408</v>
      </c>
      <c r="J12" s="394" t="s">
        <v>55</v>
      </c>
    </row>
    <row r="13" spans="1:10" ht="14.4" customHeight="1" x14ac:dyDescent="0.3">
      <c r="A13" s="390" t="s">
        <v>413</v>
      </c>
      <c r="B13" s="391" t="s">
        <v>414</v>
      </c>
      <c r="C13" s="392" t="s">
        <v>408</v>
      </c>
      <c r="D13" s="392" t="s">
        <v>408</v>
      </c>
      <c r="E13" s="392"/>
      <c r="F13" s="392" t="s">
        <v>408</v>
      </c>
      <c r="G13" s="392" t="s">
        <v>408</v>
      </c>
      <c r="H13" s="392" t="s">
        <v>408</v>
      </c>
      <c r="I13" s="393" t="s">
        <v>408</v>
      </c>
      <c r="J13" s="394" t="s">
        <v>0</v>
      </c>
    </row>
    <row r="14" spans="1:10" ht="14.4" customHeight="1" x14ac:dyDescent="0.3">
      <c r="A14" s="390" t="s">
        <v>413</v>
      </c>
      <c r="B14" s="391" t="s">
        <v>232</v>
      </c>
      <c r="C14" s="392">
        <v>12.26566</v>
      </c>
      <c r="D14" s="392">
        <v>6.3647499999999999</v>
      </c>
      <c r="E14" s="392"/>
      <c r="F14" s="392">
        <v>2.0282</v>
      </c>
      <c r="G14" s="392">
        <v>19.333335078736667</v>
      </c>
      <c r="H14" s="392">
        <v>-17.305135078736669</v>
      </c>
      <c r="I14" s="393">
        <v>0.10490688708078463</v>
      </c>
      <c r="J14" s="394" t="s">
        <v>1</v>
      </c>
    </row>
    <row r="15" spans="1:10" ht="14.4" customHeight="1" x14ac:dyDescent="0.3">
      <c r="A15" s="390" t="s">
        <v>413</v>
      </c>
      <c r="B15" s="391" t="s">
        <v>409</v>
      </c>
      <c r="C15" s="392">
        <v>0</v>
      </c>
      <c r="D15" s="392" t="s">
        <v>408</v>
      </c>
      <c r="E15" s="392"/>
      <c r="F15" s="392" t="s">
        <v>408</v>
      </c>
      <c r="G15" s="392" t="s">
        <v>408</v>
      </c>
      <c r="H15" s="392" t="s">
        <v>408</v>
      </c>
      <c r="I15" s="393" t="s">
        <v>408</v>
      </c>
      <c r="J15" s="394" t="s">
        <v>1</v>
      </c>
    </row>
    <row r="16" spans="1:10" ht="14.4" customHeight="1" x14ac:dyDescent="0.3">
      <c r="A16" s="390" t="s">
        <v>413</v>
      </c>
      <c r="B16" s="391" t="s">
        <v>410</v>
      </c>
      <c r="C16" s="392">
        <v>0</v>
      </c>
      <c r="D16" s="392" t="s">
        <v>408</v>
      </c>
      <c r="E16" s="392"/>
      <c r="F16" s="392" t="s">
        <v>408</v>
      </c>
      <c r="G16" s="392" t="s">
        <v>408</v>
      </c>
      <c r="H16" s="392" t="s">
        <v>408</v>
      </c>
      <c r="I16" s="393" t="s">
        <v>408</v>
      </c>
      <c r="J16" s="394" t="s">
        <v>1</v>
      </c>
    </row>
    <row r="17" spans="1:10" ht="14.4" customHeight="1" x14ac:dyDescent="0.3">
      <c r="A17" s="390" t="s">
        <v>413</v>
      </c>
      <c r="B17" s="391" t="s">
        <v>233</v>
      </c>
      <c r="C17" s="392">
        <v>0</v>
      </c>
      <c r="D17" s="392">
        <v>1.3552</v>
      </c>
      <c r="E17" s="392"/>
      <c r="F17" s="392" t="s">
        <v>408</v>
      </c>
      <c r="G17" s="392" t="s">
        <v>408</v>
      </c>
      <c r="H17" s="392" t="s">
        <v>408</v>
      </c>
      <c r="I17" s="393" t="s">
        <v>408</v>
      </c>
      <c r="J17" s="394" t="s">
        <v>1</v>
      </c>
    </row>
    <row r="18" spans="1:10" ht="14.4" customHeight="1" x14ac:dyDescent="0.3">
      <c r="A18" s="390" t="s">
        <v>413</v>
      </c>
      <c r="B18" s="391" t="s">
        <v>415</v>
      </c>
      <c r="C18" s="392">
        <v>12.26566</v>
      </c>
      <c r="D18" s="392">
        <v>7.7199499999999999</v>
      </c>
      <c r="E18" s="392"/>
      <c r="F18" s="392">
        <v>2.0282</v>
      </c>
      <c r="G18" s="392">
        <v>19.333335078736667</v>
      </c>
      <c r="H18" s="392">
        <v>-17.305135078736669</v>
      </c>
      <c r="I18" s="393">
        <v>0.10490688708078463</v>
      </c>
      <c r="J18" s="394" t="s">
        <v>416</v>
      </c>
    </row>
    <row r="19" spans="1:10" ht="14.4" customHeight="1" x14ac:dyDescent="0.3">
      <c r="A19" s="390" t="s">
        <v>408</v>
      </c>
      <c r="B19" s="391" t="s">
        <v>408</v>
      </c>
      <c r="C19" s="392" t="s">
        <v>408</v>
      </c>
      <c r="D19" s="392" t="s">
        <v>408</v>
      </c>
      <c r="E19" s="392"/>
      <c r="F19" s="392" t="s">
        <v>408</v>
      </c>
      <c r="G19" s="392" t="s">
        <v>408</v>
      </c>
      <c r="H19" s="392" t="s">
        <v>408</v>
      </c>
      <c r="I19" s="393" t="s">
        <v>408</v>
      </c>
      <c r="J19" s="394" t="s">
        <v>417</v>
      </c>
    </row>
    <row r="20" spans="1:10" ht="14.4" customHeight="1" x14ac:dyDescent="0.3">
      <c r="A20" s="390" t="s">
        <v>406</v>
      </c>
      <c r="B20" s="391" t="s">
        <v>411</v>
      </c>
      <c r="C20" s="392">
        <v>12.26566</v>
      </c>
      <c r="D20" s="392">
        <v>7.7199499999999999</v>
      </c>
      <c r="E20" s="392"/>
      <c r="F20" s="392">
        <v>2.0282</v>
      </c>
      <c r="G20" s="392">
        <v>19.333335078736667</v>
      </c>
      <c r="H20" s="392">
        <v>-17.305135078736669</v>
      </c>
      <c r="I20" s="393">
        <v>0.10490688708078463</v>
      </c>
      <c r="J20" s="394" t="s">
        <v>412</v>
      </c>
    </row>
  </sheetData>
  <mergeCells count="3">
    <mergeCell ref="F3:I3"/>
    <mergeCell ref="C4:D4"/>
    <mergeCell ref="A1:I1"/>
  </mergeCells>
  <conditionalFormatting sqref="F11 F21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0">
    <cfRule type="expression" dxfId="32" priority="5">
      <formula>$H12&gt;0</formula>
    </cfRule>
  </conditionalFormatting>
  <conditionalFormatting sqref="A12:A20">
    <cfRule type="expression" dxfId="31" priority="2">
      <formula>AND($J12&lt;&gt;"mezeraKL",$J12&lt;&gt;"")</formula>
    </cfRule>
  </conditionalFormatting>
  <conditionalFormatting sqref="I12:I20">
    <cfRule type="expression" dxfId="30" priority="6">
      <formula>$I12&gt;1</formula>
    </cfRule>
  </conditionalFormatting>
  <conditionalFormatting sqref="B12:B20">
    <cfRule type="expression" dxfId="29" priority="1">
      <formula>OR($J12="NS",$J12="SumaNS",$J12="Účet")</formula>
    </cfRule>
  </conditionalFormatting>
  <conditionalFormatting sqref="A12:D20 F12:I20">
    <cfRule type="expression" dxfId="28" priority="8">
      <formula>AND($J12&lt;&gt;"",$J12&lt;&gt;"mezeraKL")</formula>
    </cfRule>
  </conditionalFormatting>
  <conditionalFormatting sqref="B12:D20 F12:I20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223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170.48292554561047</v>
      </c>
      <c r="M3" s="74">
        <f>SUBTOTAL(9,M5:M1048576)</f>
        <v>13</v>
      </c>
      <c r="N3" s="75">
        <f>SUBTOTAL(9,N5:N1048576)</f>
        <v>2216.278032092936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406</v>
      </c>
      <c r="B5" s="401" t="s">
        <v>407</v>
      </c>
      <c r="C5" s="402" t="s">
        <v>413</v>
      </c>
      <c r="D5" s="403" t="s">
        <v>441</v>
      </c>
      <c r="E5" s="402" t="s">
        <v>418</v>
      </c>
      <c r="F5" s="403" t="s">
        <v>442</v>
      </c>
      <c r="G5" s="402" t="s">
        <v>419</v>
      </c>
      <c r="H5" s="402" t="s">
        <v>420</v>
      </c>
      <c r="I5" s="402" t="s">
        <v>421</v>
      </c>
      <c r="J5" s="402" t="s">
        <v>422</v>
      </c>
      <c r="K5" s="402" t="s">
        <v>423</v>
      </c>
      <c r="L5" s="404">
        <v>74.87</v>
      </c>
      <c r="M5" s="404">
        <v>3</v>
      </c>
      <c r="N5" s="405">
        <v>224.61</v>
      </c>
    </row>
    <row r="6" spans="1:14" ht="14.4" customHeight="1" x14ac:dyDescent="0.3">
      <c r="A6" s="406" t="s">
        <v>406</v>
      </c>
      <c r="B6" s="407" t="s">
        <v>407</v>
      </c>
      <c r="C6" s="408" t="s">
        <v>413</v>
      </c>
      <c r="D6" s="409" t="s">
        <v>441</v>
      </c>
      <c r="E6" s="408" t="s">
        <v>418</v>
      </c>
      <c r="F6" s="409" t="s">
        <v>442</v>
      </c>
      <c r="G6" s="408" t="s">
        <v>419</v>
      </c>
      <c r="H6" s="408" t="s">
        <v>424</v>
      </c>
      <c r="I6" s="408" t="s">
        <v>425</v>
      </c>
      <c r="J6" s="408" t="s">
        <v>426</v>
      </c>
      <c r="K6" s="408"/>
      <c r="L6" s="410">
        <v>48.629999999999995</v>
      </c>
      <c r="M6" s="410">
        <v>1</v>
      </c>
      <c r="N6" s="411">
        <v>48.629999999999995</v>
      </c>
    </row>
    <row r="7" spans="1:14" ht="14.4" customHeight="1" x14ac:dyDescent="0.3">
      <c r="A7" s="406" t="s">
        <v>406</v>
      </c>
      <c r="B7" s="407" t="s">
        <v>407</v>
      </c>
      <c r="C7" s="408" t="s">
        <v>413</v>
      </c>
      <c r="D7" s="409" t="s">
        <v>441</v>
      </c>
      <c r="E7" s="408" t="s">
        <v>418</v>
      </c>
      <c r="F7" s="409" t="s">
        <v>442</v>
      </c>
      <c r="G7" s="408" t="s">
        <v>419</v>
      </c>
      <c r="H7" s="408" t="s">
        <v>427</v>
      </c>
      <c r="I7" s="408" t="s">
        <v>428</v>
      </c>
      <c r="J7" s="408" t="s">
        <v>429</v>
      </c>
      <c r="K7" s="408" t="s">
        <v>430</v>
      </c>
      <c r="L7" s="410">
        <v>52.390000000000029</v>
      </c>
      <c r="M7" s="410">
        <v>1</v>
      </c>
      <c r="N7" s="411">
        <v>52.390000000000029</v>
      </c>
    </row>
    <row r="8" spans="1:14" ht="14.4" customHeight="1" x14ac:dyDescent="0.3">
      <c r="A8" s="406" t="s">
        <v>406</v>
      </c>
      <c r="B8" s="407" t="s">
        <v>407</v>
      </c>
      <c r="C8" s="408" t="s">
        <v>413</v>
      </c>
      <c r="D8" s="409" t="s">
        <v>441</v>
      </c>
      <c r="E8" s="408" t="s">
        <v>418</v>
      </c>
      <c r="F8" s="409" t="s">
        <v>442</v>
      </c>
      <c r="G8" s="408" t="s">
        <v>419</v>
      </c>
      <c r="H8" s="408" t="s">
        <v>431</v>
      </c>
      <c r="I8" s="408" t="s">
        <v>432</v>
      </c>
      <c r="J8" s="408" t="s">
        <v>433</v>
      </c>
      <c r="K8" s="408" t="s">
        <v>434</v>
      </c>
      <c r="L8" s="410">
        <v>50.910000000000004</v>
      </c>
      <c r="M8" s="410">
        <v>2</v>
      </c>
      <c r="N8" s="411">
        <v>101.82000000000001</v>
      </c>
    </row>
    <row r="9" spans="1:14" ht="14.4" customHeight="1" x14ac:dyDescent="0.3">
      <c r="A9" s="406" t="s">
        <v>406</v>
      </c>
      <c r="B9" s="407" t="s">
        <v>407</v>
      </c>
      <c r="C9" s="408" t="s">
        <v>413</v>
      </c>
      <c r="D9" s="409" t="s">
        <v>441</v>
      </c>
      <c r="E9" s="408" t="s">
        <v>418</v>
      </c>
      <c r="F9" s="409" t="s">
        <v>442</v>
      </c>
      <c r="G9" s="408" t="s">
        <v>419</v>
      </c>
      <c r="H9" s="408" t="s">
        <v>435</v>
      </c>
      <c r="I9" s="408" t="s">
        <v>436</v>
      </c>
      <c r="J9" s="408" t="s">
        <v>433</v>
      </c>
      <c r="K9" s="408" t="s">
        <v>437</v>
      </c>
      <c r="L9" s="410">
        <v>64.579999999999984</v>
      </c>
      <c r="M9" s="410">
        <v>1</v>
      </c>
      <c r="N9" s="411">
        <v>64.579999999999984</v>
      </c>
    </row>
    <row r="10" spans="1:14" ht="14.4" customHeight="1" thickBot="1" x14ac:dyDescent="0.35">
      <c r="A10" s="412" t="s">
        <v>406</v>
      </c>
      <c r="B10" s="413" t="s">
        <v>407</v>
      </c>
      <c r="C10" s="414" t="s">
        <v>413</v>
      </c>
      <c r="D10" s="415" t="s">
        <v>441</v>
      </c>
      <c r="E10" s="414" t="s">
        <v>418</v>
      </c>
      <c r="F10" s="415" t="s">
        <v>442</v>
      </c>
      <c r="G10" s="414" t="s">
        <v>419</v>
      </c>
      <c r="H10" s="414" t="s">
        <v>438</v>
      </c>
      <c r="I10" s="414" t="s">
        <v>425</v>
      </c>
      <c r="J10" s="414" t="s">
        <v>439</v>
      </c>
      <c r="K10" s="414" t="s">
        <v>440</v>
      </c>
      <c r="L10" s="416">
        <v>344.8496064185872</v>
      </c>
      <c r="M10" s="416">
        <v>5</v>
      </c>
      <c r="N10" s="417">
        <v>1724.248032092936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179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223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22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10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181</v>
      </c>
      <c r="C4" s="335"/>
      <c r="D4" s="335"/>
      <c r="E4" s="336"/>
      <c r="F4" s="331" t="s">
        <v>186</v>
      </c>
      <c r="G4" s="332"/>
      <c r="H4" s="332"/>
      <c r="I4" s="333"/>
      <c r="J4" s="334" t="s">
        <v>187</v>
      </c>
      <c r="K4" s="335"/>
      <c r="L4" s="335"/>
      <c r="M4" s="336"/>
      <c r="N4" s="331" t="s">
        <v>188</v>
      </c>
      <c r="O4" s="332"/>
      <c r="P4" s="332"/>
      <c r="Q4" s="333"/>
    </row>
    <row r="5" spans="1:17" ht="14.4" customHeight="1" thickBot="1" x14ac:dyDescent="0.35">
      <c r="A5" s="418" t="s">
        <v>180</v>
      </c>
      <c r="B5" s="419" t="s">
        <v>182</v>
      </c>
      <c r="C5" s="419" t="s">
        <v>183</v>
      </c>
      <c r="D5" s="419" t="s">
        <v>184</v>
      </c>
      <c r="E5" s="420" t="s">
        <v>185</v>
      </c>
      <c r="F5" s="421" t="s">
        <v>182</v>
      </c>
      <c r="G5" s="422" t="s">
        <v>183</v>
      </c>
      <c r="H5" s="422" t="s">
        <v>184</v>
      </c>
      <c r="I5" s="423" t="s">
        <v>185</v>
      </c>
      <c r="J5" s="419" t="s">
        <v>182</v>
      </c>
      <c r="K5" s="419" t="s">
        <v>183</v>
      </c>
      <c r="L5" s="419" t="s">
        <v>184</v>
      </c>
      <c r="M5" s="420" t="s">
        <v>185</v>
      </c>
      <c r="N5" s="421" t="s">
        <v>182</v>
      </c>
      <c r="O5" s="422" t="s">
        <v>183</v>
      </c>
      <c r="P5" s="422" t="s">
        <v>184</v>
      </c>
      <c r="Q5" s="423" t="s">
        <v>185</v>
      </c>
    </row>
    <row r="6" spans="1:17" ht="14.4" customHeight="1" x14ac:dyDescent="0.3">
      <c r="A6" s="429" t="s">
        <v>443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444</v>
      </c>
      <c r="B7" s="434">
        <v>22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10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2016-09-20T14:19:49Z</dcterms:modified>
</cp:coreProperties>
</file>