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C25" i="431"/>
  <c r="D12" i="431"/>
  <c r="D16" i="431"/>
  <c r="D20" i="431"/>
  <c r="D24" i="431"/>
  <c r="E11" i="431"/>
  <c r="E15" i="431"/>
  <c r="E19" i="431"/>
  <c r="E23" i="431"/>
  <c r="F10" i="431"/>
  <c r="F14" i="431"/>
  <c r="F18" i="431"/>
  <c r="F22" i="431"/>
  <c r="G9" i="431"/>
  <c r="G13" i="431"/>
  <c r="G17" i="431"/>
  <c r="G21" i="431"/>
  <c r="G25" i="431"/>
  <c r="H12" i="431"/>
  <c r="H16" i="431"/>
  <c r="H20" i="431"/>
  <c r="H24" i="431"/>
  <c r="I11" i="431"/>
  <c r="I15" i="431"/>
  <c r="I19" i="431"/>
  <c r="I23" i="431"/>
  <c r="J10" i="431"/>
  <c r="J14" i="431"/>
  <c r="J18" i="431"/>
  <c r="J22" i="431"/>
  <c r="K9" i="431"/>
  <c r="K13" i="431"/>
  <c r="K17" i="431"/>
  <c r="K21" i="431"/>
  <c r="K25" i="431"/>
  <c r="L12" i="431"/>
  <c r="L16" i="431"/>
  <c r="L20" i="431"/>
  <c r="L24" i="431"/>
  <c r="M11" i="431"/>
  <c r="M15" i="431"/>
  <c r="M19" i="431"/>
  <c r="M23" i="431"/>
  <c r="N10" i="431"/>
  <c r="N14" i="431"/>
  <c r="N18" i="431"/>
  <c r="N22" i="431"/>
  <c r="O9" i="431"/>
  <c r="O13" i="431"/>
  <c r="O17" i="431"/>
  <c r="O21" i="431"/>
  <c r="O25" i="431"/>
  <c r="P12" i="431"/>
  <c r="P16" i="431"/>
  <c r="P20" i="431"/>
  <c r="P24" i="431"/>
  <c r="Q11" i="431"/>
  <c r="Q15" i="431"/>
  <c r="Q19" i="431"/>
  <c r="Q23" i="431"/>
  <c r="Q24" i="431"/>
  <c r="Q25" i="431"/>
  <c r="C10" i="431"/>
  <c r="C14" i="431"/>
  <c r="C18" i="431"/>
  <c r="C22" i="431"/>
  <c r="D9" i="431"/>
  <c r="D13" i="431"/>
  <c r="D17" i="431"/>
  <c r="D21" i="431"/>
  <c r="D25" i="431"/>
  <c r="E12" i="431"/>
  <c r="E16" i="431"/>
  <c r="E20" i="431"/>
  <c r="E24" i="431"/>
  <c r="F11" i="431"/>
  <c r="F15" i="431"/>
  <c r="F19" i="431"/>
  <c r="F23" i="431"/>
  <c r="G10" i="431"/>
  <c r="G14" i="431"/>
  <c r="G18" i="431"/>
  <c r="G22" i="431"/>
  <c r="H9" i="431"/>
  <c r="H13" i="431"/>
  <c r="H17" i="431"/>
  <c r="H21" i="431"/>
  <c r="H25" i="431"/>
  <c r="I12" i="431"/>
  <c r="I16" i="431"/>
  <c r="I20" i="431"/>
  <c r="I24" i="431"/>
  <c r="J11" i="431"/>
  <c r="J15" i="431"/>
  <c r="J19" i="431"/>
  <c r="J23" i="431"/>
  <c r="K10" i="431"/>
  <c r="K14" i="431"/>
  <c r="K18" i="431"/>
  <c r="K22" i="431"/>
  <c r="L9" i="431"/>
  <c r="L13" i="431"/>
  <c r="L17" i="431"/>
  <c r="L21" i="431"/>
  <c r="L25" i="431"/>
  <c r="M12" i="431"/>
  <c r="M16" i="431"/>
  <c r="M20" i="431"/>
  <c r="M24" i="431"/>
  <c r="N11" i="431"/>
  <c r="N15" i="431"/>
  <c r="N19" i="431"/>
  <c r="N23" i="431"/>
  <c r="O10" i="431"/>
  <c r="O14" i="431"/>
  <c r="O18" i="431"/>
  <c r="O22" i="431"/>
  <c r="P9" i="431"/>
  <c r="P13" i="431"/>
  <c r="P17" i="431"/>
  <c r="P21" i="431"/>
  <c r="P25" i="431"/>
  <c r="Q12" i="431"/>
  <c r="Q16" i="431"/>
  <c r="C11" i="431"/>
  <c r="C15" i="431"/>
  <c r="C19" i="431"/>
  <c r="C23" i="431"/>
  <c r="D10" i="431"/>
  <c r="D14" i="431"/>
  <c r="D18" i="431"/>
  <c r="D22" i="431"/>
  <c r="E9" i="431"/>
  <c r="E13" i="431"/>
  <c r="E17" i="431"/>
  <c r="E21" i="431"/>
  <c r="E25" i="431"/>
  <c r="F12" i="431"/>
  <c r="F16" i="431"/>
  <c r="F20" i="431"/>
  <c r="F24" i="431"/>
  <c r="G11" i="431"/>
  <c r="G15" i="431"/>
  <c r="G19" i="431"/>
  <c r="G23" i="431"/>
  <c r="H10" i="431"/>
  <c r="H14" i="431"/>
  <c r="H18" i="431"/>
  <c r="H22" i="431"/>
  <c r="I9" i="431"/>
  <c r="I13" i="431"/>
  <c r="I17" i="431"/>
  <c r="I21" i="431"/>
  <c r="I25" i="431"/>
  <c r="J12" i="431"/>
  <c r="J16" i="431"/>
  <c r="J20" i="431"/>
  <c r="J24" i="431"/>
  <c r="K11" i="431"/>
  <c r="K15" i="431"/>
  <c r="K19" i="431"/>
  <c r="K23" i="431"/>
  <c r="L10" i="431"/>
  <c r="L14" i="431"/>
  <c r="L18" i="431"/>
  <c r="L22" i="431"/>
  <c r="M9" i="431"/>
  <c r="M13" i="431"/>
  <c r="M17" i="431"/>
  <c r="M21" i="431"/>
  <c r="M25" i="431"/>
  <c r="N12" i="431"/>
  <c r="N16" i="431"/>
  <c r="N20" i="431"/>
  <c r="N24" i="431"/>
  <c r="O11" i="431"/>
  <c r="O15" i="431"/>
  <c r="O19" i="431"/>
  <c r="O23" i="431"/>
  <c r="P10" i="431"/>
  <c r="P14" i="431"/>
  <c r="P18" i="431"/>
  <c r="P22" i="431"/>
  <c r="Q9" i="431"/>
  <c r="Q13" i="431"/>
  <c r="Q17" i="431"/>
  <c r="Q21" i="431"/>
  <c r="C12" i="431"/>
  <c r="C16" i="431"/>
  <c r="C20" i="431"/>
  <c r="C24" i="431"/>
  <c r="D11" i="431"/>
  <c r="D15" i="431"/>
  <c r="D19" i="431"/>
  <c r="D23" i="431"/>
  <c r="E10" i="431"/>
  <c r="E14" i="431"/>
  <c r="E18" i="431"/>
  <c r="E22" i="431"/>
  <c r="F9" i="431"/>
  <c r="F13" i="431"/>
  <c r="F17" i="431"/>
  <c r="F21" i="431"/>
  <c r="F25" i="431"/>
  <c r="G12" i="431"/>
  <c r="G16" i="431"/>
  <c r="G20" i="431"/>
  <c r="G24" i="431"/>
  <c r="H11" i="431"/>
  <c r="H15" i="431"/>
  <c r="H19" i="431"/>
  <c r="H23" i="431"/>
  <c r="I10" i="431"/>
  <c r="I14" i="431"/>
  <c r="I18" i="431"/>
  <c r="I22" i="431"/>
  <c r="J9" i="431"/>
  <c r="J13" i="431"/>
  <c r="J17" i="431"/>
  <c r="J21" i="431"/>
  <c r="J25" i="431"/>
  <c r="K12" i="431"/>
  <c r="K16" i="431"/>
  <c r="K20" i="431"/>
  <c r="K24" i="431"/>
  <c r="L11" i="431"/>
  <c r="L15" i="431"/>
  <c r="L19" i="431"/>
  <c r="L23" i="431"/>
  <c r="M10" i="431"/>
  <c r="M14" i="431"/>
  <c r="M18" i="431"/>
  <c r="M22" i="431"/>
  <c r="N9" i="431"/>
  <c r="N13" i="431"/>
  <c r="N17" i="431"/>
  <c r="N21" i="431"/>
  <c r="N25" i="431"/>
  <c r="O12" i="431"/>
  <c r="O16" i="431"/>
  <c r="O20" i="431"/>
  <c r="O24" i="431"/>
  <c r="P11" i="431"/>
  <c r="P15" i="431"/>
  <c r="P19" i="431"/>
  <c r="P23" i="431"/>
  <c r="Q10" i="431"/>
  <c r="Q14" i="431"/>
  <c r="Q18" i="431"/>
  <c r="Q22" i="431"/>
  <c r="Q20" i="431"/>
  <c r="N8" i="431"/>
  <c r="Q8" i="431"/>
  <c r="C8" i="431"/>
  <c r="M8" i="431"/>
  <c r="L8" i="431"/>
  <c r="O8" i="431"/>
  <c r="J8" i="431"/>
  <c r="G8" i="431"/>
  <c r="K8" i="431"/>
  <c r="P8" i="431"/>
  <c r="I8" i="431"/>
  <c r="E8" i="431"/>
  <c r="H8" i="431"/>
  <c r="F8" i="431"/>
  <c r="D8" i="431"/>
  <c r="R20" i="431" l="1"/>
  <c r="S20" i="431"/>
  <c r="R22" i="431"/>
  <c r="S22" i="431"/>
  <c r="R18" i="431"/>
  <c r="S18" i="431"/>
  <c r="R14" i="431"/>
  <c r="S14" i="431"/>
  <c r="R10" i="431"/>
  <c r="S10" i="431"/>
  <c r="S21" i="431"/>
  <c r="R21" i="431"/>
  <c r="S17" i="431"/>
  <c r="R17" i="431"/>
  <c r="S13" i="431"/>
  <c r="R13" i="431"/>
  <c r="S9" i="431"/>
  <c r="R9" i="431"/>
  <c r="R16" i="431"/>
  <c r="S16" i="431"/>
  <c r="S12" i="431"/>
  <c r="R12" i="431"/>
  <c r="S25" i="431"/>
  <c r="R25" i="431"/>
  <c r="R24" i="431"/>
  <c r="S24" i="431"/>
  <c r="R23" i="431"/>
  <c r="S23" i="431"/>
  <c r="R19" i="431"/>
  <c r="S19" i="431"/>
  <c r="S15" i="431"/>
  <c r="R15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16" i="414"/>
  <c r="C13" i="414"/>
  <c r="D13" i="414"/>
  <c r="D4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J13" i="339" l="1"/>
  <c r="B15" i="339"/>
  <c r="H13" i="339"/>
  <c r="F15" i="339"/>
  <c r="E13" i="414"/>
  <c r="E4" i="414"/>
  <c r="C6" i="340"/>
  <c r="D6" i="340" s="1"/>
  <c r="B4" i="340"/>
  <c r="G13" i="339"/>
  <c r="B12" i="340" l="1"/>
  <c r="B13" i="340"/>
  <c r="H15" i="339"/>
  <c r="G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<sst xmlns="http://schemas.openxmlformats.org/spreadsheetml/2006/main" count="4225" uniqueCount="972">
  <si>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</si>
  <si>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</si>
  <si>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</si>
  <si>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</si>
  <si>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</si>
  <si>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</si>
  <si>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</si>
  <si>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</si>
  <si>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</si>
  <si>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</si>
  <si>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</si>
  <si>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</si>
  <si>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</si>
  <si>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</si>
  <si>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</si>
  <si>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</si>
  <si>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</si>
  <si>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</si>
  <si>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</si>
  <si>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</si>
  <si>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</si>
  <si>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</si>
  <si>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</si>
  <si>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</si>
  <si>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</si>
  <si>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</si>
  <si>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</si>
  <si>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</si>
  <si>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</si>
  <si>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</si>
  <si>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</si>
  <si>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</si>
  <si>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</si>
  <si>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</si>
  <si>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</si>
  <si>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</si>
  <si>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</si>
  <si>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</si>
  <si>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</si>
  <si>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</si>
  <si>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</si>
  <si>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</si>
  <si>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</si>
  <si>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</si>
  <si>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</si>
  <si>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</si>
  <si>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</si>
  <si>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</si>
  <si>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</si>
  <si>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</si>
  <si>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</si>
  <si>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</si>
  <si>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</si>
  <si>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</si>
  <si>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</si>
  <si>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</si>
  <si>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</si>
  <si>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</si>
  <si>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</si>
  <si>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</si>
  <si>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</si>
  <si>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</si>
  <si>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</si>
  <si>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</si>
  <si>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</si>
  <si>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</si>
  <si>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</si>
  <si>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</si>
  <si>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</si>
  <si>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</si>
  <si>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</si>
  <si>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</si>
  <si>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</si>
  <si>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</si>
  <si>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</si>
  <si>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</si>
  <si>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</si>
  <si>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</si>
  <si>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</si>
  <si>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</si>
  <si>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</si>
  <si>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</si>
  <si>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</si>
  <si>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</si>
  <si>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</si>
  <si>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</si>
  <si>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</si>
  <si>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</si>
  <si>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</si>
  <si>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</si>
  <si>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</si>
  <si>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</si>
  <si>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</si>
  <si>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</si>
  <si>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</si>
  <si>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</si>
  <si>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</si>
  <si>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</si>
  <si>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</si>
  <si>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</si>
  <si>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</si>
  <si>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</si>
  <si>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</si>
  <si>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</si>
  <si>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</si>
  <si>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</si>
  <si>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</si>
  <si>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</si>
  <si>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</si>
  <si>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</si>
  <si>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</si>
  <si>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</si>
  <si>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</si>
  <si>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</si>
  <si>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</si>
  <si>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</si>
  <si>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</si>
  <si>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</si>
  <si>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</si>
  <si>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</si>
  <si>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</si>
  <si>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</si>
  <si>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</si>
  <si>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</si>
  <si>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</si>
  <si>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</si>
  <si>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</si>
  <si>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</si>
  <si>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</si>
  <si>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</si>
  <si>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</si>
  <si>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</si>
  <si>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</si>
  <si>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</si>
  <si>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</si>
  <si>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</si>
  <si>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</si>
  <si>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</si>
  <si>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</si>
  <si>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</si>
  <si>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</si>
  <si>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</si>
  <si>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</si>
  <si>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</si>
  <si>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</si>
  <si>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</si>
  <si>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</si>
  <si>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</si>
  <si>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</si>
  <si>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</si>
  <si>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</si>
  <si>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</si>
  <si>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</si>
  <si>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</si>
  <si>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</si>
  <si>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</si>
  <si>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</si>
  <si>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</si>
  <si>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</si>
  <si>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</si>
  <si>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</si>
  <si>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</si>
  <si>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</si>
  <si>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</si>
  <si>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</si>
  <si>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</si>
  <si>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</si>
  <si>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</si>
  <si>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</si>
  <si>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</si>
  <si>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</si>
  <si>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</si>
  <si>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</si>
  <si>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</si>
  <si>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</si>
  <si>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</si>
  <si>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</si>
  <si>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</si>
  <si>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</si>
  <si>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</si>
  <si>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</si>
  <si>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</si>
  <si>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</si>
  <si>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</si>
  <si>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</si>
  <si>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</si>
  <si>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</si>
  <si>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</si>
  <si>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</si>
  <si>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</si>
  <si>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</si>
  <si>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</si>
  <si>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</si>
  <si>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</si>
  <si>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</si>
  <si>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</si>
  <si>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</si>
  <si>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</si>
  <si>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</si>
  <si>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</si>
  <si>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</si>
  <si>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</si>
  <si>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</si>
  <si>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</si>
  <si>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</si>
  <si>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</si>
  <si>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</si>
  <si>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</si>
  <si>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</si>
  <si>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</si>
  <si>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</si>
  <si>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</si>
  <si>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</si>
  <si>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</si>
  <si>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</si>
  <si>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</si>
  <si>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</si>
  <si>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</si>
  <si>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</si>
  <si>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</si>
  <si>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</si>
  <si>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</si>
  <si>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</si>
  <si>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</si>
  <si>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</si>
  <si>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</si>
  <si>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</si>
  <si>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</si>
  <si>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</si>
  <si>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</si>
  <si>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</si>
  <si>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</si>
  <si>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</si>
  <si>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</si>
  <si>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</si>
  <si>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</si>
  <si>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</si>
  <si>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</si>
  <si>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</si>
  <si>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</si>
  <si>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</si>
  <si>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</si>
  <si>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</si>
  <si>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</si>
  <si>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</si>
  <si>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</si>
  <si>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</si>
  <si>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</si>
  <si>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</si>
  <si>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</si>
  <si>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</si>
  <si>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</si>
  <si>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</si>
  <si>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</si>
  <si>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</si>
  <si>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</si>
  <si>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</si>
  <si>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</si>
  <si>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</si>
  <si>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</si>
  <si>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</si>
  <si>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</si>
  <si>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</si>
  <si>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</si>
  <si>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</si>
  <si>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</si>
  <si>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</si>
  <si>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</si>
  <si>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</si>
  <si>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</si>
  <si>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</si>
  <si>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</si>
  <si>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</si>
  <si>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</si>
  <si>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</si>
  <si>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</si>
  <si>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</si>
  <si>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</si>
  <si>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</si>
  <si>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</si>
  <si>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</si>
  <si>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</si>
  <si>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</si>
  <si>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</si>
  <si>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</si>
  <si>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</si>
  <si>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</si>
  <si>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</si>
  <si>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</si>
  <si>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</si>
  <si>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</si>
  <si>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</si>
  <si>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</si>
  <si>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</si>
  <si>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</si>
  <si>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</si>
  <si>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</si>
  <si>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</si>
  <si>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</si>
  <si>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</si>
  <si>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</si>
  <si>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</si>
  <si>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</si>
  <si>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</si>
  <si>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</si>
  <si>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</si>
  <si>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</si>
  <si>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</si>
  <si>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</si>
  <si>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</si>
  <si>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</si>
  <si>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</si>
  <si>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</si>
  <si>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</si>
  <si>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</si>
  <si>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</si>
  <si>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</si>
  <si>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</si>
  <si>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</si>
  <si>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</si>
  <si>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</si>
  <si>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</si>
  <si>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</si>
  <si>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</si>
  <si>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</si>
  <si>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</si>
  <si>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</si>
  <si>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</si>
  <si>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</si>
  <si>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</si>
  <si>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</si>
  <si>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</si>
  <si>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</si>
  <si>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</si>
  <si>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</si>
  <si>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</si>
  <si>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</si>
  <si>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</si>
  <si>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</si>
  <si>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</si>
  <si>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</si>
  <si>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</si>
  <si>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</si>
  <si>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</si>
  <si>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</si>
  <si>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</si>
  <si>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</si>
  <si>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</si>
  <si>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</si>
  <si>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</si>
  <si>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</si>
  <si>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</si>
  <si>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</si>
  <si>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</si>
  <si>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</si>
  <si>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</si>
  <si>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</si>
  <si>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</si>
  <si>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</si>
  <si>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</si>
  <si>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</si>
  <si>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</si>
  <si>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</si>
  <si>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</si>
  <si>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</si>
  <si>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</si>
  <si>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</si>
  <si>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</si>
  <si>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</si>
  <si>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</si>
  <si>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</si>
  <si>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</si>
  <si>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</si>
  <si>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</si>
  <si>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</si>
  <si>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</si>
  <si>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</si>
  <si>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</si>
  <si>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</si>
  <si>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</si>
  <si>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</si>
  <si>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</si>
  <si>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</si>
  <si>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</si>
  <si>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</si>
  <si>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</si>
  <si>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</si>
  <si>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</si>
  <si>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</si>
  <si>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</si>
  <si>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</si>
  <si>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</si>
  <si>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</si>
  <si>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</si>
  <si>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</si>
  <si>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</si>
  <si>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</si>
  <si>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</si>
  <si>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</si>
  <si>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</si>
  <si>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</si>
  <si>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</si>
  <si>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</si>
  <si>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</si>
  <si>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</si>
  <si>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</si>
  <si>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</si>
  <si>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</si>
  <si>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</si>
  <si>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</si>
  <si>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</si>
  <si>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</si>
  <si>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</si>
  <si>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</si>
  <si>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</si>
  <si>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</si>
  <si>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</si>
  <si>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</si>
  <si>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</si>
  <si>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</si>
  <si>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</si>
  <si>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</si>
  <si>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</si>
  <si>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</si>
  <si>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</si>
  <si>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</si>
  <si>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</si>
  <si>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</si>
  <si>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</si>
  <si>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</si>
  <si>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</si>
  <si>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</si>
  <si>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</si>
  <si>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</si>
  <si>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</si>
  <si>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</si>
  <si>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</si>
  <si>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</si>
  <si>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</si>
  <si>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</si>
  <si>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</si>
  <si>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</si>
  <si>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</si>
  <si>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</si>
  <si>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</si>
  <si>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</si>
  <si>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</si>
  <si>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</si>
  <si>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</si>
  <si>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</si>
  <si>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</si>
  <si>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</si>
  <si>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</si>
  <si>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ACYLPYRIN</t>
  </si>
  <si>
    <t>TBL 10X500MG</t>
  </si>
  <si>
    <t>ANACID</t>
  </si>
  <si>
    <t>SUS 12X5ML(SACKY)</t>
  </si>
  <si>
    <t>ANESIA 10MG/ML</t>
  </si>
  <si>
    <t>INJ+INF EML 1X100ML</t>
  </si>
  <si>
    <t>BETADINE</t>
  </si>
  <si>
    <t>UNG 1X20GM</t>
  </si>
  <si>
    <t>BETADINE - zelená</t>
  </si>
  <si>
    <t>LIQ 1X30ML</t>
  </si>
  <si>
    <t>BRINTELLIX 5 MG</t>
  </si>
  <si>
    <t>TBL FLM 28X5MG</t>
  </si>
  <si>
    <t>Carbosorb tbl.20-blistr</t>
  </si>
  <si>
    <t>DZ TRIXO 500 ML</t>
  </si>
  <si>
    <t>DZ TRIXO LIND 100 ml</t>
  </si>
  <si>
    <t>ECOLAV Výplach očí 100ml</t>
  </si>
  <si>
    <t>100 ml</t>
  </si>
  <si>
    <t>ENDIARON</t>
  </si>
  <si>
    <t>POR TBL FLM 10X250MG</t>
  </si>
  <si>
    <t>TBL OBD 20X250MG</t>
  </si>
  <si>
    <t>IBALGIN 400 TBL 24</t>
  </si>
  <si>
    <t xml:space="preserve">POR TBL FLM 24X400MG </t>
  </si>
  <si>
    <t>IBALGIN 400 TBL 36</t>
  </si>
  <si>
    <t xml:space="preserve">POR TBL FLM 36X400MG </t>
  </si>
  <si>
    <t>IR OG. OPHTHALMO-SEPTONEX</t>
  </si>
  <si>
    <t>GTT OPH 1X10ML</t>
  </si>
  <si>
    <t>KL ETHANOLUM BENZ.DENAT. 4 kg</t>
  </si>
  <si>
    <t>UN 1170</t>
  </si>
  <si>
    <t>KL PRIPRAVEK</t>
  </si>
  <si>
    <t>MORPHIN BIOTIKA 1%</t>
  </si>
  <si>
    <t>INJ 10X1ML/10MG</t>
  </si>
  <si>
    <t>OPRYMEA 0,7 MG</t>
  </si>
  <si>
    <t>POR TBL NOB 30X0.7MG</t>
  </si>
  <si>
    <t>PARALEN 500</t>
  </si>
  <si>
    <t>POR TBL NOB 12X500MG</t>
  </si>
  <si>
    <t>38 - Ústav soudního lékařství a medicínského práva</t>
  </si>
  <si>
    <t>3841 - soudní lékařství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</si>
  <si>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</si>
  <si>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</si>
  <si>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</si>
  <si>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</si>
  <si>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</si>
  <si>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</si>
  <si>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</si>
  <si>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</si>
  <si>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</si>
  <si>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DG659</t>
  </si>
  <si>
    <t>(-)-Delta-9-THC-D3, 0,1mg/ml in EtOH, 1 ml</t>
  </si>
  <si>
    <t>DH144</t>
  </si>
  <si>
    <t>(±)-11-nor-9-Carboxy-?9-THC solution</t>
  </si>
  <si>
    <t>DA409</t>
  </si>
  <si>
    <t>2-Propanol LC-MS CHROMASOLV</t>
  </si>
  <si>
    <t>DC342</t>
  </si>
  <si>
    <t>ACETON P.A.</t>
  </si>
  <si>
    <t>DA885</t>
  </si>
  <si>
    <t>ACETONITRILE LC-MS CHROMASOLV 4x2,5l</t>
  </si>
  <si>
    <t>DF387</t>
  </si>
  <si>
    <t>Amhetamine-D5  1.0 mg/mL in metanol, 1 ml</t>
  </si>
  <si>
    <t>DA057</t>
  </si>
  <si>
    <t>Ammonium hydroxide, 30% in water, 100 ml</t>
  </si>
  <si>
    <t>DD079</t>
  </si>
  <si>
    <t>AMONIAK VODNY ROZTOK 25%</t>
  </si>
  <si>
    <t>DH759</t>
  </si>
  <si>
    <t>Bactec Lytic/ 10 Anaerobic- plastic</t>
  </si>
  <si>
    <t>DG383</t>
  </si>
  <si>
    <t>Bactec PEDS</t>
  </si>
  <si>
    <t>DG384</t>
  </si>
  <si>
    <t>Bactec- PEDS - PLUS/F - plastic</t>
  </si>
  <si>
    <t>DH758</t>
  </si>
  <si>
    <t>Bactec Plus Aerobic-plastic</t>
  </si>
  <si>
    <t>DF907</t>
  </si>
  <si>
    <t>BUP (buprenorfin)  test na záchyt drog v moči</t>
  </si>
  <si>
    <t>DG043</t>
  </si>
  <si>
    <t>Buprenorphine solution 1.0 mg/mL in methanol, ampule of 1 mL</t>
  </si>
  <si>
    <t>DG111</t>
  </si>
  <si>
    <t>d,l-11-nor-delta-9-THC carboxylic acid-D9</t>
  </si>
  <si>
    <t>DG109</t>
  </si>
  <si>
    <t>d,l-Methamphetamine-D5.HCl, 1mg</t>
  </si>
  <si>
    <t>DC236</t>
  </si>
  <si>
    <t>DIETHYLETER P.A. NESTAB.</t>
  </si>
  <si>
    <t>DC348</t>
  </si>
  <si>
    <t>DICHROMAN DRASELNY P.A.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</si>
  <si>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</si>
  <si>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</si>
  <si>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</si>
  <si>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</si>
  <si>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</si>
  <si>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</si>
  <si>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</si>
  <si>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</si>
  <si>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</si>
  <si>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</si>
  <si>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DG772</t>
  </si>
  <si>
    <t>DRI Low Urine Calibrator</t>
  </si>
  <si>
    <t>DG773</t>
  </si>
  <si>
    <t>DRI Multi-Drug Calibrator 1</t>
  </si>
  <si>
    <t>DG774</t>
  </si>
  <si>
    <t>DRI Multi-Drug Calibrator 2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</si>
  <si>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</si>
  <si>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</si>
  <si>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</si>
  <si>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</si>
  <si>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</si>
  <si>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</si>
  <si>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</si>
  <si>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</si>
  <si>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</si>
  <si>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</si>
  <si>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</si>
  <si>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</si>
  <si>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</si>
  <si>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</si>
  <si>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</si>
  <si>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</si>
  <si>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</si>
  <si>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</si>
  <si>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DG786</t>
  </si>
  <si>
    <t>DRI THC Control 60 ng/ml</t>
  </si>
  <si>
    <t>DG800</t>
  </si>
  <si>
    <t>DRI® EtG Calibrator 1000 ng/ml</t>
  </si>
  <si>
    <t>DG799</t>
  </si>
  <si>
    <t>DRI® EtG Calibrator 500 ng/ml</t>
  </si>
  <si>
    <t>DA045</t>
  </si>
  <si>
    <t>ESI-L Low Concentration Tuning Mix 100ml</t>
  </si>
  <si>
    <t>DG393</t>
  </si>
  <si>
    <t>Ethanol 96%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</si>
  <si>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</si>
  <si>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</si>
  <si>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</si>
  <si>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</si>
  <si>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</si>
  <si>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</si>
  <si>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DF571</t>
  </si>
  <si>
    <t>Formaldehyd 36-38% p.a., 5 L</t>
  </si>
  <si>
    <t>DA887</t>
  </si>
  <si>
    <t>Formic Acid LC-MS</t>
  </si>
  <si>
    <t>DG211</t>
  </si>
  <si>
    <t>HEPTAPHAN, DIAG.PROUZKY 50 ks</t>
  </si>
  <si>
    <t>DG162</t>
  </si>
  <si>
    <t>HYDROXID DRASELNY P.A.</t>
  </si>
  <si>
    <t>DG163</t>
  </si>
  <si>
    <t>HYDROXID SODNY P.A.</t>
  </si>
  <si>
    <t>DD491</t>
  </si>
  <si>
    <t>CHLORID ZELEZITY HEXAHYDRAT P.A.</t>
  </si>
  <si>
    <t>DB257</t>
  </si>
  <si>
    <t>CHLOROFORM P.A. - stab. methanolem</t>
  </si>
  <si>
    <t>DC332</t>
  </si>
  <si>
    <t>JODID DRASELNY P.A.</t>
  </si>
  <si>
    <t>DD195</t>
  </si>
  <si>
    <t>kyselina CITRONOVA BEZV. P.A.</t>
  </si>
  <si>
    <t>DG143</t>
  </si>
  <si>
    <t>kyselina SÍROVÁ P.A.</t>
  </si>
  <si>
    <t>DB309</t>
  </si>
  <si>
    <t>manganistan draselný p.a 250g</t>
  </si>
  <si>
    <t>DF388</t>
  </si>
  <si>
    <t>MDMA-D5 1.0 mg/mL in metanol, 1ml</t>
  </si>
  <si>
    <t>DA886</t>
  </si>
  <si>
    <t>METHANOL LC-MS CHROMASOLV</t>
  </si>
  <si>
    <t>DG229</t>
  </si>
  <si>
    <t>METHANOL P.A.</t>
  </si>
  <si>
    <t>DF908</t>
  </si>
  <si>
    <t>MTD(methadone) test na záchyt drog v moči</t>
  </si>
  <si>
    <t>DH771</t>
  </si>
  <si>
    <t>Nifedipine 1g</t>
  </si>
  <si>
    <t>DA964</t>
  </si>
  <si>
    <t>Paraffinum solidum pecky</t>
  </si>
  <si>
    <t>DC347</t>
  </si>
  <si>
    <t>PARAFIN UPRAVENY 56-58, 1 kg</t>
  </si>
  <si>
    <t>DG795</t>
  </si>
  <si>
    <t>Promývací roztok 4,5% (4 x 20 ml/balení)</t>
  </si>
  <si>
    <t>DG046</t>
  </si>
  <si>
    <t>Propofol solution</t>
  </si>
  <si>
    <t>DG891</t>
  </si>
  <si>
    <t>Sample CUP 2.0 ml/1000 PCS</t>
  </si>
  <si>
    <t>DC293</t>
  </si>
  <si>
    <t>Scopolamine hydrobromid trihydrate 1G</t>
  </si>
  <si>
    <t>DG179</t>
  </si>
  <si>
    <t>SIRAN AMONNY P.A.</t>
  </si>
  <si>
    <t>DG184</t>
  </si>
  <si>
    <t>SIRAN SODNY BEZV.,P.A.</t>
  </si>
  <si>
    <t>DB557</t>
  </si>
  <si>
    <t>STANDARDNI ROZTOK ETHANOLU</t>
  </si>
  <si>
    <t>DH825</t>
  </si>
  <si>
    <t>Test falšování moče – 25 stripů</t>
  </si>
  <si>
    <t>DA167</t>
  </si>
  <si>
    <t>Triethylamine, eluent additive for LC-MS 50 ml</t>
  </si>
  <si>
    <t>DH511</t>
  </si>
  <si>
    <t>Tubing maintenance sol., bal 6x20 ml</t>
  </si>
  <si>
    <t>DG190</t>
  </si>
  <si>
    <t>UHLICITAN SOD.BEZV. P.A.</t>
  </si>
  <si>
    <t>DG191</t>
  </si>
  <si>
    <t>UNIV.INDIK.PAPIRKY pH 0-12</t>
  </si>
  <si>
    <t>DH790</t>
  </si>
  <si>
    <t>Wash solution 4,5%, 6x100 ml</t>
  </si>
  <si>
    <t>DF638</t>
  </si>
  <si>
    <t>WATER LC-MS CHROMASOLV 4 l</t>
  </si>
  <si>
    <t>DG032</t>
  </si>
  <si>
    <t>Zaleplon solution</t>
  </si>
  <si>
    <t>DG044</t>
  </si>
  <si>
    <t>Zuclopenthixol</t>
  </si>
  <si>
    <t>50115040</t>
  </si>
  <si>
    <t>laboratorní materiál (Z505)</t>
  </si>
  <si>
    <t>ZC036</t>
  </si>
  <si>
    <t>Baňka erlenmeyera širokohrdlá 250 ml KAVA632417106250_U</t>
  </si>
  <si>
    <t>ZM003</t>
  </si>
  <si>
    <t>Baňka odměrná s NZ a skl.dutou zátkou objem 100 ml GLAS130.234.08</t>
  </si>
  <si>
    <t>ZC068</t>
  </si>
  <si>
    <t>Kádinka vysoká 800 ml KAVA632417012800_U</t>
  </si>
  <si>
    <t>ZB426</t>
  </si>
  <si>
    <t>Mikrozkumavka eppendorf 1,5 ml bal. á 500 ks BSA 0220</t>
  </si>
  <si>
    <t>ZH215</t>
  </si>
  <si>
    <t>Nádobka Conwayova KAVA632491221000</t>
  </si>
  <si>
    <t>ZD437</t>
  </si>
  <si>
    <t>Nálevka dělící 250 ml s teflonovým kohoutem GLAS149.202.04</t>
  </si>
  <si>
    <t>ZC080</t>
  </si>
  <si>
    <t>Sklo krycí 24 x 24 mm, á 1000 ks BD2424</t>
  </si>
  <si>
    <t>ZC056</t>
  </si>
  <si>
    <t>Sklo krycí 24 x 32 mm, á 1000 ks BD2432</t>
  </si>
  <si>
    <t>ZC831</t>
  </si>
  <si>
    <t>Sklo podložní mat. okraj bal. á 50 ks AA00000112E (2501)</t>
  </si>
  <si>
    <t>ZC079</t>
  </si>
  <si>
    <t>Sklo podložní mikroskopické superfrost plus 25 x 75 x 1 mm bal. á 72 ks 2530, J1800AMNZ</t>
  </si>
  <si>
    <t>ZL143</t>
  </si>
  <si>
    <t>Střička s PE lahví šroub.uzáv. a PE tryskou širokohrdlá 250 ml červená 2105.4103</t>
  </si>
  <si>
    <t>ZL142</t>
  </si>
  <si>
    <t>Střička s PE lahví šroub.uzáv. a PE tryskou širokohrdlá 250 ml modrá 2105.4101</t>
  </si>
  <si>
    <t>ZL968</t>
  </si>
  <si>
    <t>Špička Insert 0,1 ml 31 x 6 mm 15 mm bal. á 100 ks 2541.0105</t>
  </si>
  <si>
    <t>ZB605</t>
  </si>
  <si>
    <t>Špička modrá krátká manžeta 1108</t>
  </si>
  <si>
    <t>ZB861</t>
  </si>
  <si>
    <t>Špička pipetovací standard Tips 0,1-10 ul 0030000811</t>
  </si>
  <si>
    <t>ZC716</t>
  </si>
  <si>
    <t>Špička žlutá pipetovací dlouhá manžeta bal. á 1000 ks 1123</t>
  </si>
  <si>
    <t>ZC606</t>
  </si>
  <si>
    <t>Uzávěr PP pro šroub. vial. ND9 otvor 6 mm bal. 100 ks septa Silkon bílý / PTFE červený 2542.0124</t>
  </si>
  <si>
    <t>ZF306</t>
  </si>
  <si>
    <t>Válec odměrný vysoký 10 ml bílá graduace KAVA632432140819</t>
  </si>
  <si>
    <t>ZD325</t>
  </si>
  <si>
    <t>Válec odměrný vysoký 25 ml d710272</t>
  </si>
  <si>
    <t>ZC078</t>
  </si>
  <si>
    <t>Válec odměrný vysoký sklo 50 ml 710920</t>
  </si>
  <si>
    <t>ZL971</t>
  </si>
  <si>
    <t>Vialka ND 9, HPLC/GC certifikovaný kit,1,5 ml čiré sklo+ultraclean uzávěr, septa silikon/červ.PTFE 2540.0130</t>
  </si>
  <si>
    <t>ZN647</t>
  </si>
  <si>
    <t>Zkumavka se šestihrannou zábrusovou zátkou NZ12/21, zátka 032 493 503 040S-68/2015</t>
  </si>
  <si>
    <t>50115050</t>
  </si>
  <si>
    <t>obvazový materiál (Z502)</t>
  </si>
  <si>
    <t>ZA562</t>
  </si>
  <si>
    <t>Náplast cosmopor i. v. 6 x 8 cm bal. á 50 ks 9008054</t>
  </si>
  <si>
    <t>ZN475</t>
  </si>
  <si>
    <t>Obinadlo elastické universal   8 cm x 5 m 1323100312</t>
  </si>
  <si>
    <t>ZN478</t>
  </si>
  <si>
    <t>Obinadlo elastické universal 10 cm x 5 m 1323100313</t>
  </si>
  <si>
    <t>ZN477</t>
  </si>
  <si>
    <t>Obinadlo elastické universal 12 cm x 5 m 1323100314</t>
  </si>
  <si>
    <t>ZA443</t>
  </si>
  <si>
    <t>Šátek trojcípý NT 136 x 96 x 96 cm 20002</t>
  </si>
  <si>
    <t>ZA446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</si>
  <si>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</si>
  <si>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</si>
  <si>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</si>
  <si>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</si>
  <si>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</si>
  <si>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ZC754</t>
  </si>
  <si>
    <t>Čepelka skalpelová 21 BB521</t>
  </si>
  <si>
    <t>ZC757</t>
  </si>
  <si>
    <t>Čepelka skalpelová 24 BB524</t>
  </si>
  <si>
    <t>ZB973</t>
  </si>
  <si>
    <t>Fólie hliniková 20 x 20 cm bal. á 25 ks HPTLC 1.055480.001 (č. n. CZ_2016_EM_1098_19234)</t>
  </si>
  <si>
    <t>ZC019</t>
  </si>
  <si>
    <t>Fólie plastická silikag. 20 x 20 cm bal. á 25 ks TLC 1.057350.001 (č. n. CZ_2016_EM_1098_19234)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</si>
  <si>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</si>
  <si>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</si>
  <si>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</si>
  <si>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</si>
  <si>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ZN820</t>
  </si>
  <si>
    <t>Kotouč pilový průměr 64 mm k pilkám SwordFisch 4005</t>
  </si>
  <si>
    <t>ZF174</t>
  </si>
  <si>
    <t>Nádoba na histologický mat. 400 ml 333000041012</t>
  </si>
  <si>
    <t>ZF159</t>
  </si>
  <si>
    <t>Nádoba na kontaminovaný odpad 1 l 15-0002</t>
  </si>
  <si>
    <t>ZF104</t>
  </si>
  <si>
    <t>Nádoba na kontaminovaný odpad 10 l 15-0006</t>
  </si>
  <si>
    <t>ZE159</t>
  </si>
  <si>
    <t>Nádoba na kontaminovaný odpad 2 l 15-0003</t>
  </si>
  <si>
    <t>ZP199</t>
  </si>
  <si>
    <t>Nádoba na kontaminovaný odpad 30 l PP s víkem 335 x 400 x 318 mm 4430</t>
  </si>
  <si>
    <t>ZF192</t>
  </si>
  <si>
    <t>Nádoba na kontaminovaný odpad 4 l 15-0004</t>
  </si>
  <si>
    <t>ZK726</t>
  </si>
  <si>
    <t>Nádoba na kontaminovaný odpad PBS 12 l 2041300431302 (I003501400)</t>
  </si>
  <si>
    <t>ZK679</t>
  </si>
  <si>
    <t>Nádoba na kontaminovaný odpad SC 60 l jednoduché víko,zámek 2021800411502(I005430006)</t>
  </si>
  <si>
    <t>ZA751</t>
  </si>
  <si>
    <t>Papír filtrační archy 50 x 50 cm bal. 12,5 kg PPER2R/80G/50X50</t>
  </si>
  <si>
    <t>ZA855</t>
  </si>
  <si>
    <t>Pipeta pasteurova P 223 6,5 ml 204523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</si>
  <si>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</si>
  <si>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</si>
  <si>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</si>
  <si>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</si>
  <si>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</si>
  <si>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</si>
  <si>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ZP669</t>
  </si>
  <si>
    <t>Stříkačka mikro Hamilton Syringe 701N, FN, 26s, 10ul, pst 2 80300</t>
  </si>
  <si>
    <t>ZN558</t>
  </si>
  <si>
    <t>Stříkačka mikrolitr 5 ul 5BR-7 5UL SYRINGE SGE*000802</t>
  </si>
  <si>
    <t>ZP670</t>
  </si>
  <si>
    <t>Stříkačka SGE syringe 10F-7, 10uL, 70mm/26ga/PS2, metal plunger 002003</t>
  </si>
  <si>
    <t>ZA796</t>
  </si>
  <si>
    <t>Tampon odběrový 1665</t>
  </si>
  <si>
    <t>ZN677</t>
  </si>
  <si>
    <t>Teploměr vpichovací Vario -50 až +150 °C 100681043516</t>
  </si>
  <si>
    <t>ZH615</t>
  </si>
  <si>
    <t>Uzávěr krimplovací Al s otvorem 20 mm á 100 ks (548-3096) LAPH20010408</t>
  </si>
  <si>
    <t>ZF778</t>
  </si>
  <si>
    <t>Válec odměrný vysoký sklo 500 ml KAVA632432151343</t>
  </si>
  <si>
    <t>ZH614</t>
  </si>
  <si>
    <t>Zátka butyl šedá 20 mm á 100 ks (548-3100) LAPH20100290</t>
  </si>
  <si>
    <t>ZI182</t>
  </si>
  <si>
    <t>Zkumavka + aplikátor s chem.stabilizátorem UriSwab žlutá 802CE.A</t>
  </si>
  <si>
    <t>ZC768</t>
  </si>
  <si>
    <t>Zkumavka 10 ml sterilní bal. á 1250 ks 1009/TE/SG/ES</t>
  </si>
  <si>
    <t>ZO932</t>
  </si>
  <si>
    <t>Zkumavka 13 ml PP 101/16,5 mm bílý uzávěr sterilní 60.540.012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</si>
  <si>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</si>
  <si>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</si>
  <si>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</si>
  <si>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</si>
  <si>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ZA817</t>
  </si>
  <si>
    <t>Zkumavka PS 10 ml sterilní modrá zátka bal. á 20 ks 400914</t>
  </si>
  <si>
    <t>Zkumavka PS 10 ml sterilní modrá zátka bal. á 20 ks 400914 - pouze pro Soudní</t>
  </si>
  <si>
    <t>Zkumavka PS 10 ml sterilní modrá zátka bal. á 20 ks 400914 - pouze pro Soudní + DMP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</si>
  <si>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</si>
  <si>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</si>
  <si>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</si>
  <si>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ZF709</t>
  </si>
  <si>
    <t>Žiletka mikrotomová á 50 ks JP-BN35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</si>
  <si>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</si>
  <si>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</si>
  <si>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</si>
  <si>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</si>
  <si>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</si>
  <si>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</si>
  <si>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</si>
  <si>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</si>
  <si>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</si>
  <si>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</si>
  <si>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</si>
  <si>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</si>
  <si>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ZE992</t>
  </si>
  <si>
    <t>Rukavice operační ansell sensi - touch vel. 6,0 bal. á 40 párů 8050151</t>
  </si>
  <si>
    <t>ZN130</t>
  </si>
  <si>
    <t>Rukavice operační gammex latex PF bez pudru 6,0 330048060</t>
  </si>
  <si>
    <t>ZN125</t>
  </si>
  <si>
    <t>Rukavice operační gammex latex PF bez pudru 7,5 330048075</t>
  </si>
  <si>
    <t>ZJ719</t>
  </si>
  <si>
    <t>Rukavice operační gammex PF sensitive vel. 6,0 bal. á 50 párů 330051060</t>
  </si>
  <si>
    <t>ZO933</t>
  </si>
  <si>
    <t>Rukavice operační latexové bez pudru sempermed derma PF vel. 6,0 39471</t>
  </si>
  <si>
    <t>ZK473</t>
  </si>
  <si>
    <t>Rukavice operační latexové s pudrem ansell medigrip plus vel. 6,0 6035500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</si>
  <si>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</si>
  <si>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</si>
  <si>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</si>
  <si>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</si>
  <si>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ZK439</t>
  </si>
  <si>
    <t>Rukavice operační latexové s pudrem sempermed classic vel. 7,5 31283</t>
  </si>
  <si>
    <t>ZK440</t>
  </si>
  <si>
    <t>Rukavice operační latexové s pudrem sempermed classic vel. 8,0 31284</t>
  </si>
  <si>
    <t>ZK442</t>
  </si>
  <si>
    <t>Rukavice operační latexové s pudrem sempermed classic vel. 9,0 bal. á 70 párů 31286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</si>
  <si>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</si>
  <si>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</si>
  <si>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</si>
  <si>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</si>
  <si>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</si>
  <si>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</si>
  <si>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</si>
  <si>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</si>
  <si>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</si>
  <si>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</si>
  <si>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</si>
  <si>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</si>
  <si>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</si>
  <si>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</si>
  <si>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</si>
  <si>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</si>
  <si>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</si>
  <si>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</si>
  <si>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zubní lékaři specialisté</t>
  </si>
  <si>
    <t>kliničtí psychologové</t>
  </si>
  <si>
    <t>kliničtí psychologové spec.</t>
  </si>
  <si>
    <t>kliničtí psychologové spec. a zvl.odb.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</si>
  <si>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</si>
  <si>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</si>
  <si>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</si>
  <si>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</si>
  <si>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</si>
  <si>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</si>
  <si>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</si>
  <si>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</si>
  <si>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</si>
  <si>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</si>
  <si>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</si>
  <si>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</si>
  <si>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</si>
  <si>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</si>
  <si>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</si>
  <si>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</si>
  <si>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</si>
  <si>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</si>
  <si>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</si>
  <si>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</si>
  <si>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</si>
  <si>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</si>
  <si>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</si>
  <si>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</si>
  <si>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</si>
  <si>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</si>
  <si>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</si>
  <si>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</si>
  <si>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</si>
  <si>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</si>
  <si>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</si>
  <si>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</si>
  <si>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</si>
  <si>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</si>
  <si>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</si>
  <si>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</si>
  <si>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</si>
  <si>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</si>
  <si>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</si>
  <si>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</si>
  <si>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</si>
  <si>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</si>
  <si>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</si>
  <si>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</si>
  <si>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</si>
  <si>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</si>
  <si>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</si>
  <si>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</si>
  <si>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</si>
  <si>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</si>
  <si>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</si>
  <si>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</si>
  <si>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</si>
  <si>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</si>
  <si>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</si>
  <si>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</si>
  <si>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</si>
  <si>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</si>
  <si>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</si>
  <si>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</si>
  <si>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</si>
  <si>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</si>
  <si>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</si>
  <si>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</si>
  <si>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</si>
  <si>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</si>
  <si>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</si>
  <si>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</si>
  <si>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</si>
  <si>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</si>
  <si>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</si>
  <si>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</si>
  <si>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</si>
  <si>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</si>
  <si>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</si>
  <si>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</si>
  <si>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</si>
  <si>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</si>
  <si>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</si>
  <si>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</si>
  <si>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</si>
  <si>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</si>
  <si>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</si>
  <si>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</si>
  <si>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</si>
  <si>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</si>
  <si>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</si>
  <si>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</si>
  <si>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</si>
  <si>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</si>
  <si>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</si>
  <si>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</si>
  <si>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</si>
  <si>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</si>
  <si>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</si>
  <si>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</si>
  <si>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</si>
  <si>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</si>
  <si>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</si>
  <si>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</si>
  <si>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</si>
  <si>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</si>
  <si>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</si>
  <si>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</si>
  <si>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</si>
  <si>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</si>
  <si>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</si>
  <si>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</si>
  <si>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</si>
  <si>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</si>
  <si>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</si>
  <si>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</si>
  <si>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</si>
  <si>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16</t>
  </si>
  <si>
    <t>17</t>
  </si>
  <si>
    <t>18</t>
  </si>
  <si>
    <t>20</t>
  </si>
  <si>
    <t>21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</si>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</sst>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3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3" fontId="32" fillId="0" borderId="28" xfId="0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6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169" fontId="32" fillId="0" borderId="69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1.2937063363414574</c:v>
                </c:pt>
                <c:pt idx="1">
                  <c:v>1.1300702808185814</c:v>
                </c:pt>
                <c:pt idx="2">
                  <c:v>1.0699745977825725</c:v>
                </c:pt>
                <c:pt idx="3">
                  <c:v>1.0055382827547665</c:v>
                </c:pt>
                <c:pt idx="4">
                  <c:v>0.99414587210105287</c:v>
                </c:pt>
                <c:pt idx="5">
                  <c:v>0.95481867010948807</c:v>
                </c:pt>
                <c:pt idx="6">
                  <c:v>0.89711011685816155</c:v>
                </c:pt>
                <c:pt idx="7">
                  <c:v>0.87853564561942143</c:v>
                </c:pt>
                <c:pt idx="8">
                  <c:v>0.88177343041077449</c:v>
                </c:pt>
                <c:pt idx="9">
                  <c:v>0.88592474966618695</c:v>
                </c:pt>
                <c:pt idx="10">
                  <c:v>0.86163994512018249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4095648"/>
        <c:axId val="-854095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0.84171299782752562</c:v>
                </c:pt>
                <c:pt idx="1">
                  <c:v>0.84171299782752562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73694880"/>
        <c:axId val="-1673693248"/>
      </c:scatterChart>
      <c:catAx>
        <c:axId val="-85409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5409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54095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54095648"/>
        <c:crosses val="autoZero"/>
        <c:crossBetween val="between"/>
      </c:valAx>
      <c:valAx>
        <c:axId val="-16736948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673693248"/>
        <c:crosses val="max"/>
        <c:crossBetween val="midCat"/>
      </c:valAx>
      <c:valAx>
        <c:axId val="-16736932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6736948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5" totalsRowShown="0" headerRowDxfId="73" tableBorderDxfId="72">
  <autoFilter ref="A7:S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57" totalsRowShown="0">
  <autoFilter ref="C3:S15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236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238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826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860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865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928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929</v>
      </c>
      <c r="C22" s="42" t="s">
        <v>199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971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236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2016</v>
      </c>
      <c r="E3" s="7"/>
      <c r="F3" s="306">
        <v>2017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439</v>
      </c>
      <c r="B5" s="431" t="s">
        <v>440</v>
      </c>
      <c r="C5" s="432" t="s">
        <v>441</v>
      </c>
      <c r="D5" s="432" t="s">
        <v>441</v>
      </c>
      <c r="E5" s="432"/>
      <c r="F5" s="432" t="s">
        <v>441</v>
      </c>
      <c r="G5" s="432" t="s">
        <v>441</v>
      </c>
      <c r="H5" s="432" t="s">
        <v>441</v>
      </c>
      <c r="I5" s="433" t="s">
        <v>441</v>
      </c>
      <c r="J5" s="434" t="s">
        <v>54</v>
      </c>
    </row>
    <row r="6" spans="1:10" ht="14.4" customHeight="1" x14ac:dyDescent="0.3">
      <c r="A6" s="430" t="s">
        <v>439</v>
      </c>
      <c r="B6" s="431" t="s">
        <v>490</v>
      </c>
      <c r="C6" s="432">
        <v>521.96450000000016</v>
      </c>
      <c r="D6" s="432">
        <v>690.14724999999999</v>
      </c>
      <c r="E6" s="432"/>
      <c r="F6" s="432">
        <v>496.87230999999986</v>
      </c>
      <c r="G6" s="432">
        <v>733.33331250000003</v>
      </c>
      <c r="H6" s="432">
        <v>-236.46100250000018</v>
      </c>
      <c r="I6" s="433">
        <v>0.67755316924866937</v>
      </c>
      <c r="J6" s="434" t="s">
        <v>1</v>
      </c>
    </row>
    <row r="7" spans="1:10" ht="14.4" customHeight="1" x14ac:dyDescent="0.3">
      <c r="A7" s="430" t="s">
        <v>439</v>
      </c>
      <c r="B7" s="431" t="s">
        <v>491</v>
      </c>
      <c r="C7" s="432">
        <v>116.23635</v>
      </c>
      <c r="D7" s="432">
        <v>142.85763999999998</v>
      </c>
      <c r="E7" s="432"/>
      <c r="F7" s="432">
        <v>114.77841999999998</v>
      </c>
      <c r="G7" s="432">
        <v>137.5</v>
      </c>
      <c r="H7" s="432">
        <v>-22.721580000000017</v>
      </c>
      <c r="I7" s="433">
        <v>0.83475214545454535</v>
      </c>
      <c r="J7" s="434" t="s">
        <v>1</v>
      </c>
    </row>
    <row r="8" spans="1:10" ht="14.4" customHeight="1" x14ac:dyDescent="0.3">
      <c r="A8" s="430" t="s">
        <v>439</v>
      </c>
      <c r="B8" s="431" t="s">
        <v>492</v>
      </c>
      <c r="C8" s="432">
        <v>30.31972</v>
      </c>
      <c r="D8" s="432">
        <v>27.953090000000003</v>
      </c>
      <c r="E8" s="432"/>
      <c r="F8" s="432">
        <v>37.424750000000003</v>
      </c>
      <c r="G8" s="432">
        <v>27.5</v>
      </c>
      <c r="H8" s="432">
        <v>9.9247500000000031</v>
      </c>
      <c r="I8" s="433">
        <v>1.3609000000000002</v>
      </c>
      <c r="J8" s="434" t="s">
        <v>1</v>
      </c>
    </row>
    <row r="9" spans="1:10" ht="14.4" customHeight="1" x14ac:dyDescent="0.3">
      <c r="A9" s="430" t="s">
        <v>439</v>
      </c>
      <c r="B9" s="431" t="s">
        <v>493</v>
      </c>
      <c r="C9" s="432">
        <v>216.44890000000007</v>
      </c>
      <c r="D9" s="432">
        <v>194.68583999999993</v>
      </c>
      <c r="E9" s="432"/>
      <c r="F9" s="432">
        <v>165.63189999999994</v>
      </c>
      <c r="G9" s="432">
        <v>183.33332812500001</v>
      </c>
      <c r="H9" s="432">
        <v>-17.701428125000064</v>
      </c>
      <c r="I9" s="433">
        <v>0.90344675293882781</v>
      </c>
      <c r="J9" s="434" t="s">
        <v>1</v>
      </c>
    </row>
    <row r="10" spans="1:10" ht="14.4" customHeight="1" x14ac:dyDescent="0.3">
      <c r="A10" s="430" t="s">
        <v>439</v>
      </c>
      <c r="B10" s="431" t="s">
        <v>494</v>
      </c>
      <c r="C10" s="432">
        <v>0.48299999999999998</v>
      </c>
      <c r="D10" s="432">
        <v>0.48499999999999999</v>
      </c>
      <c r="E10" s="432"/>
      <c r="F10" s="432">
        <v>0.43099999999999999</v>
      </c>
      <c r="G10" s="432">
        <v>0</v>
      </c>
      <c r="H10" s="432">
        <v>0.43099999999999999</v>
      </c>
      <c r="I10" s="433" t="s">
        <v>441</v>
      </c>
      <c r="J10" s="434" t="s">
        <v>1</v>
      </c>
    </row>
    <row r="11" spans="1:10" ht="14.4" customHeight="1" x14ac:dyDescent="0.3">
      <c r="A11" s="430" t="s">
        <v>439</v>
      </c>
      <c r="B11" s="431" t="s">
        <v>495</v>
      </c>
      <c r="C11" s="432">
        <v>39.177</v>
      </c>
      <c r="D11" s="432">
        <v>43.322060000000008</v>
      </c>
      <c r="E11" s="432"/>
      <c r="F11" s="432">
        <v>52.256480000000003</v>
      </c>
      <c r="G11" s="432">
        <v>45.833332031250002</v>
      </c>
      <c r="H11" s="432">
        <v>6.4231479687500013</v>
      </c>
      <c r="I11" s="433">
        <v>1.1401414142085629</v>
      </c>
      <c r="J11" s="434" t="s">
        <v>1</v>
      </c>
    </row>
    <row r="12" spans="1:10" ht="14.4" customHeight="1" x14ac:dyDescent="0.3">
      <c r="A12" s="430" t="s">
        <v>439</v>
      </c>
      <c r="B12" s="431" t="s">
        <v>496</v>
      </c>
      <c r="C12" s="432">
        <v>0</v>
      </c>
      <c r="D12" s="432">
        <v>0.55321000000000009</v>
      </c>
      <c r="E12" s="432"/>
      <c r="F12" s="432">
        <v>0</v>
      </c>
      <c r="G12" s="432">
        <v>0</v>
      </c>
      <c r="H12" s="432">
        <v>0</v>
      </c>
      <c r="I12" s="433" t="s">
        <v>441</v>
      </c>
      <c r="J12" s="434" t="s">
        <v>1</v>
      </c>
    </row>
    <row r="13" spans="1:10" ht="14.4" customHeight="1" x14ac:dyDescent="0.3">
      <c r="A13" s="430" t="s">
        <v>439</v>
      </c>
      <c r="B13" s="431" t="s">
        <v>444</v>
      </c>
      <c r="C13" s="432">
        <v>924.6294700000002</v>
      </c>
      <c r="D13" s="432">
        <v>1100.0040899999997</v>
      </c>
      <c r="E13" s="432"/>
      <c r="F13" s="432">
        <v>867.39485999999988</v>
      </c>
      <c r="G13" s="432">
        <v>1127.4999726562501</v>
      </c>
      <c r="H13" s="432">
        <v>-260.10511265625018</v>
      </c>
      <c r="I13" s="433">
        <v>0.76930809847961701</v>
      </c>
      <c r="J13" s="434" t="s">
        <v>445</v>
      </c>
    </row>
    <row r="15" spans="1:10" ht="14.4" customHeight="1" x14ac:dyDescent="0.3">
      <c r="A15" s="430" t="s">
        <v>439</v>
      </c>
      <c r="B15" s="431" t="s">
        <v>440</v>
      </c>
      <c r="C15" s="432" t="s">
        <v>441</v>
      </c>
      <c r="D15" s="432" t="s">
        <v>441</v>
      </c>
      <c r="E15" s="432"/>
      <c r="F15" s="432" t="s">
        <v>441</v>
      </c>
      <c r="G15" s="432" t="s">
        <v>441</v>
      </c>
      <c r="H15" s="432" t="s">
        <v>441</v>
      </c>
      <c r="I15" s="433" t="s">
        <v>441</v>
      </c>
      <c r="J15" s="434" t="s">
        <v>54</v>
      </c>
    </row>
    <row r="16" spans="1:10" ht="14.4" customHeight="1" x14ac:dyDescent="0.3">
      <c r="A16" s="430" t="s">
        <v>446</v>
      </c>
      <c r="B16" s="431" t="s">
        <v>447</v>
      </c>
      <c r="C16" s="432" t="s">
        <v>441</v>
      </c>
      <c r="D16" s="432" t="s">
        <v>441</v>
      </c>
      <c r="E16" s="432"/>
      <c r="F16" s="432" t="s">
        <v>441</v>
      </c>
      <c r="G16" s="432" t="s">
        <v>441</v>
      </c>
      <c r="H16" s="432" t="s">
        <v>441</v>
      </c>
      <c r="I16" s="433" t="s">
        <v>441</v>
      </c>
      <c r="J16" s="434" t="s">
        <v>0</v>
      </c>
    </row>
    <row r="17" spans="1:10" ht="14.4" customHeight="1" x14ac:dyDescent="0.3">
      <c r="A17" s="430" t="s">
        <v>446</v>
      </c>
      <c r="B17" s="431" t="s">
        <v>490</v>
      </c>
      <c r="C17" s="432">
        <v>521.96450000000016</v>
      </c>
      <c r="D17" s="432">
        <v>690.14724999999999</v>
      </c>
      <c r="E17" s="432"/>
      <c r="F17" s="432">
        <v>496.87230999999986</v>
      </c>
      <c r="G17" s="432">
        <v>733</v>
      </c>
      <c r="H17" s="432">
        <v>-236.12769000000014</v>
      </c>
      <c r="I17" s="433">
        <v>0.67786126875852637</v>
      </c>
      <c r="J17" s="434" t="s">
        <v>1</v>
      </c>
    </row>
    <row r="18" spans="1:10" ht="14.4" customHeight="1" x14ac:dyDescent="0.3">
      <c r="A18" s="430" t="s">
        <v>446</v>
      </c>
      <c r="B18" s="431" t="s">
        <v>491</v>
      </c>
      <c r="C18" s="432">
        <v>116.23635</v>
      </c>
      <c r="D18" s="432">
        <v>142.85763999999998</v>
      </c>
      <c r="E18" s="432"/>
      <c r="F18" s="432">
        <v>114.77841999999998</v>
      </c>
      <c r="G18" s="432">
        <v>138</v>
      </c>
      <c r="H18" s="432">
        <v>-23.221580000000017</v>
      </c>
      <c r="I18" s="433">
        <v>0.8317276811594202</v>
      </c>
      <c r="J18" s="434" t="s">
        <v>1</v>
      </c>
    </row>
    <row r="19" spans="1:10" ht="14.4" customHeight="1" x14ac:dyDescent="0.3">
      <c r="A19" s="430" t="s">
        <v>446</v>
      </c>
      <c r="B19" s="431" t="s">
        <v>492</v>
      </c>
      <c r="C19" s="432">
        <v>30.31972</v>
      </c>
      <c r="D19" s="432">
        <v>27.953090000000003</v>
      </c>
      <c r="E19" s="432"/>
      <c r="F19" s="432">
        <v>37.424750000000003</v>
      </c>
      <c r="G19" s="432">
        <v>28</v>
      </c>
      <c r="H19" s="432">
        <v>9.4247500000000031</v>
      </c>
      <c r="I19" s="433">
        <v>1.3365982142857145</v>
      </c>
      <c r="J19" s="434" t="s">
        <v>1</v>
      </c>
    </row>
    <row r="20" spans="1:10" ht="14.4" customHeight="1" x14ac:dyDescent="0.3">
      <c r="A20" s="430" t="s">
        <v>446</v>
      </c>
      <c r="B20" s="431" t="s">
        <v>493</v>
      </c>
      <c r="C20" s="432">
        <v>216.44890000000007</v>
      </c>
      <c r="D20" s="432">
        <v>194.68583999999993</v>
      </c>
      <c r="E20" s="432"/>
      <c r="F20" s="432">
        <v>165.63189999999994</v>
      </c>
      <c r="G20" s="432">
        <v>183</v>
      </c>
      <c r="H20" s="432">
        <v>-17.368100000000055</v>
      </c>
      <c r="I20" s="433">
        <v>0.90509234972677566</v>
      </c>
      <c r="J20" s="434" t="s">
        <v>1</v>
      </c>
    </row>
    <row r="21" spans="1:10" ht="14.4" customHeight="1" x14ac:dyDescent="0.3">
      <c r="A21" s="430" t="s">
        <v>446</v>
      </c>
      <c r="B21" s="431" t="s">
        <v>494</v>
      </c>
      <c r="C21" s="432">
        <v>0.48299999999999998</v>
      </c>
      <c r="D21" s="432">
        <v>0.48499999999999999</v>
      </c>
      <c r="E21" s="432"/>
      <c r="F21" s="432">
        <v>0.43099999999999999</v>
      </c>
      <c r="G21" s="432">
        <v>0</v>
      </c>
      <c r="H21" s="432">
        <v>0.43099999999999999</v>
      </c>
      <c r="I21" s="433" t="s">
        <v>441</v>
      </c>
      <c r="J21" s="434" t="s">
        <v>1</v>
      </c>
    </row>
    <row r="22" spans="1:10" ht="14.4" customHeight="1" x14ac:dyDescent="0.3">
      <c r="A22" s="430" t="s">
        <v>446</v>
      </c>
      <c r="B22" s="431" t="s">
        <v>495</v>
      </c>
      <c r="C22" s="432">
        <v>39.177</v>
      </c>
      <c r="D22" s="432">
        <v>43.322060000000008</v>
      </c>
      <c r="E22" s="432"/>
      <c r="F22" s="432">
        <v>52.256480000000003</v>
      </c>
      <c r="G22" s="432">
        <v>46</v>
      </c>
      <c r="H22" s="432">
        <v>6.2564800000000034</v>
      </c>
      <c r="I22" s="433">
        <v>1.1360104347826088</v>
      </c>
      <c r="J22" s="434" t="s">
        <v>1</v>
      </c>
    </row>
    <row r="23" spans="1:10" ht="14.4" customHeight="1" x14ac:dyDescent="0.3">
      <c r="A23" s="430" t="s">
        <v>446</v>
      </c>
      <c r="B23" s="431" t="s">
        <v>496</v>
      </c>
      <c r="C23" s="432">
        <v>0</v>
      </c>
      <c r="D23" s="432">
        <v>0.55321000000000009</v>
      </c>
      <c r="E23" s="432"/>
      <c r="F23" s="432">
        <v>0</v>
      </c>
      <c r="G23" s="432">
        <v>0</v>
      </c>
      <c r="H23" s="432">
        <v>0</v>
      </c>
      <c r="I23" s="433" t="s">
        <v>441</v>
      </c>
      <c r="J23" s="434" t="s">
        <v>1</v>
      </c>
    </row>
    <row r="24" spans="1:10" ht="14.4" customHeight="1" x14ac:dyDescent="0.3">
      <c r="A24" s="430" t="s">
        <v>446</v>
      </c>
      <c r="B24" s="431" t="s">
        <v>448</v>
      </c>
      <c r="C24" s="432">
        <v>924.6294700000002</v>
      </c>
      <c r="D24" s="432">
        <v>1100.0040899999997</v>
      </c>
      <c r="E24" s="432"/>
      <c r="F24" s="432">
        <v>867.39485999999988</v>
      </c>
      <c r="G24" s="432">
        <v>1127</v>
      </c>
      <c r="H24" s="432">
        <v>-259.60514000000012</v>
      </c>
      <c r="I24" s="433">
        <v>0.76964938775510194</v>
      </c>
      <c r="J24" s="434" t="s">
        <v>449</v>
      </c>
    </row>
    <row r="25" spans="1:10" ht="14.4" customHeight="1" x14ac:dyDescent="0.3">
      <c r="A25" s="430" t="s">
        <v>441</v>
      </c>
      <c r="B25" s="431" t="s">
        <v>441</v>
      </c>
      <c r="C25" s="432" t="s">
        <v>441</v>
      </c>
      <c r="D25" s="432" t="s">
        <v>441</v>
      </c>
      <c r="E25" s="432"/>
      <c r="F25" s="432" t="s">
        <v>441</v>
      </c>
      <c r="G25" s="432" t="s">
        <v>441</v>
      </c>
      <c r="H25" s="432" t="s">
        <v>441</v>
      </c>
      <c r="I25" s="433" t="s">
        <v>441</v>
      </c>
      <c r="J25" s="434" t="s">
        <v>450</v>
      </c>
    </row>
    <row r="26" spans="1:10" ht="14.4" customHeight="1" x14ac:dyDescent="0.3">
      <c r="A26" s="430" t="s">
        <v>439</v>
      </c>
      <c r="B26" s="431" t="s">
        <v>444</v>
      </c>
      <c r="C26" s="432">
        <v>924.6294700000002</v>
      </c>
      <c r="D26" s="432">
        <v>1100.0040899999997</v>
      </c>
      <c r="E26" s="432"/>
      <c r="F26" s="432">
        <v>867.39485999999988</v>
      </c>
      <c r="G26" s="432">
        <v>1127</v>
      </c>
      <c r="H26" s="432">
        <v>-259.60514000000012</v>
      </c>
      <c r="I26" s="433">
        <v>0.76964938775510194</v>
      </c>
      <c r="J26" s="434" t="s">
        <v>445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826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236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4.4494228534860998</v>
      </c>
      <c r="J3" s="74">
        <f>SUBTOTAL(9,J5:J1048576)</f>
        <v>177457</v>
      </c>
      <c r="K3" s="75">
        <f>SUBTOTAL(9,K5:K1048576)</f>
        <v>789581.23131108284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439</v>
      </c>
      <c r="B5" s="442" t="s">
        <v>440</v>
      </c>
      <c r="C5" s="443" t="s">
        <v>446</v>
      </c>
      <c r="D5" s="444" t="s">
        <v>447</v>
      </c>
      <c r="E5" s="443" t="s">
        <v>497</v>
      </c>
      <c r="F5" s="444" t="s">
        <v>498</v>
      </c>
      <c r="G5" s="443" t="s">
        <v>499</v>
      </c>
      <c r="H5" s="443" t="s">
        <v>500</v>
      </c>
      <c r="I5" s="446">
        <v>5982.240234375</v>
      </c>
      <c r="J5" s="446">
        <v>1</v>
      </c>
      <c r="K5" s="447">
        <v>5982.240234375</v>
      </c>
    </row>
    <row r="6" spans="1:11" ht="14.4" customHeight="1" x14ac:dyDescent="0.3">
      <c r="A6" s="448" t="s">
        <v>439</v>
      </c>
      <c r="B6" s="449" t="s">
        <v>440</v>
      </c>
      <c r="C6" s="450" t="s">
        <v>446</v>
      </c>
      <c r="D6" s="451" t="s">
        <v>447</v>
      </c>
      <c r="E6" s="450" t="s">
        <v>497</v>
      </c>
      <c r="F6" s="451" t="s">
        <v>498</v>
      </c>
      <c r="G6" s="450" t="s">
        <v>501</v>
      </c>
      <c r="H6" s="450" t="s">
        <v>502</v>
      </c>
      <c r="I6" s="453">
        <v>1088.949951171875</v>
      </c>
      <c r="J6" s="453">
        <v>1</v>
      </c>
      <c r="K6" s="454">
        <v>1088.949951171875</v>
      </c>
    </row>
    <row r="7" spans="1:11" ht="14.4" customHeight="1" x14ac:dyDescent="0.3">
      <c r="A7" s="448" t="s">
        <v>439</v>
      </c>
      <c r="B7" s="449" t="s">
        <v>440</v>
      </c>
      <c r="C7" s="450" t="s">
        <v>446</v>
      </c>
      <c r="D7" s="451" t="s">
        <v>447</v>
      </c>
      <c r="E7" s="450" t="s">
        <v>497</v>
      </c>
      <c r="F7" s="451" t="s">
        <v>498</v>
      </c>
      <c r="G7" s="450" t="s">
        <v>503</v>
      </c>
      <c r="H7" s="450" t="s">
        <v>504</v>
      </c>
      <c r="I7" s="453">
        <v>805</v>
      </c>
      <c r="J7" s="453">
        <v>2</v>
      </c>
      <c r="K7" s="454">
        <v>1610</v>
      </c>
    </row>
    <row r="8" spans="1:11" ht="14.4" customHeight="1" x14ac:dyDescent="0.3">
      <c r="A8" s="448" t="s">
        <v>439</v>
      </c>
      <c r="B8" s="449" t="s">
        <v>440</v>
      </c>
      <c r="C8" s="450" t="s">
        <v>446</v>
      </c>
      <c r="D8" s="451" t="s">
        <v>447</v>
      </c>
      <c r="E8" s="450" t="s">
        <v>497</v>
      </c>
      <c r="F8" s="451" t="s">
        <v>498</v>
      </c>
      <c r="G8" s="450" t="s">
        <v>505</v>
      </c>
      <c r="H8" s="450" t="s">
        <v>506</v>
      </c>
      <c r="I8" s="453">
        <v>109.87000274658203</v>
      </c>
      <c r="J8" s="453">
        <v>3</v>
      </c>
      <c r="K8" s="454">
        <v>329.60000610351562</v>
      </c>
    </row>
    <row r="9" spans="1:11" ht="14.4" customHeight="1" x14ac:dyDescent="0.3">
      <c r="A9" s="448" t="s">
        <v>439</v>
      </c>
      <c r="B9" s="449" t="s">
        <v>440</v>
      </c>
      <c r="C9" s="450" t="s">
        <v>446</v>
      </c>
      <c r="D9" s="451" t="s">
        <v>447</v>
      </c>
      <c r="E9" s="450" t="s">
        <v>497</v>
      </c>
      <c r="F9" s="451" t="s">
        <v>498</v>
      </c>
      <c r="G9" s="450" t="s">
        <v>507</v>
      </c>
      <c r="H9" s="450" t="s">
        <v>508</v>
      </c>
      <c r="I9" s="453">
        <v>3606</v>
      </c>
      <c r="J9" s="453">
        <v>1</v>
      </c>
      <c r="K9" s="454">
        <v>3606</v>
      </c>
    </row>
    <row r="10" spans="1:11" ht="14.4" customHeight="1" x14ac:dyDescent="0.3">
      <c r="A10" s="448" t="s">
        <v>439</v>
      </c>
      <c r="B10" s="449" t="s">
        <v>440</v>
      </c>
      <c r="C10" s="450" t="s">
        <v>446</v>
      </c>
      <c r="D10" s="451" t="s">
        <v>447</v>
      </c>
      <c r="E10" s="450" t="s">
        <v>497</v>
      </c>
      <c r="F10" s="451" t="s">
        <v>498</v>
      </c>
      <c r="G10" s="450" t="s">
        <v>509</v>
      </c>
      <c r="H10" s="450" t="s">
        <v>510</v>
      </c>
      <c r="I10" s="453">
        <v>5653.14013671875</v>
      </c>
      <c r="J10" s="453">
        <v>1</v>
      </c>
      <c r="K10" s="454">
        <v>5653.14013671875</v>
      </c>
    </row>
    <row r="11" spans="1:11" ht="14.4" customHeight="1" x14ac:dyDescent="0.3">
      <c r="A11" s="448" t="s">
        <v>439</v>
      </c>
      <c r="B11" s="449" t="s">
        <v>440</v>
      </c>
      <c r="C11" s="450" t="s">
        <v>446</v>
      </c>
      <c r="D11" s="451" t="s">
        <v>447</v>
      </c>
      <c r="E11" s="450" t="s">
        <v>497</v>
      </c>
      <c r="F11" s="451" t="s">
        <v>498</v>
      </c>
      <c r="G11" s="450" t="s">
        <v>511</v>
      </c>
      <c r="H11" s="450" t="s">
        <v>512</v>
      </c>
      <c r="I11" s="453">
        <v>1086.1199951171875</v>
      </c>
      <c r="J11" s="453">
        <v>1</v>
      </c>
      <c r="K11" s="454">
        <v>1086.1199951171875</v>
      </c>
    </row>
    <row r="12" spans="1:11" ht="14.4" customHeight="1" x14ac:dyDescent="0.3">
      <c r="A12" s="448" t="s">
        <v>439</v>
      </c>
      <c r="B12" s="449" t="s">
        <v>440</v>
      </c>
      <c r="C12" s="450" t="s">
        <v>446</v>
      </c>
      <c r="D12" s="451" t="s">
        <v>447</v>
      </c>
      <c r="E12" s="450" t="s">
        <v>497</v>
      </c>
      <c r="F12" s="451" t="s">
        <v>498</v>
      </c>
      <c r="G12" s="450" t="s">
        <v>513</v>
      </c>
      <c r="H12" s="450" t="s">
        <v>514</v>
      </c>
      <c r="I12" s="453">
        <v>70.300003051757813</v>
      </c>
      <c r="J12" s="453">
        <v>1</v>
      </c>
      <c r="K12" s="454">
        <v>70.300003051757813</v>
      </c>
    </row>
    <row r="13" spans="1:11" ht="14.4" customHeight="1" x14ac:dyDescent="0.3">
      <c r="A13" s="448" t="s">
        <v>439</v>
      </c>
      <c r="B13" s="449" t="s">
        <v>440</v>
      </c>
      <c r="C13" s="450" t="s">
        <v>446</v>
      </c>
      <c r="D13" s="451" t="s">
        <v>447</v>
      </c>
      <c r="E13" s="450" t="s">
        <v>497</v>
      </c>
      <c r="F13" s="451" t="s">
        <v>498</v>
      </c>
      <c r="G13" s="450" t="s">
        <v>515</v>
      </c>
      <c r="H13" s="450" t="s">
        <v>516</v>
      </c>
      <c r="I13" s="453">
        <v>147.18499755859375</v>
      </c>
      <c r="J13" s="453">
        <v>2</v>
      </c>
      <c r="K13" s="454">
        <v>294.3699951171875</v>
      </c>
    </row>
    <row r="14" spans="1:11" ht="14.4" customHeight="1" x14ac:dyDescent="0.3">
      <c r="A14" s="448" t="s">
        <v>439</v>
      </c>
      <c r="B14" s="449" t="s">
        <v>440</v>
      </c>
      <c r="C14" s="450" t="s">
        <v>446</v>
      </c>
      <c r="D14" s="451" t="s">
        <v>447</v>
      </c>
      <c r="E14" s="450" t="s">
        <v>497</v>
      </c>
      <c r="F14" s="451" t="s">
        <v>498</v>
      </c>
      <c r="G14" s="450" t="s">
        <v>517</v>
      </c>
      <c r="H14" s="450" t="s">
        <v>518</v>
      </c>
      <c r="I14" s="453">
        <v>139.44000244140625</v>
      </c>
      <c r="J14" s="453">
        <v>1</v>
      </c>
      <c r="K14" s="454">
        <v>139.44000244140625</v>
      </c>
    </row>
    <row r="15" spans="1:11" ht="14.4" customHeight="1" x14ac:dyDescent="0.3">
      <c r="A15" s="448" t="s">
        <v>439</v>
      </c>
      <c r="B15" s="449" t="s">
        <v>440</v>
      </c>
      <c r="C15" s="450" t="s">
        <v>446</v>
      </c>
      <c r="D15" s="451" t="s">
        <v>447</v>
      </c>
      <c r="E15" s="450" t="s">
        <v>497</v>
      </c>
      <c r="F15" s="451" t="s">
        <v>498</v>
      </c>
      <c r="G15" s="450" t="s">
        <v>519</v>
      </c>
      <c r="H15" s="450" t="s">
        <v>520</v>
      </c>
      <c r="I15" s="453">
        <v>147.18499755859375</v>
      </c>
      <c r="J15" s="453">
        <v>4</v>
      </c>
      <c r="K15" s="454">
        <v>588.739990234375</v>
      </c>
    </row>
    <row r="16" spans="1:11" ht="14.4" customHeight="1" x14ac:dyDescent="0.3">
      <c r="A16" s="448" t="s">
        <v>439</v>
      </c>
      <c r="B16" s="449" t="s">
        <v>440</v>
      </c>
      <c r="C16" s="450" t="s">
        <v>446</v>
      </c>
      <c r="D16" s="451" t="s">
        <v>447</v>
      </c>
      <c r="E16" s="450" t="s">
        <v>497</v>
      </c>
      <c r="F16" s="451" t="s">
        <v>498</v>
      </c>
      <c r="G16" s="450" t="s">
        <v>521</v>
      </c>
      <c r="H16" s="450" t="s">
        <v>522</v>
      </c>
      <c r="I16" s="453">
        <v>147.17499542236328</v>
      </c>
      <c r="J16" s="453">
        <v>2</v>
      </c>
      <c r="K16" s="454">
        <v>294.34999084472656</v>
      </c>
    </row>
    <row r="17" spans="1:11" ht="14.4" customHeight="1" x14ac:dyDescent="0.3">
      <c r="A17" s="448" t="s">
        <v>439</v>
      </c>
      <c r="B17" s="449" t="s">
        <v>440</v>
      </c>
      <c r="C17" s="450" t="s">
        <v>446</v>
      </c>
      <c r="D17" s="451" t="s">
        <v>447</v>
      </c>
      <c r="E17" s="450" t="s">
        <v>497</v>
      </c>
      <c r="F17" s="451" t="s">
        <v>498</v>
      </c>
      <c r="G17" s="450" t="s">
        <v>523</v>
      </c>
      <c r="H17" s="450" t="s">
        <v>524</v>
      </c>
      <c r="I17" s="453">
        <v>29.712222205268013</v>
      </c>
      <c r="J17" s="453">
        <v>620</v>
      </c>
      <c r="K17" s="454">
        <v>18029</v>
      </c>
    </row>
    <row r="18" spans="1:11" ht="14.4" customHeight="1" x14ac:dyDescent="0.3">
      <c r="A18" s="448" t="s">
        <v>439</v>
      </c>
      <c r="B18" s="449" t="s">
        <v>440</v>
      </c>
      <c r="C18" s="450" t="s">
        <v>446</v>
      </c>
      <c r="D18" s="451" t="s">
        <v>447</v>
      </c>
      <c r="E18" s="450" t="s">
        <v>497</v>
      </c>
      <c r="F18" s="451" t="s">
        <v>498</v>
      </c>
      <c r="G18" s="450" t="s">
        <v>525</v>
      </c>
      <c r="H18" s="450" t="s">
        <v>526</v>
      </c>
      <c r="I18" s="453">
        <v>4179.89990234375</v>
      </c>
      <c r="J18" s="453">
        <v>1</v>
      </c>
      <c r="K18" s="454">
        <v>4179.89990234375</v>
      </c>
    </row>
    <row r="19" spans="1:11" ht="14.4" customHeight="1" x14ac:dyDescent="0.3">
      <c r="A19" s="448" t="s">
        <v>439</v>
      </c>
      <c r="B19" s="449" t="s">
        <v>440</v>
      </c>
      <c r="C19" s="450" t="s">
        <v>446</v>
      </c>
      <c r="D19" s="451" t="s">
        <v>447</v>
      </c>
      <c r="E19" s="450" t="s">
        <v>497</v>
      </c>
      <c r="F19" s="451" t="s">
        <v>498</v>
      </c>
      <c r="G19" s="450" t="s">
        <v>527</v>
      </c>
      <c r="H19" s="450" t="s">
        <v>528</v>
      </c>
      <c r="I19" s="453">
        <v>4210.7998046875</v>
      </c>
      <c r="J19" s="453">
        <v>1</v>
      </c>
      <c r="K19" s="454">
        <v>4210.7998046875</v>
      </c>
    </row>
    <row r="20" spans="1:11" ht="14.4" customHeight="1" x14ac:dyDescent="0.3">
      <c r="A20" s="448" t="s">
        <v>439</v>
      </c>
      <c r="B20" s="449" t="s">
        <v>440</v>
      </c>
      <c r="C20" s="450" t="s">
        <v>446</v>
      </c>
      <c r="D20" s="451" t="s">
        <v>447</v>
      </c>
      <c r="E20" s="450" t="s">
        <v>497</v>
      </c>
      <c r="F20" s="451" t="s">
        <v>498</v>
      </c>
      <c r="G20" s="450" t="s">
        <v>529</v>
      </c>
      <c r="H20" s="450" t="s">
        <v>530</v>
      </c>
      <c r="I20" s="453">
        <v>6231.5</v>
      </c>
      <c r="J20" s="453">
        <v>1</v>
      </c>
      <c r="K20" s="454">
        <v>6231.5</v>
      </c>
    </row>
    <row r="21" spans="1:11" ht="14.4" customHeight="1" x14ac:dyDescent="0.3">
      <c r="A21" s="448" t="s">
        <v>439</v>
      </c>
      <c r="B21" s="449" t="s">
        <v>440</v>
      </c>
      <c r="C21" s="450" t="s">
        <v>446</v>
      </c>
      <c r="D21" s="451" t="s">
        <v>447</v>
      </c>
      <c r="E21" s="450" t="s">
        <v>497</v>
      </c>
      <c r="F21" s="451" t="s">
        <v>498</v>
      </c>
      <c r="G21" s="450" t="s">
        <v>531</v>
      </c>
      <c r="H21" s="450" t="s">
        <v>532</v>
      </c>
      <c r="I21" s="453">
        <v>265.74000040690106</v>
      </c>
      <c r="J21" s="453">
        <v>263</v>
      </c>
      <c r="K21" s="454">
        <v>69845.071716308594</v>
      </c>
    </row>
    <row r="22" spans="1:11" ht="14.4" customHeight="1" x14ac:dyDescent="0.3">
      <c r="A22" s="448" t="s">
        <v>439</v>
      </c>
      <c r="B22" s="449" t="s">
        <v>440</v>
      </c>
      <c r="C22" s="450" t="s">
        <v>446</v>
      </c>
      <c r="D22" s="451" t="s">
        <v>447</v>
      </c>
      <c r="E22" s="450" t="s">
        <v>497</v>
      </c>
      <c r="F22" s="451" t="s">
        <v>498</v>
      </c>
      <c r="G22" s="450" t="s">
        <v>533</v>
      </c>
      <c r="H22" s="450" t="s">
        <v>534</v>
      </c>
      <c r="I22" s="453">
        <v>1.4299999475479126</v>
      </c>
      <c r="J22" s="453">
        <v>1000</v>
      </c>
      <c r="K22" s="454">
        <v>1427.800048828125</v>
      </c>
    </row>
    <row r="23" spans="1:11" ht="14.4" customHeight="1" x14ac:dyDescent="0.3">
      <c r="A23" s="448" t="s">
        <v>439</v>
      </c>
      <c r="B23" s="449" t="s">
        <v>440</v>
      </c>
      <c r="C23" s="450" t="s">
        <v>446</v>
      </c>
      <c r="D23" s="451" t="s">
        <v>447</v>
      </c>
      <c r="E23" s="450" t="s">
        <v>497</v>
      </c>
      <c r="F23" s="451" t="s">
        <v>498</v>
      </c>
      <c r="G23" s="450" t="s">
        <v>535</v>
      </c>
      <c r="H23" s="450" t="s">
        <v>536</v>
      </c>
      <c r="I23" s="453">
        <v>6487.126790364583</v>
      </c>
      <c r="J23" s="453">
        <v>3</v>
      </c>
      <c r="K23" s="454">
        <v>19461.38037109375</v>
      </c>
    </row>
    <row r="24" spans="1:11" ht="14.4" customHeight="1" x14ac:dyDescent="0.3">
      <c r="A24" s="448" t="s">
        <v>439</v>
      </c>
      <c r="B24" s="449" t="s">
        <v>440</v>
      </c>
      <c r="C24" s="450" t="s">
        <v>446</v>
      </c>
      <c r="D24" s="451" t="s">
        <v>447</v>
      </c>
      <c r="E24" s="450" t="s">
        <v>497</v>
      </c>
      <c r="F24" s="451" t="s">
        <v>498</v>
      </c>
      <c r="G24" s="450" t="s">
        <v>537</v>
      </c>
      <c r="H24" s="450" t="s">
        <v>538</v>
      </c>
      <c r="I24" s="453">
        <v>2762.8400065104165</v>
      </c>
      <c r="J24" s="453">
        <v>3</v>
      </c>
      <c r="K24" s="454">
        <v>8288.52001953125</v>
      </c>
    </row>
    <row r="25" spans="1:11" ht="14.4" customHeight="1" x14ac:dyDescent="0.3">
      <c r="A25" s="448" t="s">
        <v>439</v>
      </c>
      <c r="B25" s="449" t="s">
        <v>440</v>
      </c>
      <c r="C25" s="450" t="s">
        <v>446</v>
      </c>
      <c r="D25" s="451" t="s">
        <v>447</v>
      </c>
      <c r="E25" s="450" t="s">
        <v>497</v>
      </c>
      <c r="F25" s="451" t="s">
        <v>498</v>
      </c>
      <c r="G25" s="450" t="s">
        <v>539</v>
      </c>
      <c r="H25" s="450" t="s">
        <v>540</v>
      </c>
      <c r="I25" s="453">
        <v>15277.490234375</v>
      </c>
      <c r="J25" s="453">
        <v>2</v>
      </c>
      <c r="K25" s="454">
        <v>30554.98046875</v>
      </c>
    </row>
    <row r="26" spans="1:11" ht="14.4" customHeight="1" x14ac:dyDescent="0.3">
      <c r="A26" s="448" t="s">
        <v>439</v>
      </c>
      <c r="B26" s="449" t="s">
        <v>440</v>
      </c>
      <c r="C26" s="450" t="s">
        <v>446</v>
      </c>
      <c r="D26" s="451" t="s">
        <v>447</v>
      </c>
      <c r="E26" s="450" t="s">
        <v>497</v>
      </c>
      <c r="F26" s="451" t="s">
        <v>498</v>
      </c>
      <c r="G26" s="450" t="s">
        <v>541</v>
      </c>
      <c r="H26" s="450" t="s">
        <v>542</v>
      </c>
      <c r="I26" s="453">
        <v>15503.15966796875</v>
      </c>
      <c r="J26" s="453">
        <v>2</v>
      </c>
      <c r="K26" s="454">
        <v>31006.3193359375</v>
      </c>
    </row>
    <row r="27" spans="1:11" ht="14.4" customHeight="1" x14ac:dyDescent="0.3">
      <c r="A27" s="448" t="s">
        <v>439</v>
      </c>
      <c r="B27" s="449" t="s">
        <v>440</v>
      </c>
      <c r="C27" s="450" t="s">
        <v>446</v>
      </c>
      <c r="D27" s="451" t="s">
        <v>447</v>
      </c>
      <c r="E27" s="450" t="s">
        <v>497</v>
      </c>
      <c r="F27" s="451" t="s">
        <v>498</v>
      </c>
      <c r="G27" s="450" t="s">
        <v>543</v>
      </c>
      <c r="H27" s="450" t="s">
        <v>544</v>
      </c>
      <c r="I27" s="453">
        <v>15627.1396484375</v>
      </c>
      <c r="J27" s="453">
        <v>1</v>
      </c>
      <c r="K27" s="454">
        <v>15627.1396484375</v>
      </c>
    </row>
    <row r="28" spans="1:11" ht="14.4" customHeight="1" x14ac:dyDescent="0.3">
      <c r="A28" s="448" t="s">
        <v>439</v>
      </c>
      <c r="B28" s="449" t="s">
        <v>440</v>
      </c>
      <c r="C28" s="450" t="s">
        <v>446</v>
      </c>
      <c r="D28" s="451" t="s">
        <v>447</v>
      </c>
      <c r="E28" s="450" t="s">
        <v>497</v>
      </c>
      <c r="F28" s="451" t="s">
        <v>498</v>
      </c>
      <c r="G28" s="450" t="s">
        <v>545</v>
      </c>
      <c r="H28" s="450" t="s">
        <v>546</v>
      </c>
      <c r="I28" s="453">
        <v>2813.2550048828125</v>
      </c>
      <c r="J28" s="453">
        <v>2</v>
      </c>
      <c r="K28" s="454">
        <v>5626.510009765625</v>
      </c>
    </row>
    <row r="29" spans="1:11" ht="14.4" customHeight="1" x14ac:dyDescent="0.3">
      <c r="A29" s="448" t="s">
        <v>439</v>
      </c>
      <c r="B29" s="449" t="s">
        <v>440</v>
      </c>
      <c r="C29" s="450" t="s">
        <v>446</v>
      </c>
      <c r="D29" s="451" t="s">
        <v>447</v>
      </c>
      <c r="E29" s="450" t="s">
        <v>497</v>
      </c>
      <c r="F29" s="451" t="s">
        <v>498</v>
      </c>
      <c r="G29" s="450" t="s">
        <v>547</v>
      </c>
      <c r="H29" s="450" t="s">
        <v>548</v>
      </c>
      <c r="I29" s="453">
        <v>2662</v>
      </c>
      <c r="J29" s="453">
        <v>2</v>
      </c>
      <c r="K29" s="454">
        <v>5324</v>
      </c>
    </row>
    <row r="30" spans="1:11" ht="14.4" customHeight="1" x14ac:dyDescent="0.3">
      <c r="A30" s="448" t="s">
        <v>439</v>
      </c>
      <c r="B30" s="449" t="s">
        <v>440</v>
      </c>
      <c r="C30" s="450" t="s">
        <v>446</v>
      </c>
      <c r="D30" s="451" t="s">
        <v>447</v>
      </c>
      <c r="E30" s="450" t="s">
        <v>497</v>
      </c>
      <c r="F30" s="451" t="s">
        <v>498</v>
      </c>
      <c r="G30" s="450" t="s">
        <v>549</v>
      </c>
      <c r="H30" s="450" t="s">
        <v>550</v>
      </c>
      <c r="I30" s="453">
        <v>2976.610107421875</v>
      </c>
      <c r="J30" s="453">
        <v>1</v>
      </c>
      <c r="K30" s="454">
        <v>2976.610107421875</v>
      </c>
    </row>
    <row r="31" spans="1:11" ht="14.4" customHeight="1" x14ac:dyDescent="0.3">
      <c r="A31" s="448" t="s">
        <v>439</v>
      </c>
      <c r="B31" s="449" t="s">
        <v>440</v>
      </c>
      <c r="C31" s="450" t="s">
        <v>446</v>
      </c>
      <c r="D31" s="451" t="s">
        <v>447</v>
      </c>
      <c r="E31" s="450" t="s">
        <v>497</v>
      </c>
      <c r="F31" s="451" t="s">
        <v>498</v>
      </c>
      <c r="G31" s="450" t="s">
        <v>551</v>
      </c>
      <c r="H31" s="450" t="s">
        <v>552</v>
      </c>
      <c r="I31" s="453">
        <v>2662</v>
      </c>
      <c r="J31" s="453">
        <v>2</v>
      </c>
      <c r="K31" s="454">
        <v>5324</v>
      </c>
    </row>
    <row r="32" spans="1:11" ht="14.4" customHeight="1" x14ac:dyDescent="0.3">
      <c r="A32" s="448" t="s">
        <v>439</v>
      </c>
      <c r="B32" s="449" t="s">
        <v>440</v>
      </c>
      <c r="C32" s="450" t="s">
        <v>446</v>
      </c>
      <c r="D32" s="451" t="s">
        <v>447</v>
      </c>
      <c r="E32" s="450" t="s">
        <v>497</v>
      </c>
      <c r="F32" s="451" t="s">
        <v>498</v>
      </c>
      <c r="G32" s="450" t="s">
        <v>553</v>
      </c>
      <c r="H32" s="450" t="s">
        <v>554</v>
      </c>
      <c r="I32" s="453">
        <v>2662</v>
      </c>
      <c r="J32" s="453">
        <v>1</v>
      </c>
      <c r="K32" s="454">
        <v>2662</v>
      </c>
    </row>
    <row r="33" spans="1:11" ht="14.4" customHeight="1" x14ac:dyDescent="0.3">
      <c r="A33" s="448" t="s">
        <v>439</v>
      </c>
      <c r="B33" s="449" t="s">
        <v>440</v>
      </c>
      <c r="C33" s="450" t="s">
        <v>446</v>
      </c>
      <c r="D33" s="451" t="s">
        <v>447</v>
      </c>
      <c r="E33" s="450" t="s">
        <v>497</v>
      </c>
      <c r="F33" s="451" t="s">
        <v>498</v>
      </c>
      <c r="G33" s="450" t="s">
        <v>555</v>
      </c>
      <c r="H33" s="450" t="s">
        <v>556</v>
      </c>
      <c r="I33" s="453">
        <v>2855.5999755859375</v>
      </c>
      <c r="J33" s="453">
        <v>2</v>
      </c>
      <c r="K33" s="454">
        <v>5711.199951171875</v>
      </c>
    </row>
    <row r="34" spans="1:11" ht="14.4" customHeight="1" x14ac:dyDescent="0.3">
      <c r="A34" s="448" t="s">
        <v>439</v>
      </c>
      <c r="B34" s="449" t="s">
        <v>440</v>
      </c>
      <c r="C34" s="450" t="s">
        <v>446</v>
      </c>
      <c r="D34" s="451" t="s">
        <v>447</v>
      </c>
      <c r="E34" s="450" t="s">
        <v>497</v>
      </c>
      <c r="F34" s="451" t="s">
        <v>498</v>
      </c>
      <c r="G34" s="450" t="s">
        <v>557</v>
      </c>
      <c r="H34" s="450" t="s">
        <v>558</v>
      </c>
      <c r="I34" s="453">
        <v>15276.2802734375</v>
      </c>
      <c r="J34" s="453">
        <v>1</v>
      </c>
      <c r="K34" s="454">
        <v>15276.2802734375</v>
      </c>
    </row>
    <row r="35" spans="1:11" ht="14.4" customHeight="1" x14ac:dyDescent="0.3">
      <c r="A35" s="448" t="s">
        <v>439</v>
      </c>
      <c r="B35" s="449" t="s">
        <v>440</v>
      </c>
      <c r="C35" s="450" t="s">
        <v>446</v>
      </c>
      <c r="D35" s="451" t="s">
        <v>447</v>
      </c>
      <c r="E35" s="450" t="s">
        <v>497</v>
      </c>
      <c r="F35" s="451" t="s">
        <v>498</v>
      </c>
      <c r="G35" s="450" t="s">
        <v>559</v>
      </c>
      <c r="H35" s="450" t="s">
        <v>560</v>
      </c>
      <c r="I35" s="453">
        <v>1930.56005859375</v>
      </c>
      <c r="J35" s="453">
        <v>1</v>
      </c>
      <c r="K35" s="454">
        <v>1930.56005859375</v>
      </c>
    </row>
    <row r="36" spans="1:11" ht="14.4" customHeight="1" x14ac:dyDescent="0.3">
      <c r="A36" s="448" t="s">
        <v>439</v>
      </c>
      <c r="B36" s="449" t="s">
        <v>440</v>
      </c>
      <c r="C36" s="450" t="s">
        <v>446</v>
      </c>
      <c r="D36" s="451" t="s">
        <v>447</v>
      </c>
      <c r="E36" s="450" t="s">
        <v>497</v>
      </c>
      <c r="F36" s="451" t="s">
        <v>498</v>
      </c>
      <c r="G36" s="450" t="s">
        <v>561</v>
      </c>
      <c r="H36" s="450" t="s">
        <v>562</v>
      </c>
      <c r="I36" s="453">
        <v>2662</v>
      </c>
      <c r="J36" s="453">
        <v>1</v>
      </c>
      <c r="K36" s="454">
        <v>2662</v>
      </c>
    </row>
    <row r="37" spans="1:11" ht="14.4" customHeight="1" x14ac:dyDescent="0.3">
      <c r="A37" s="448" t="s">
        <v>439</v>
      </c>
      <c r="B37" s="449" t="s">
        <v>440</v>
      </c>
      <c r="C37" s="450" t="s">
        <v>446</v>
      </c>
      <c r="D37" s="451" t="s">
        <v>447</v>
      </c>
      <c r="E37" s="450" t="s">
        <v>497</v>
      </c>
      <c r="F37" s="451" t="s">
        <v>498</v>
      </c>
      <c r="G37" s="450" t="s">
        <v>563</v>
      </c>
      <c r="H37" s="450" t="s">
        <v>564</v>
      </c>
      <c r="I37" s="453">
        <v>2662.010009765625</v>
      </c>
      <c r="J37" s="453">
        <v>1</v>
      </c>
      <c r="K37" s="454">
        <v>2662.010009765625</v>
      </c>
    </row>
    <row r="38" spans="1:11" ht="14.4" customHeight="1" x14ac:dyDescent="0.3">
      <c r="A38" s="448" t="s">
        <v>439</v>
      </c>
      <c r="B38" s="449" t="s">
        <v>440</v>
      </c>
      <c r="C38" s="450" t="s">
        <v>446</v>
      </c>
      <c r="D38" s="451" t="s">
        <v>447</v>
      </c>
      <c r="E38" s="450" t="s">
        <v>497</v>
      </c>
      <c r="F38" s="451" t="s">
        <v>498</v>
      </c>
      <c r="G38" s="450" t="s">
        <v>565</v>
      </c>
      <c r="H38" s="450" t="s">
        <v>566</v>
      </c>
      <c r="I38" s="453">
        <v>2662</v>
      </c>
      <c r="J38" s="453">
        <v>1</v>
      </c>
      <c r="K38" s="454">
        <v>2662</v>
      </c>
    </row>
    <row r="39" spans="1:11" ht="14.4" customHeight="1" x14ac:dyDescent="0.3">
      <c r="A39" s="448" t="s">
        <v>439</v>
      </c>
      <c r="B39" s="449" t="s">
        <v>440</v>
      </c>
      <c r="C39" s="450" t="s">
        <v>446</v>
      </c>
      <c r="D39" s="451" t="s">
        <v>447</v>
      </c>
      <c r="E39" s="450" t="s">
        <v>497</v>
      </c>
      <c r="F39" s="451" t="s">
        <v>498</v>
      </c>
      <c r="G39" s="450" t="s">
        <v>567</v>
      </c>
      <c r="H39" s="450" t="s">
        <v>568</v>
      </c>
      <c r="I39" s="453">
        <v>1360.0450439453125</v>
      </c>
      <c r="J39" s="453">
        <v>2</v>
      </c>
      <c r="K39" s="454">
        <v>2720.090087890625</v>
      </c>
    </row>
    <row r="40" spans="1:11" ht="14.4" customHeight="1" x14ac:dyDescent="0.3">
      <c r="A40" s="448" t="s">
        <v>439</v>
      </c>
      <c r="B40" s="449" t="s">
        <v>440</v>
      </c>
      <c r="C40" s="450" t="s">
        <v>446</v>
      </c>
      <c r="D40" s="451" t="s">
        <v>447</v>
      </c>
      <c r="E40" s="450" t="s">
        <v>497</v>
      </c>
      <c r="F40" s="451" t="s">
        <v>498</v>
      </c>
      <c r="G40" s="450" t="s">
        <v>569</v>
      </c>
      <c r="H40" s="450" t="s">
        <v>570</v>
      </c>
      <c r="I40" s="453">
        <v>1547.5899658203125</v>
      </c>
      <c r="J40" s="453">
        <v>1</v>
      </c>
      <c r="K40" s="454">
        <v>1547.5899658203125</v>
      </c>
    </row>
    <row r="41" spans="1:11" ht="14.4" customHeight="1" x14ac:dyDescent="0.3">
      <c r="A41" s="448" t="s">
        <v>439</v>
      </c>
      <c r="B41" s="449" t="s">
        <v>440</v>
      </c>
      <c r="C41" s="450" t="s">
        <v>446</v>
      </c>
      <c r="D41" s="451" t="s">
        <v>447</v>
      </c>
      <c r="E41" s="450" t="s">
        <v>497</v>
      </c>
      <c r="F41" s="451" t="s">
        <v>498</v>
      </c>
      <c r="G41" s="450" t="s">
        <v>571</v>
      </c>
      <c r="H41" s="450" t="s">
        <v>572</v>
      </c>
      <c r="I41" s="453">
        <v>4428.58984375</v>
      </c>
      <c r="J41" s="453">
        <v>1</v>
      </c>
      <c r="K41" s="454">
        <v>4428.58984375</v>
      </c>
    </row>
    <row r="42" spans="1:11" ht="14.4" customHeight="1" x14ac:dyDescent="0.3">
      <c r="A42" s="448" t="s">
        <v>439</v>
      </c>
      <c r="B42" s="449" t="s">
        <v>440</v>
      </c>
      <c r="C42" s="450" t="s">
        <v>446</v>
      </c>
      <c r="D42" s="451" t="s">
        <v>447</v>
      </c>
      <c r="E42" s="450" t="s">
        <v>497</v>
      </c>
      <c r="F42" s="451" t="s">
        <v>498</v>
      </c>
      <c r="G42" s="450" t="s">
        <v>573</v>
      </c>
      <c r="H42" s="450" t="s">
        <v>574</v>
      </c>
      <c r="I42" s="453">
        <v>4428.58984375</v>
      </c>
      <c r="J42" s="453">
        <v>1</v>
      </c>
      <c r="K42" s="454">
        <v>4428.58984375</v>
      </c>
    </row>
    <row r="43" spans="1:11" ht="14.4" customHeight="1" x14ac:dyDescent="0.3">
      <c r="A43" s="448" t="s">
        <v>439</v>
      </c>
      <c r="B43" s="449" t="s">
        <v>440</v>
      </c>
      <c r="C43" s="450" t="s">
        <v>446</v>
      </c>
      <c r="D43" s="451" t="s">
        <v>447</v>
      </c>
      <c r="E43" s="450" t="s">
        <v>497</v>
      </c>
      <c r="F43" s="451" t="s">
        <v>498</v>
      </c>
      <c r="G43" s="450" t="s">
        <v>575</v>
      </c>
      <c r="H43" s="450" t="s">
        <v>576</v>
      </c>
      <c r="I43" s="453">
        <v>6630</v>
      </c>
      <c r="J43" s="453">
        <v>1</v>
      </c>
      <c r="K43" s="454">
        <v>6630</v>
      </c>
    </row>
    <row r="44" spans="1:11" ht="14.4" customHeight="1" x14ac:dyDescent="0.3">
      <c r="A44" s="448" t="s">
        <v>439</v>
      </c>
      <c r="B44" s="449" t="s">
        <v>440</v>
      </c>
      <c r="C44" s="450" t="s">
        <v>446</v>
      </c>
      <c r="D44" s="451" t="s">
        <v>447</v>
      </c>
      <c r="E44" s="450" t="s">
        <v>497</v>
      </c>
      <c r="F44" s="451" t="s">
        <v>498</v>
      </c>
      <c r="G44" s="450" t="s">
        <v>577</v>
      </c>
      <c r="H44" s="450" t="s">
        <v>578</v>
      </c>
      <c r="I44" s="453">
        <v>477.97000122070312</v>
      </c>
      <c r="J44" s="453">
        <v>3</v>
      </c>
      <c r="K44" s="454">
        <v>1433.9100341796875</v>
      </c>
    </row>
    <row r="45" spans="1:11" ht="14.4" customHeight="1" x14ac:dyDescent="0.3">
      <c r="A45" s="448" t="s">
        <v>439</v>
      </c>
      <c r="B45" s="449" t="s">
        <v>440</v>
      </c>
      <c r="C45" s="450" t="s">
        <v>446</v>
      </c>
      <c r="D45" s="451" t="s">
        <v>447</v>
      </c>
      <c r="E45" s="450" t="s">
        <v>497</v>
      </c>
      <c r="F45" s="451" t="s">
        <v>498</v>
      </c>
      <c r="G45" s="450" t="s">
        <v>579</v>
      </c>
      <c r="H45" s="450" t="s">
        <v>580</v>
      </c>
      <c r="I45" s="453">
        <v>344.82378811306421</v>
      </c>
      <c r="J45" s="453">
        <v>37</v>
      </c>
      <c r="K45" s="454">
        <v>12758.509948730469</v>
      </c>
    </row>
    <row r="46" spans="1:11" ht="14.4" customHeight="1" x14ac:dyDescent="0.3">
      <c r="A46" s="448" t="s">
        <v>439</v>
      </c>
      <c r="B46" s="449" t="s">
        <v>440</v>
      </c>
      <c r="C46" s="450" t="s">
        <v>446</v>
      </c>
      <c r="D46" s="451" t="s">
        <v>447</v>
      </c>
      <c r="E46" s="450" t="s">
        <v>497</v>
      </c>
      <c r="F46" s="451" t="s">
        <v>498</v>
      </c>
      <c r="G46" s="450" t="s">
        <v>581</v>
      </c>
      <c r="H46" s="450" t="s">
        <v>582</v>
      </c>
      <c r="I46" s="453">
        <v>114.70874881744385</v>
      </c>
      <c r="J46" s="453">
        <v>15</v>
      </c>
      <c r="K46" s="454">
        <v>1720.9700088500977</v>
      </c>
    </row>
    <row r="47" spans="1:11" ht="14.4" customHeight="1" x14ac:dyDescent="0.3">
      <c r="A47" s="448" t="s">
        <v>439</v>
      </c>
      <c r="B47" s="449" t="s">
        <v>440</v>
      </c>
      <c r="C47" s="450" t="s">
        <v>446</v>
      </c>
      <c r="D47" s="451" t="s">
        <v>447</v>
      </c>
      <c r="E47" s="450" t="s">
        <v>497</v>
      </c>
      <c r="F47" s="451" t="s">
        <v>498</v>
      </c>
      <c r="G47" s="450" t="s">
        <v>583</v>
      </c>
      <c r="H47" s="450" t="s">
        <v>584</v>
      </c>
      <c r="I47" s="453">
        <v>81.069999694824219</v>
      </c>
      <c r="J47" s="453">
        <v>200</v>
      </c>
      <c r="K47" s="454">
        <v>16214</v>
      </c>
    </row>
    <row r="48" spans="1:11" ht="14.4" customHeight="1" x14ac:dyDescent="0.3">
      <c r="A48" s="448" t="s">
        <v>439</v>
      </c>
      <c r="B48" s="449" t="s">
        <v>440</v>
      </c>
      <c r="C48" s="450" t="s">
        <v>446</v>
      </c>
      <c r="D48" s="451" t="s">
        <v>447</v>
      </c>
      <c r="E48" s="450" t="s">
        <v>497</v>
      </c>
      <c r="F48" s="451" t="s">
        <v>498</v>
      </c>
      <c r="G48" s="450" t="s">
        <v>585</v>
      </c>
      <c r="H48" s="450" t="s">
        <v>586</v>
      </c>
      <c r="I48" s="453">
        <v>461</v>
      </c>
      <c r="J48" s="453">
        <v>56</v>
      </c>
      <c r="K48" s="454">
        <v>25816</v>
      </c>
    </row>
    <row r="49" spans="1:11" ht="14.4" customHeight="1" x14ac:dyDescent="0.3">
      <c r="A49" s="448" t="s">
        <v>439</v>
      </c>
      <c r="B49" s="449" t="s">
        <v>440</v>
      </c>
      <c r="C49" s="450" t="s">
        <v>446</v>
      </c>
      <c r="D49" s="451" t="s">
        <v>447</v>
      </c>
      <c r="E49" s="450" t="s">
        <v>497</v>
      </c>
      <c r="F49" s="451" t="s">
        <v>498</v>
      </c>
      <c r="G49" s="450" t="s">
        <v>587</v>
      </c>
      <c r="H49" s="450" t="s">
        <v>588</v>
      </c>
      <c r="I49" s="453">
        <v>3327.5</v>
      </c>
      <c r="J49" s="453">
        <v>1</v>
      </c>
      <c r="K49" s="454">
        <v>3327.5</v>
      </c>
    </row>
    <row r="50" spans="1:11" ht="14.4" customHeight="1" x14ac:dyDescent="0.3">
      <c r="A50" s="448" t="s">
        <v>439</v>
      </c>
      <c r="B50" s="449" t="s">
        <v>440</v>
      </c>
      <c r="C50" s="450" t="s">
        <v>446</v>
      </c>
      <c r="D50" s="451" t="s">
        <v>447</v>
      </c>
      <c r="E50" s="450" t="s">
        <v>497</v>
      </c>
      <c r="F50" s="451" t="s">
        <v>498</v>
      </c>
      <c r="G50" s="450" t="s">
        <v>589</v>
      </c>
      <c r="H50" s="450" t="s">
        <v>590</v>
      </c>
      <c r="I50" s="453">
        <v>198.43999735514322</v>
      </c>
      <c r="J50" s="453">
        <v>44</v>
      </c>
      <c r="K50" s="454">
        <v>8730.150146484375</v>
      </c>
    </row>
    <row r="51" spans="1:11" ht="14.4" customHeight="1" x14ac:dyDescent="0.3">
      <c r="A51" s="448" t="s">
        <v>439</v>
      </c>
      <c r="B51" s="449" t="s">
        <v>440</v>
      </c>
      <c r="C51" s="450" t="s">
        <v>446</v>
      </c>
      <c r="D51" s="451" t="s">
        <v>447</v>
      </c>
      <c r="E51" s="450" t="s">
        <v>497</v>
      </c>
      <c r="F51" s="451" t="s">
        <v>498</v>
      </c>
      <c r="G51" s="450" t="s">
        <v>591</v>
      </c>
      <c r="H51" s="450" t="s">
        <v>592</v>
      </c>
      <c r="I51" s="453">
        <v>0.17000000178813934</v>
      </c>
      <c r="J51" s="453">
        <v>2000</v>
      </c>
      <c r="K51" s="454">
        <v>343.60000610351562</v>
      </c>
    </row>
    <row r="52" spans="1:11" ht="14.4" customHeight="1" x14ac:dyDescent="0.3">
      <c r="A52" s="448" t="s">
        <v>439</v>
      </c>
      <c r="B52" s="449" t="s">
        <v>440</v>
      </c>
      <c r="C52" s="450" t="s">
        <v>446</v>
      </c>
      <c r="D52" s="451" t="s">
        <v>447</v>
      </c>
      <c r="E52" s="450" t="s">
        <v>497</v>
      </c>
      <c r="F52" s="451" t="s">
        <v>498</v>
      </c>
      <c r="G52" s="450" t="s">
        <v>593</v>
      </c>
      <c r="H52" s="450" t="s">
        <v>594</v>
      </c>
      <c r="I52" s="453">
        <v>97.655002593994141</v>
      </c>
      <c r="J52" s="453">
        <v>3</v>
      </c>
      <c r="K52" s="454">
        <v>292.96000671386719</v>
      </c>
    </row>
    <row r="53" spans="1:11" ht="14.4" customHeight="1" x14ac:dyDescent="0.3">
      <c r="A53" s="448" t="s">
        <v>439</v>
      </c>
      <c r="B53" s="449" t="s">
        <v>440</v>
      </c>
      <c r="C53" s="450" t="s">
        <v>446</v>
      </c>
      <c r="D53" s="451" t="s">
        <v>447</v>
      </c>
      <c r="E53" s="450" t="s">
        <v>497</v>
      </c>
      <c r="F53" s="451" t="s">
        <v>498</v>
      </c>
      <c r="G53" s="450" t="s">
        <v>595</v>
      </c>
      <c r="H53" s="450" t="s">
        <v>596</v>
      </c>
      <c r="I53" s="453">
        <v>4.2400000095367432</v>
      </c>
      <c r="J53" s="453">
        <v>750</v>
      </c>
      <c r="K53" s="454">
        <v>2959.6600341796875</v>
      </c>
    </row>
    <row r="54" spans="1:11" ht="14.4" customHeight="1" x14ac:dyDescent="0.3">
      <c r="A54" s="448" t="s">
        <v>439</v>
      </c>
      <c r="B54" s="449" t="s">
        <v>440</v>
      </c>
      <c r="C54" s="450" t="s">
        <v>446</v>
      </c>
      <c r="D54" s="451" t="s">
        <v>447</v>
      </c>
      <c r="E54" s="450" t="s">
        <v>497</v>
      </c>
      <c r="F54" s="451" t="s">
        <v>498</v>
      </c>
      <c r="G54" s="450" t="s">
        <v>597</v>
      </c>
      <c r="H54" s="450" t="s">
        <v>598</v>
      </c>
      <c r="I54" s="453">
        <v>251.42600097656251</v>
      </c>
      <c r="J54" s="453">
        <v>9</v>
      </c>
      <c r="K54" s="454">
        <v>2122.8800048828125</v>
      </c>
    </row>
    <row r="55" spans="1:11" ht="14.4" customHeight="1" x14ac:dyDescent="0.3">
      <c r="A55" s="448" t="s">
        <v>439</v>
      </c>
      <c r="B55" s="449" t="s">
        <v>440</v>
      </c>
      <c r="C55" s="450" t="s">
        <v>446</v>
      </c>
      <c r="D55" s="451" t="s">
        <v>447</v>
      </c>
      <c r="E55" s="450" t="s">
        <v>497</v>
      </c>
      <c r="F55" s="451" t="s">
        <v>498</v>
      </c>
      <c r="G55" s="450" t="s">
        <v>599</v>
      </c>
      <c r="H55" s="450" t="s">
        <v>600</v>
      </c>
      <c r="I55" s="453">
        <v>2.7100000381469727</v>
      </c>
      <c r="J55" s="453">
        <v>500</v>
      </c>
      <c r="K55" s="454">
        <v>1354.22998046875</v>
      </c>
    </row>
    <row r="56" spans="1:11" ht="14.4" customHeight="1" x14ac:dyDescent="0.3">
      <c r="A56" s="448" t="s">
        <v>439</v>
      </c>
      <c r="B56" s="449" t="s">
        <v>440</v>
      </c>
      <c r="C56" s="450" t="s">
        <v>446</v>
      </c>
      <c r="D56" s="451" t="s">
        <v>447</v>
      </c>
      <c r="E56" s="450" t="s">
        <v>497</v>
      </c>
      <c r="F56" s="451" t="s">
        <v>498</v>
      </c>
      <c r="G56" s="450" t="s">
        <v>601</v>
      </c>
      <c r="H56" s="450" t="s">
        <v>602</v>
      </c>
      <c r="I56" s="453">
        <v>188.75999450683594</v>
      </c>
      <c r="J56" s="453">
        <v>3</v>
      </c>
      <c r="K56" s="454">
        <v>566.280029296875</v>
      </c>
    </row>
    <row r="57" spans="1:11" ht="14.4" customHeight="1" x14ac:dyDescent="0.3">
      <c r="A57" s="448" t="s">
        <v>439</v>
      </c>
      <c r="B57" s="449" t="s">
        <v>440</v>
      </c>
      <c r="C57" s="450" t="s">
        <v>446</v>
      </c>
      <c r="D57" s="451" t="s">
        <v>447</v>
      </c>
      <c r="E57" s="450" t="s">
        <v>497</v>
      </c>
      <c r="F57" s="451" t="s">
        <v>498</v>
      </c>
      <c r="G57" s="450" t="s">
        <v>603</v>
      </c>
      <c r="H57" s="450" t="s">
        <v>604</v>
      </c>
      <c r="I57" s="453">
        <v>73.229998779296878</v>
      </c>
      <c r="J57" s="453">
        <v>9</v>
      </c>
      <c r="K57" s="454">
        <v>658.71999359130859</v>
      </c>
    </row>
    <row r="58" spans="1:11" ht="14.4" customHeight="1" x14ac:dyDescent="0.3">
      <c r="A58" s="448" t="s">
        <v>439</v>
      </c>
      <c r="B58" s="449" t="s">
        <v>440</v>
      </c>
      <c r="C58" s="450" t="s">
        <v>446</v>
      </c>
      <c r="D58" s="451" t="s">
        <v>447</v>
      </c>
      <c r="E58" s="450" t="s">
        <v>497</v>
      </c>
      <c r="F58" s="451" t="s">
        <v>498</v>
      </c>
      <c r="G58" s="450" t="s">
        <v>605</v>
      </c>
      <c r="H58" s="450" t="s">
        <v>606</v>
      </c>
      <c r="I58" s="453">
        <v>543.28997802734375</v>
      </c>
      <c r="J58" s="453">
        <v>1</v>
      </c>
      <c r="K58" s="454">
        <v>543.28997802734375</v>
      </c>
    </row>
    <row r="59" spans="1:11" ht="14.4" customHeight="1" x14ac:dyDescent="0.3">
      <c r="A59" s="448" t="s">
        <v>439</v>
      </c>
      <c r="B59" s="449" t="s">
        <v>440</v>
      </c>
      <c r="C59" s="450" t="s">
        <v>446</v>
      </c>
      <c r="D59" s="451" t="s">
        <v>447</v>
      </c>
      <c r="E59" s="450" t="s">
        <v>497</v>
      </c>
      <c r="F59" s="451" t="s">
        <v>498</v>
      </c>
      <c r="G59" s="450" t="s">
        <v>607</v>
      </c>
      <c r="H59" s="450" t="s">
        <v>608</v>
      </c>
      <c r="I59" s="453">
        <v>4410.4599609375</v>
      </c>
      <c r="J59" s="453">
        <v>1</v>
      </c>
      <c r="K59" s="454">
        <v>4410.4599609375</v>
      </c>
    </row>
    <row r="60" spans="1:11" ht="14.4" customHeight="1" x14ac:dyDescent="0.3">
      <c r="A60" s="448" t="s">
        <v>439</v>
      </c>
      <c r="B60" s="449" t="s">
        <v>440</v>
      </c>
      <c r="C60" s="450" t="s">
        <v>446</v>
      </c>
      <c r="D60" s="451" t="s">
        <v>447</v>
      </c>
      <c r="E60" s="450" t="s">
        <v>497</v>
      </c>
      <c r="F60" s="451" t="s">
        <v>498</v>
      </c>
      <c r="G60" s="450" t="s">
        <v>609</v>
      </c>
      <c r="H60" s="450" t="s">
        <v>610</v>
      </c>
      <c r="I60" s="453">
        <v>2723</v>
      </c>
      <c r="J60" s="453">
        <v>1</v>
      </c>
      <c r="K60" s="454">
        <v>2723</v>
      </c>
    </row>
    <row r="61" spans="1:11" ht="14.4" customHeight="1" x14ac:dyDescent="0.3">
      <c r="A61" s="448" t="s">
        <v>439</v>
      </c>
      <c r="B61" s="449" t="s">
        <v>440</v>
      </c>
      <c r="C61" s="450" t="s">
        <v>446</v>
      </c>
      <c r="D61" s="451" t="s">
        <v>447</v>
      </c>
      <c r="E61" s="450" t="s">
        <v>497</v>
      </c>
      <c r="F61" s="451" t="s">
        <v>498</v>
      </c>
      <c r="G61" s="450" t="s">
        <v>611</v>
      </c>
      <c r="H61" s="450" t="s">
        <v>612</v>
      </c>
      <c r="I61" s="453">
        <v>87.240000406901046</v>
      </c>
      <c r="J61" s="453">
        <v>17</v>
      </c>
      <c r="K61" s="454">
        <v>1479.2200012207031</v>
      </c>
    </row>
    <row r="62" spans="1:11" ht="14.4" customHeight="1" x14ac:dyDescent="0.3">
      <c r="A62" s="448" t="s">
        <v>439</v>
      </c>
      <c r="B62" s="449" t="s">
        <v>440</v>
      </c>
      <c r="C62" s="450" t="s">
        <v>446</v>
      </c>
      <c r="D62" s="451" t="s">
        <v>447</v>
      </c>
      <c r="E62" s="450" t="s">
        <v>497</v>
      </c>
      <c r="F62" s="451" t="s">
        <v>498</v>
      </c>
      <c r="G62" s="450" t="s">
        <v>613</v>
      </c>
      <c r="H62" s="450" t="s">
        <v>614</v>
      </c>
      <c r="I62" s="453">
        <v>30.25</v>
      </c>
      <c r="J62" s="453">
        <v>20</v>
      </c>
      <c r="K62" s="454">
        <v>605</v>
      </c>
    </row>
    <row r="63" spans="1:11" ht="14.4" customHeight="1" x14ac:dyDescent="0.3">
      <c r="A63" s="448" t="s">
        <v>439</v>
      </c>
      <c r="B63" s="449" t="s">
        <v>440</v>
      </c>
      <c r="C63" s="450" t="s">
        <v>446</v>
      </c>
      <c r="D63" s="451" t="s">
        <v>447</v>
      </c>
      <c r="E63" s="450" t="s">
        <v>497</v>
      </c>
      <c r="F63" s="451" t="s">
        <v>498</v>
      </c>
      <c r="G63" s="450" t="s">
        <v>615</v>
      </c>
      <c r="H63" s="450" t="s">
        <v>616</v>
      </c>
      <c r="I63" s="453">
        <v>1643.949951171875</v>
      </c>
      <c r="J63" s="453">
        <v>1</v>
      </c>
      <c r="K63" s="454">
        <v>1643.949951171875</v>
      </c>
    </row>
    <row r="64" spans="1:11" ht="14.4" customHeight="1" x14ac:dyDescent="0.3">
      <c r="A64" s="448" t="s">
        <v>439</v>
      </c>
      <c r="B64" s="449" t="s">
        <v>440</v>
      </c>
      <c r="C64" s="450" t="s">
        <v>446</v>
      </c>
      <c r="D64" s="451" t="s">
        <v>447</v>
      </c>
      <c r="E64" s="450" t="s">
        <v>497</v>
      </c>
      <c r="F64" s="451" t="s">
        <v>498</v>
      </c>
      <c r="G64" s="450" t="s">
        <v>617</v>
      </c>
      <c r="H64" s="450" t="s">
        <v>618</v>
      </c>
      <c r="I64" s="453">
        <v>462.97128608822823</v>
      </c>
      <c r="J64" s="453">
        <v>5015</v>
      </c>
      <c r="K64" s="454">
        <v>12342.339965820313</v>
      </c>
    </row>
    <row r="65" spans="1:11" ht="14.4" customHeight="1" x14ac:dyDescent="0.3">
      <c r="A65" s="448" t="s">
        <v>439</v>
      </c>
      <c r="B65" s="449" t="s">
        <v>440</v>
      </c>
      <c r="C65" s="450" t="s">
        <v>446</v>
      </c>
      <c r="D65" s="451" t="s">
        <v>447</v>
      </c>
      <c r="E65" s="450" t="s">
        <v>497</v>
      </c>
      <c r="F65" s="451" t="s">
        <v>498</v>
      </c>
      <c r="G65" s="450" t="s">
        <v>619</v>
      </c>
      <c r="H65" s="450" t="s">
        <v>620</v>
      </c>
      <c r="I65" s="453">
        <v>109.11664962768555</v>
      </c>
      <c r="J65" s="453">
        <v>35</v>
      </c>
      <c r="K65" s="454">
        <v>3818</v>
      </c>
    </row>
    <row r="66" spans="1:11" ht="14.4" customHeight="1" x14ac:dyDescent="0.3">
      <c r="A66" s="448" t="s">
        <v>439</v>
      </c>
      <c r="B66" s="449" t="s">
        <v>440</v>
      </c>
      <c r="C66" s="450" t="s">
        <v>446</v>
      </c>
      <c r="D66" s="451" t="s">
        <v>447</v>
      </c>
      <c r="E66" s="450" t="s">
        <v>497</v>
      </c>
      <c r="F66" s="451" t="s">
        <v>498</v>
      </c>
      <c r="G66" s="450" t="s">
        <v>621</v>
      </c>
      <c r="H66" s="450" t="s">
        <v>622</v>
      </c>
      <c r="I66" s="453">
        <v>854.260009765625</v>
      </c>
      <c r="J66" s="453">
        <v>1</v>
      </c>
      <c r="K66" s="454">
        <v>854.260009765625</v>
      </c>
    </row>
    <row r="67" spans="1:11" ht="14.4" customHeight="1" x14ac:dyDescent="0.3">
      <c r="A67" s="448" t="s">
        <v>439</v>
      </c>
      <c r="B67" s="449" t="s">
        <v>440</v>
      </c>
      <c r="C67" s="450" t="s">
        <v>446</v>
      </c>
      <c r="D67" s="451" t="s">
        <v>447</v>
      </c>
      <c r="E67" s="450" t="s">
        <v>497</v>
      </c>
      <c r="F67" s="451" t="s">
        <v>498</v>
      </c>
      <c r="G67" s="450" t="s">
        <v>623</v>
      </c>
      <c r="H67" s="450" t="s">
        <v>624</v>
      </c>
      <c r="I67" s="453">
        <v>2474.85009765625</v>
      </c>
      <c r="J67" s="453">
        <v>1</v>
      </c>
      <c r="K67" s="454">
        <v>2474.85009765625</v>
      </c>
    </row>
    <row r="68" spans="1:11" ht="14.4" customHeight="1" x14ac:dyDescent="0.3">
      <c r="A68" s="448" t="s">
        <v>439</v>
      </c>
      <c r="B68" s="449" t="s">
        <v>440</v>
      </c>
      <c r="C68" s="450" t="s">
        <v>446</v>
      </c>
      <c r="D68" s="451" t="s">
        <v>447</v>
      </c>
      <c r="E68" s="450" t="s">
        <v>497</v>
      </c>
      <c r="F68" s="451" t="s">
        <v>498</v>
      </c>
      <c r="G68" s="450" t="s">
        <v>625</v>
      </c>
      <c r="H68" s="450" t="s">
        <v>626</v>
      </c>
      <c r="I68" s="453">
        <v>1830.75</v>
      </c>
      <c r="J68" s="453">
        <v>2</v>
      </c>
      <c r="K68" s="454">
        <v>3661.5</v>
      </c>
    </row>
    <row r="69" spans="1:11" ht="14.4" customHeight="1" x14ac:dyDescent="0.3">
      <c r="A69" s="448" t="s">
        <v>439</v>
      </c>
      <c r="B69" s="449" t="s">
        <v>440</v>
      </c>
      <c r="C69" s="450" t="s">
        <v>446</v>
      </c>
      <c r="D69" s="451" t="s">
        <v>447</v>
      </c>
      <c r="E69" s="450" t="s">
        <v>497</v>
      </c>
      <c r="F69" s="451" t="s">
        <v>498</v>
      </c>
      <c r="G69" s="450" t="s">
        <v>627</v>
      </c>
      <c r="H69" s="450" t="s">
        <v>628</v>
      </c>
      <c r="I69" s="453">
        <v>1623.9000244140625</v>
      </c>
      <c r="J69" s="453">
        <v>1</v>
      </c>
      <c r="K69" s="454">
        <v>1623.9000244140625</v>
      </c>
    </row>
    <row r="70" spans="1:11" ht="14.4" customHeight="1" x14ac:dyDescent="0.3">
      <c r="A70" s="448" t="s">
        <v>439</v>
      </c>
      <c r="B70" s="449" t="s">
        <v>440</v>
      </c>
      <c r="C70" s="450" t="s">
        <v>446</v>
      </c>
      <c r="D70" s="451" t="s">
        <v>447</v>
      </c>
      <c r="E70" s="450" t="s">
        <v>497</v>
      </c>
      <c r="F70" s="451" t="s">
        <v>498</v>
      </c>
      <c r="G70" s="450" t="s">
        <v>629</v>
      </c>
      <c r="H70" s="450" t="s">
        <v>630</v>
      </c>
      <c r="I70" s="453">
        <v>0.15999999642372131</v>
      </c>
      <c r="J70" s="453">
        <v>7000</v>
      </c>
      <c r="K70" s="454">
        <v>1109.5699768066406</v>
      </c>
    </row>
    <row r="71" spans="1:11" ht="14.4" customHeight="1" x14ac:dyDescent="0.3">
      <c r="A71" s="448" t="s">
        <v>439</v>
      </c>
      <c r="B71" s="449" t="s">
        <v>440</v>
      </c>
      <c r="C71" s="450" t="s">
        <v>446</v>
      </c>
      <c r="D71" s="451" t="s">
        <v>447</v>
      </c>
      <c r="E71" s="450" t="s">
        <v>497</v>
      </c>
      <c r="F71" s="451" t="s">
        <v>498</v>
      </c>
      <c r="G71" s="450" t="s">
        <v>631</v>
      </c>
      <c r="H71" s="450" t="s">
        <v>632</v>
      </c>
      <c r="I71" s="453">
        <v>6.538461492611812E-2</v>
      </c>
      <c r="J71" s="453">
        <v>42000</v>
      </c>
      <c r="K71" s="454">
        <v>2629.010026216507</v>
      </c>
    </row>
    <row r="72" spans="1:11" ht="14.4" customHeight="1" x14ac:dyDescent="0.3">
      <c r="A72" s="448" t="s">
        <v>439</v>
      </c>
      <c r="B72" s="449" t="s">
        <v>440</v>
      </c>
      <c r="C72" s="450" t="s">
        <v>446</v>
      </c>
      <c r="D72" s="451" t="s">
        <v>447</v>
      </c>
      <c r="E72" s="450" t="s">
        <v>497</v>
      </c>
      <c r="F72" s="451" t="s">
        <v>498</v>
      </c>
      <c r="G72" s="450" t="s">
        <v>633</v>
      </c>
      <c r="H72" s="450" t="s">
        <v>634</v>
      </c>
      <c r="I72" s="453">
        <v>847</v>
      </c>
      <c r="J72" s="453">
        <v>30</v>
      </c>
      <c r="K72" s="454">
        <v>25410</v>
      </c>
    </row>
    <row r="73" spans="1:11" ht="14.4" customHeight="1" x14ac:dyDescent="0.3">
      <c r="A73" s="448" t="s">
        <v>439</v>
      </c>
      <c r="B73" s="449" t="s">
        <v>440</v>
      </c>
      <c r="C73" s="450" t="s">
        <v>446</v>
      </c>
      <c r="D73" s="451" t="s">
        <v>447</v>
      </c>
      <c r="E73" s="450" t="s">
        <v>497</v>
      </c>
      <c r="F73" s="451" t="s">
        <v>498</v>
      </c>
      <c r="G73" s="450" t="s">
        <v>635</v>
      </c>
      <c r="H73" s="450" t="s">
        <v>636</v>
      </c>
      <c r="I73" s="453">
        <v>15.630000114440918</v>
      </c>
      <c r="J73" s="453">
        <v>25</v>
      </c>
      <c r="K73" s="454">
        <v>390.82998657226562</v>
      </c>
    </row>
    <row r="74" spans="1:11" ht="14.4" customHeight="1" x14ac:dyDescent="0.3">
      <c r="A74" s="448" t="s">
        <v>439</v>
      </c>
      <c r="B74" s="449" t="s">
        <v>440</v>
      </c>
      <c r="C74" s="450" t="s">
        <v>446</v>
      </c>
      <c r="D74" s="451" t="s">
        <v>447</v>
      </c>
      <c r="E74" s="450" t="s">
        <v>497</v>
      </c>
      <c r="F74" s="451" t="s">
        <v>498</v>
      </c>
      <c r="G74" s="450" t="s">
        <v>637</v>
      </c>
      <c r="H74" s="450" t="s">
        <v>638</v>
      </c>
      <c r="I74" s="453">
        <v>1015.3800048828125</v>
      </c>
      <c r="J74" s="453">
        <v>1</v>
      </c>
      <c r="K74" s="454">
        <v>1015.3800048828125</v>
      </c>
    </row>
    <row r="75" spans="1:11" ht="14.4" customHeight="1" x14ac:dyDescent="0.3">
      <c r="A75" s="448" t="s">
        <v>439</v>
      </c>
      <c r="B75" s="449" t="s">
        <v>440</v>
      </c>
      <c r="C75" s="450" t="s">
        <v>446</v>
      </c>
      <c r="D75" s="451" t="s">
        <v>447</v>
      </c>
      <c r="E75" s="450" t="s">
        <v>497</v>
      </c>
      <c r="F75" s="451" t="s">
        <v>498</v>
      </c>
      <c r="G75" s="450" t="s">
        <v>639</v>
      </c>
      <c r="H75" s="450" t="s">
        <v>640</v>
      </c>
      <c r="I75" s="453">
        <v>1222.0999755859375</v>
      </c>
      <c r="J75" s="453">
        <v>1</v>
      </c>
      <c r="K75" s="454">
        <v>1222.0999755859375</v>
      </c>
    </row>
    <row r="76" spans="1:11" ht="14.4" customHeight="1" x14ac:dyDescent="0.3">
      <c r="A76" s="448" t="s">
        <v>439</v>
      </c>
      <c r="B76" s="449" t="s">
        <v>440</v>
      </c>
      <c r="C76" s="450" t="s">
        <v>446</v>
      </c>
      <c r="D76" s="451" t="s">
        <v>447</v>
      </c>
      <c r="E76" s="450" t="s">
        <v>497</v>
      </c>
      <c r="F76" s="451" t="s">
        <v>498</v>
      </c>
      <c r="G76" s="450" t="s">
        <v>641</v>
      </c>
      <c r="H76" s="450" t="s">
        <v>642</v>
      </c>
      <c r="I76" s="453">
        <v>0.40000000596046448</v>
      </c>
      <c r="J76" s="453">
        <v>1000</v>
      </c>
      <c r="K76" s="454">
        <v>395.67001342773437</v>
      </c>
    </row>
    <row r="77" spans="1:11" ht="14.4" customHeight="1" x14ac:dyDescent="0.3">
      <c r="A77" s="448" t="s">
        <v>439</v>
      </c>
      <c r="B77" s="449" t="s">
        <v>440</v>
      </c>
      <c r="C77" s="450" t="s">
        <v>446</v>
      </c>
      <c r="D77" s="451" t="s">
        <v>447</v>
      </c>
      <c r="E77" s="450" t="s">
        <v>497</v>
      </c>
      <c r="F77" s="451" t="s">
        <v>498</v>
      </c>
      <c r="G77" s="450" t="s">
        <v>643</v>
      </c>
      <c r="H77" s="450" t="s">
        <v>644</v>
      </c>
      <c r="I77" s="453">
        <v>61.550000508626304</v>
      </c>
      <c r="J77" s="453">
        <v>10</v>
      </c>
      <c r="K77" s="454">
        <v>614.43999481201172</v>
      </c>
    </row>
    <row r="78" spans="1:11" ht="14.4" customHeight="1" x14ac:dyDescent="0.3">
      <c r="A78" s="448" t="s">
        <v>439</v>
      </c>
      <c r="B78" s="449" t="s">
        <v>440</v>
      </c>
      <c r="C78" s="450" t="s">
        <v>446</v>
      </c>
      <c r="D78" s="451" t="s">
        <v>447</v>
      </c>
      <c r="E78" s="450" t="s">
        <v>497</v>
      </c>
      <c r="F78" s="451" t="s">
        <v>498</v>
      </c>
      <c r="G78" s="450" t="s">
        <v>645</v>
      </c>
      <c r="H78" s="450" t="s">
        <v>646</v>
      </c>
      <c r="I78" s="453">
        <v>1282.5999755859375</v>
      </c>
      <c r="J78" s="453">
        <v>1</v>
      </c>
      <c r="K78" s="454">
        <v>1282.5999755859375</v>
      </c>
    </row>
    <row r="79" spans="1:11" ht="14.4" customHeight="1" x14ac:dyDescent="0.3">
      <c r="A79" s="448" t="s">
        <v>439</v>
      </c>
      <c r="B79" s="449" t="s">
        <v>440</v>
      </c>
      <c r="C79" s="450" t="s">
        <v>446</v>
      </c>
      <c r="D79" s="451" t="s">
        <v>447</v>
      </c>
      <c r="E79" s="450" t="s">
        <v>497</v>
      </c>
      <c r="F79" s="451" t="s">
        <v>498</v>
      </c>
      <c r="G79" s="450" t="s">
        <v>647</v>
      </c>
      <c r="H79" s="450" t="s">
        <v>648</v>
      </c>
      <c r="I79" s="453">
        <v>10285</v>
      </c>
      <c r="J79" s="453">
        <v>1</v>
      </c>
      <c r="K79" s="454">
        <v>10285</v>
      </c>
    </row>
    <row r="80" spans="1:11" ht="14.4" customHeight="1" x14ac:dyDescent="0.3">
      <c r="A80" s="448" t="s">
        <v>439</v>
      </c>
      <c r="B80" s="449" t="s">
        <v>440</v>
      </c>
      <c r="C80" s="450" t="s">
        <v>446</v>
      </c>
      <c r="D80" s="451" t="s">
        <v>447</v>
      </c>
      <c r="E80" s="450" t="s">
        <v>497</v>
      </c>
      <c r="F80" s="451" t="s">
        <v>498</v>
      </c>
      <c r="G80" s="450" t="s">
        <v>649</v>
      </c>
      <c r="H80" s="450" t="s">
        <v>650</v>
      </c>
      <c r="I80" s="453">
        <v>2597.300048828125</v>
      </c>
      <c r="J80" s="453">
        <v>1</v>
      </c>
      <c r="K80" s="454">
        <v>2597.300048828125</v>
      </c>
    </row>
    <row r="81" spans="1:11" ht="14.4" customHeight="1" x14ac:dyDescent="0.3">
      <c r="A81" s="448" t="s">
        <v>439</v>
      </c>
      <c r="B81" s="449" t="s">
        <v>440</v>
      </c>
      <c r="C81" s="450" t="s">
        <v>446</v>
      </c>
      <c r="D81" s="451" t="s">
        <v>447</v>
      </c>
      <c r="E81" s="450" t="s">
        <v>497</v>
      </c>
      <c r="F81" s="451" t="s">
        <v>498</v>
      </c>
      <c r="G81" s="450" t="s">
        <v>651</v>
      </c>
      <c r="H81" s="450" t="s">
        <v>652</v>
      </c>
      <c r="I81" s="453">
        <v>3959.800048828125</v>
      </c>
      <c r="J81" s="453">
        <v>1</v>
      </c>
      <c r="K81" s="454">
        <v>3959.800048828125</v>
      </c>
    </row>
    <row r="82" spans="1:11" ht="14.4" customHeight="1" x14ac:dyDescent="0.3">
      <c r="A82" s="448" t="s">
        <v>439</v>
      </c>
      <c r="B82" s="449" t="s">
        <v>440</v>
      </c>
      <c r="C82" s="450" t="s">
        <v>446</v>
      </c>
      <c r="D82" s="451" t="s">
        <v>447</v>
      </c>
      <c r="E82" s="450" t="s">
        <v>653</v>
      </c>
      <c r="F82" s="451" t="s">
        <v>654</v>
      </c>
      <c r="G82" s="450" t="s">
        <v>655</v>
      </c>
      <c r="H82" s="450" t="s">
        <v>656</v>
      </c>
      <c r="I82" s="453">
        <v>51.909999847412109</v>
      </c>
      <c r="J82" s="453">
        <v>50</v>
      </c>
      <c r="K82" s="454">
        <v>2595.4500732421875</v>
      </c>
    </row>
    <row r="83" spans="1:11" ht="14.4" customHeight="1" x14ac:dyDescent="0.3">
      <c r="A83" s="448" t="s">
        <v>439</v>
      </c>
      <c r="B83" s="449" t="s">
        <v>440</v>
      </c>
      <c r="C83" s="450" t="s">
        <v>446</v>
      </c>
      <c r="D83" s="451" t="s">
        <v>447</v>
      </c>
      <c r="E83" s="450" t="s">
        <v>653</v>
      </c>
      <c r="F83" s="451" t="s">
        <v>654</v>
      </c>
      <c r="G83" s="450" t="s">
        <v>657</v>
      </c>
      <c r="H83" s="450" t="s">
        <v>658</v>
      </c>
      <c r="I83" s="453">
        <v>223.25</v>
      </c>
      <c r="J83" s="453">
        <v>5</v>
      </c>
      <c r="K83" s="454">
        <v>1116.22998046875</v>
      </c>
    </row>
    <row r="84" spans="1:11" ht="14.4" customHeight="1" x14ac:dyDescent="0.3">
      <c r="A84" s="448" t="s">
        <v>439</v>
      </c>
      <c r="B84" s="449" t="s">
        <v>440</v>
      </c>
      <c r="C84" s="450" t="s">
        <v>446</v>
      </c>
      <c r="D84" s="451" t="s">
        <v>447</v>
      </c>
      <c r="E84" s="450" t="s">
        <v>653</v>
      </c>
      <c r="F84" s="451" t="s">
        <v>654</v>
      </c>
      <c r="G84" s="450" t="s">
        <v>659</v>
      </c>
      <c r="H84" s="450" t="s">
        <v>660</v>
      </c>
      <c r="I84" s="453">
        <v>76.230003356933594</v>
      </c>
      <c r="J84" s="453">
        <v>4</v>
      </c>
      <c r="K84" s="454">
        <v>304.92001342773437</v>
      </c>
    </row>
    <row r="85" spans="1:11" ht="14.4" customHeight="1" x14ac:dyDescent="0.3">
      <c r="A85" s="448" t="s">
        <v>439</v>
      </c>
      <c r="B85" s="449" t="s">
        <v>440</v>
      </c>
      <c r="C85" s="450" t="s">
        <v>446</v>
      </c>
      <c r="D85" s="451" t="s">
        <v>447</v>
      </c>
      <c r="E85" s="450" t="s">
        <v>653</v>
      </c>
      <c r="F85" s="451" t="s">
        <v>654</v>
      </c>
      <c r="G85" s="450" t="s">
        <v>661</v>
      </c>
      <c r="H85" s="450" t="s">
        <v>662</v>
      </c>
      <c r="I85" s="453">
        <v>0.28666666150093079</v>
      </c>
      <c r="J85" s="453">
        <v>5500</v>
      </c>
      <c r="K85" s="454">
        <v>1442.6900024414062</v>
      </c>
    </row>
    <row r="86" spans="1:11" ht="14.4" customHeight="1" x14ac:dyDescent="0.3">
      <c r="A86" s="448" t="s">
        <v>439</v>
      </c>
      <c r="B86" s="449" t="s">
        <v>440</v>
      </c>
      <c r="C86" s="450" t="s">
        <v>446</v>
      </c>
      <c r="D86" s="451" t="s">
        <v>447</v>
      </c>
      <c r="E86" s="450" t="s">
        <v>653</v>
      </c>
      <c r="F86" s="451" t="s">
        <v>654</v>
      </c>
      <c r="G86" s="450" t="s">
        <v>663</v>
      </c>
      <c r="H86" s="450" t="s">
        <v>664</v>
      </c>
      <c r="I86" s="453">
        <v>227.47999572753906</v>
      </c>
      <c r="J86" s="453">
        <v>20</v>
      </c>
      <c r="K86" s="454">
        <v>4549.60009765625</v>
      </c>
    </row>
    <row r="87" spans="1:11" ht="14.4" customHeight="1" x14ac:dyDescent="0.3">
      <c r="A87" s="448" t="s">
        <v>439</v>
      </c>
      <c r="B87" s="449" t="s">
        <v>440</v>
      </c>
      <c r="C87" s="450" t="s">
        <v>446</v>
      </c>
      <c r="D87" s="451" t="s">
        <v>447</v>
      </c>
      <c r="E87" s="450" t="s">
        <v>653</v>
      </c>
      <c r="F87" s="451" t="s">
        <v>654</v>
      </c>
      <c r="G87" s="450" t="s">
        <v>665</v>
      </c>
      <c r="H87" s="450" t="s">
        <v>666</v>
      </c>
      <c r="I87" s="453">
        <v>980.50333658854163</v>
      </c>
      <c r="J87" s="453">
        <v>6</v>
      </c>
      <c r="K87" s="454">
        <v>5883.02001953125</v>
      </c>
    </row>
    <row r="88" spans="1:11" ht="14.4" customHeight="1" x14ac:dyDescent="0.3">
      <c r="A88" s="448" t="s">
        <v>439</v>
      </c>
      <c r="B88" s="449" t="s">
        <v>440</v>
      </c>
      <c r="C88" s="450" t="s">
        <v>446</v>
      </c>
      <c r="D88" s="451" t="s">
        <v>447</v>
      </c>
      <c r="E88" s="450" t="s">
        <v>653</v>
      </c>
      <c r="F88" s="451" t="s">
        <v>654</v>
      </c>
      <c r="G88" s="450" t="s">
        <v>667</v>
      </c>
      <c r="H88" s="450" t="s">
        <v>668</v>
      </c>
      <c r="I88" s="453">
        <v>0.16499999910593033</v>
      </c>
      <c r="J88" s="453">
        <v>4000</v>
      </c>
      <c r="K88" s="454">
        <v>666.67999267578125</v>
      </c>
    </row>
    <row r="89" spans="1:11" ht="14.4" customHeight="1" x14ac:dyDescent="0.3">
      <c r="A89" s="448" t="s">
        <v>439</v>
      </c>
      <c r="B89" s="449" t="s">
        <v>440</v>
      </c>
      <c r="C89" s="450" t="s">
        <v>446</v>
      </c>
      <c r="D89" s="451" t="s">
        <v>447</v>
      </c>
      <c r="E89" s="450" t="s">
        <v>653</v>
      </c>
      <c r="F89" s="451" t="s">
        <v>654</v>
      </c>
      <c r="G89" s="450" t="s">
        <v>669</v>
      </c>
      <c r="H89" s="450" t="s">
        <v>670</v>
      </c>
      <c r="I89" s="453">
        <v>0.20000000298023224</v>
      </c>
      <c r="J89" s="453">
        <v>1000</v>
      </c>
      <c r="K89" s="454">
        <v>202.28999328613281</v>
      </c>
    </row>
    <row r="90" spans="1:11" ht="14.4" customHeight="1" x14ac:dyDescent="0.3">
      <c r="A90" s="448" t="s">
        <v>439</v>
      </c>
      <c r="B90" s="449" t="s">
        <v>440</v>
      </c>
      <c r="C90" s="450" t="s">
        <v>446</v>
      </c>
      <c r="D90" s="451" t="s">
        <v>447</v>
      </c>
      <c r="E90" s="450" t="s">
        <v>653</v>
      </c>
      <c r="F90" s="451" t="s">
        <v>654</v>
      </c>
      <c r="G90" s="450" t="s">
        <v>671</v>
      </c>
      <c r="H90" s="450" t="s">
        <v>672</v>
      </c>
      <c r="I90" s="453">
        <v>1.4200000166893005</v>
      </c>
      <c r="J90" s="453">
        <v>6000</v>
      </c>
      <c r="K90" s="454">
        <v>8458</v>
      </c>
    </row>
    <row r="91" spans="1:11" ht="14.4" customHeight="1" x14ac:dyDescent="0.3">
      <c r="A91" s="448" t="s">
        <v>439</v>
      </c>
      <c r="B91" s="449" t="s">
        <v>440</v>
      </c>
      <c r="C91" s="450" t="s">
        <v>446</v>
      </c>
      <c r="D91" s="451" t="s">
        <v>447</v>
      </c>
      <c r="E91" s="450" t="s">
        <v>653</v>
      </c>
      <c r="F91" s="451" t="s">
        <v>654</v>
      </c>
      <c r="G91" s="450" t="s">
        <v>673</v>
      </c>
      <c r="H91" s="450" t="s">
        <v>674</v>
      </c>
      <c r="I91" s="453">
        <v>7.3299999237060547</v>
      </c>
      <c r="J91" s="453">
        <v>144</v>
      </c>
      <c r="K91" s="454">
        <v>1054.9599609375</v>
      </c>
    </row>
    <row r="92" spans="1:11" ht="14.4" customHeight="1" x14ac:dyDescent="0.3">
      <c r="A92" s="448" t="s">
        <v>439</v>
      </c>
      <c r="B92" s="449" t="s">
        <v>440</v>
      </c>
      <c r="C92" s="450" t="s">
        <v>446</v>
      </c>
      <c r="D92" s="451" t="s">
        <v>447</v>
      </c>
      <c r="E92" s="450" t="s">
        <v>653</v>
      </c>
      <c r="F92" s="451" t="s">
        <v>654</v>
      </c>
      <c r="G92" s="450" t="s">
        <v>675</v>
      </c>
      <c r="H92" s="450" t="s">
        <v>676</v>
      </c>
      <c r="I92" s="453">
        <v>53.069999694824219</v>
      </c>
      <c r="J92" s="453">
        <v>3</v>
      </c>
      <c r="K92" s="454">
        <v>159.19999694824219</v>
      </c>
    </row>
    <row r="93" spans="1:11" ht="14.4" customHeight="1" x14ac:dyDescent="0.3">
      <c r="A93" s="448" t="s">
        <v>439</v>
      </c>
      <c r="B93" s="449" t="s">
        <v>440</v>
      </c>
      <c r="C93" s="450" t="s">
        <v>446</v>
      </c>
      <c r="D93" s="451" t="s">
        <v>447</v>
      </c>
      <c r="E93" s="450" t="s">
        <v>653</v>
      </c>
      <c r="F93" s="451" t="s">
        <v>654</v>
      </c>
      <c r="G93" s="450" t="s">
        <v>677</v>
      </c>
      <c r="H93" s="450" t="s">
        <v>678</v>
      </c>
      <c r="I93" s="453">
        <v>53.069999694824219</v>
      </c>
      <c r="J93" s="453">
        <v>3</v>
      </c>
      <c r="K93" s="454">
        <v>159.19999694824219</v>
      </c>
    </row>
    <row r="94" spans="1:11" ht="14.4" customHeight="1" x14ac:dyDescent="0.3">
      <c r="A94" s="448" t="s">
        <v>439</v>
      </c>
      <c r="B94" s="449" t="s">
        <v>440</v>
      </c>
      <c r="C94" s="450" t="s">
        <v>446</v>
      </c>
      <c r="D94" s="451" t="s">
        <v>447</v>
      </c>
      <c r="E94" s="450" t="s">
        <v>653</v>
      </c>
      <c r="F94" s="451" t="s">
        <v>654</v>
      </c>
      <c r="G94" s="450" t="s">
        <v>679</v>
      </c>
      <c r="H94" s="450" t="s">
        <v>680</v>
      </c>
      <c r="I94" s="453">
        <v>5.6916667620340986</v>
      </c>
      <c r="J94" s="453">
        <v>2500</v>
      </c>
      <c r="K94" s="454">
        <v>14247.8798828125</v>
      </c>
    </row>
    <row r="95" spans="1:11" ht="14.4" customHeight="1" x14ac:dyDescent="0.3">
      <c r="A95" s="448" t="s">
        <v>439</v>
      </c>
      <c r="B95" s="449" t="s">
        <v>440</v>
      </c>
      <c r="C95" s="450" t="s">
        <v>446</v>
      </c>
      <c r="D95" s="451" t="s">
        <v>447</v>
      </c>
      <c r="E95" s="450" t="s">
        <v>653</v>
      </c>
      <c r="F95" s="451" t="s">
        <v>654</v>
      </c>
      <c r="G95" s="450" t="s">
        <v>681</v>
      </c>
      <c r="H95" s="450" t="s">
        <v>682</v>
      </c>
      <c r="I95" s="453">
        <v>0.27857143112591337</v>
      </c>
      <c r="J95" s="453">
        <v>10000</v>
      </c>
      <c r="K95" s="454">
        <v>2777.8999328613281</v>
      </c>
    </row>
    <row r="96" spans="1:11" ht="14.4" customHeight="1" x14ac:dyDescent="0.3">
      <c r="A96" s="448" t="s">
        <v>439</v>
      </c>
      <c r="B96" s="449" t="s">
        <v>440</v>
      </c>
      <c r="C96" s="450" t="s">
        <v>446</v>
      </c>
      <c r="D96" s="451" t="s">
        <v>447</v>
      </c>
      <c r="E96" s="450" t="s">
        <v>653</v>
      </c>
      <c r="F96" s="451" t="s">
        <v>654</v>
      </c>
      <c r="G96" s="450" t="s">
        <v>683</v>
      </c>
      <c r="H96" s="450" t="s">
        <v>684</v>
      </c>
      <c r="I96" s="453">
        <v>1.5199999809265137</v>
      </c>
      <c r="J96" s="453">
        <v>3000</v>
      </c>
      <c r="K96" s="454">
        <v>4556.489990234375</v>
      </c>
    </row>
    <row r="97" spans="1:11" ht="14.4" customHeight="1" x14ac:dyDescent="0.3">
      <c r="A97" s="448" t="s">
        <v>439</v>
      </c>
      <c r="B97" s="449" t="s">
        <v>440</v>
      </c>
      <c r="C97" s="450" t="s">
        <v>446</v>
      </c>
      <c r="D97" s="451" t="s">
        <v>447</v>
      </c>
      <c r="E97" s="450" t="s">
        <v>653</v>
      </c>
      <c r="F97" s="451" t="s">
        <v>654</v>
      </c>
      <c r="G97" s="450" t="s">
        <v>685</v>
      </c>
      <c r="H97" s="450" t="s">
        <v>686</v>
      </c>
      <c r="I97" s="453">
        <v>0.27000001072883606</v>
      </c>
      <c r="J97" s="453">
        <v>15000</v>
      </c>
      <c r="K97" s="454">
        <v>4000.6001586914062</v>
      </c>
    </row>
    <row r="98" spans="1:11" ht="14.4" customHeight="1" x14ac:dyDescent="0.3">
      <c r="A98" s="448" t="s">
        <v>439</v>
      </c>
      <c r="B98" s="449" t="s">
        <v>440</v>
      </c>
      <c r="C98" s="450" t="s">
        <v>446</v>
      </c>
      <c r="D98" s="451" t="s">
        <v>447</v>
      </c>
      <c r="E98" s="450" t="s">
        <v>653</v>
      </c>
      <c r="F98" s="451" t="s">
        <v>654</v>
      </c>
      <c r="G98" s="450" t="s">
        <v>687</v>
      </c>
      <c r="H98" s="450" t="s">
        <v>688</v>
      </c>
      <c r="I98" s="453">
        <v>5.6700000762939453</v>
      </c>
      <c r="J98" s="453">
        <v>2800</v>
      </c>
      <c r="K98" s="454">
        <v>15882.330200195313</v>
      </c>
    </row>
    <row r="99" spans="1:11" ht="14.4" customHeight="1" x14ac:dyDescent="0.3">
      <c r="A99" s="448" t="s">
        <v>439</v>
      </c>
      <c r="B99" s="449" t="s">
        <v>440</v>
      </c>
      <c r="C99" s="450" t="s">
        <v>446</v>
      </c>
      <c r="D99" s="451" t="s">
        <v>447</v>
      </c>
      <c r="E99" s="450" t="s">
        <v>653</v>
      </c>
      <c r="F99" s="451" t="s">
        <v>654</v>
      </c>
      <c r="G99" s="450" t="s">
        <v>689</v>
      </c>
      <c r="H99" s="450" t="s">
        <v>690</v>
      </c>
      <c r="I99" s="453">
        <v>82.769996643066406</v>
      </c>
      <c r="J99" s="453">
        <v>4</v>
      </c>
      <c r="K99" s="454">
        <v>331.05999755859375</v>
      </c>
    </row>
    <row r="100" spans="1:11" ht="14.4" customHeight="1" x14ac:dyDescent="0.3">
      <c r="A100" s="448" t="s">
        <v>439</v>
      </c>
      <c r="B100" s="449" t="s">
        <v>440</v>
      </c>
      <c r="C100" s="450" t="s">
        <v>446</v>
      </c>
      <c r="D100" s="451" t="s">
        <v>447</v>
      </c>
      <c r="E100" s="450" t="s">
        <v>653</v>
      </c>
      <c r="F100" s="451" t="s">
        <v>654</v>
      </c>
      <c r="G100" s="450" t="s">
        <v>691</v>
      </c>
      <c r="H100" s="450" t="s">
        <v>692</v>
      </c>
      <c r="I100" s="453">
        <v>88.113334655761719</v>
      </c>
      <c r="J100" s="453">
        <v>9</v>
      </c>
      <c r="K100" s="454">
        <v>793.010009765625</v>
      </c>
    </row>
    <row r="101" spans="1:11" ht="14.4" customHeight="1" x14ac:dyDescent="0.3">
      <c r="A101" s="448" t="s">
        <v>439</v>
      </c>
      <c r="B101" s="449" t="s">
        <v>440</v>
      </c>
      <c r="C101" s="450" t="s">
        <v>446</v>
      </c>
      <c r="D101" s="451" t="s">
        <v>447</v>
      </c>
      <c r="E101" s="450" t="s">
        <v>653</v>
      </c>
      <c r="F101" s="451" t="s">
        <v>654</v>
      </c>
      <c r="G101" s="450" t="s">
        <v>693</v>
      </c>
      <c r="H101" s="450" t="s">
        <v>694</v>
      </c>
      <c r="I101" s="453">
        <v>94.5</v>
      </c>
      <c r="J101" s="453">
        <v>4</v>
      </c>
      <c r="K101" s="454">
        <v>378</v>
      </c>
    </row>
    <row r="102" spans="1:11" ht="14.4" customHeight="1" x14ac:dyDescent="0.3">
      <c r="A102" s="448" t="s">
        <v>439</v>
      </c>
      <c r="B102" s="449" t="s">
        <v>440</v>
      </c>
      <c r="C102" s="450" t="s">
        <v>446</v>
      </c>
      <c r="D102" s="451" t="s">
        <v>447</v>
      </c>
      <c r="E102" s="450" t="s">
        <v>653</v>
      </c>
      <c r="F102" s="451" t="s">
        <v>654</v>
      </c>
      <c r="G102" s="450" t="s">
        <v>695</v>
      </c>
      <c r="H102" s="450" t="s">
        <v>696</v>
      </c>
      <c r="I102" s="453">
        <v>13.140000343322754</v>
      </c>
      <c r="J102" s="453">
        <v>2000</v>
      </c>
      <c r="K102" s="454">
        <v>26281.199462890625</v>
      </c>
    </row>
    <row r="103" spans="1:11" ht="14.4" customHeight="1" x14ac:dyDescent="0.3">
      <c r="A103" s="448" t="s">
        <v>439</v>
      </c>
      <c r="B103" s="449" t="s">
        <v>440</v>
      </c>
      <c r="C103" s="450" t="s">
        <v>446</v>
      </c>
      <c r="D103" s="451" t="s">
        <v>447</v>
      </c>
      <c r="E103" s="450" t="s">
        <v>653</v>
      </c>
      <c r="F103" s="451" t="s">
        <v>654</v>
      </c>
      <c r="G103" s="450" t="s">
        <v>697</v>
      </c>
      <c r="H103" s="450" t="s">
        <v>698</v>
      </c>
      <c r="I103" s="453">
        <v>254.10000610351563</v>
      </c>
      <c r="J103" s="453">
        <v>50</v>
      </c>
      <c r="K103" s="454">
        <v>12705</v>
      </c>
    </row>
    <row r="104" spans="1:11" ht="14.4" customHeight="1" x14ac:dyDescent="0.3">
      <c r="A104" s="448" t="s">
        <v>439</v>
      </c>
      <c r="B104" s="449" t="s">
        <v>440</v>
      </c>
      <c r="C104" s="450" t="s">
        <v>446</v>
      </c>
      <c r="D104" s="451" t="s">
        <v>447</v>
      </c>
      <c r="E104" s="450" t="s">
        <v>699</v>
      </c>
      <c r="F104" s="451" t="s">
        <v>700</v>
      </c>
      <c r="G104" s="450" t="s">
        <v>701</v>
      </c>
      <c r="H104" s="450" t="s">
        <v>702</v>
      </c>
      <c r="I104" s="453">
        <v>1.3799999952316284</v>
      </c>
      <c r="J104" s="453">
        <v>100</v>
      </c>
      <c r="K104" s="454">
        <v>138</v>
      </c>
    </row>
    <row r="105" spans="1:11" ht="14.4" customHeight="1" x14ac:dyDescent="0.3">
      <c r="A105" s="448" t="s">
        <v>439</v>
      </c>
      <c r="B105" s="449" t="s">
        <v>440</v>
      </c>
      <c r="C105" s="450" t="s">
        <v>446</v>
      </c>
      <c r="D105" s="451" t="s">
        <v>447</v>
      </c>
      <c r="E105" s="450" t="s">
        <v>699</v>
      </c>
      <c r="F105" s="451" t="s">
        <v>700</v>
      </c>
      <c r="G105" s="450" t="s">
        <v>703</v>
      </c>
      <c r="H105" s="450" t="s">
        <v>704</v>
      </c>
      <c r="I105" s="453">
        <v>7.5900001525878906</v>
      </c>
      <c r="J105" s="453">
        <v>4</v>
      </c>
      <c r="K105" s="454">
        <v>30.360000610351563</v>
      </c>
    </row>
    <row r="106" spans="1:11" ht="14.4" customHeight="1" x14ac:dyDescent="0.3">
      <c r="A106" s="448" t="s">
        <v>439</v>
      </c>
      <c r="B106" s="449" t="s">
        <v>440</v>
      </c>
      <c r="C106" s="450" t="s">
        <v>446</v>
      </c>
      <c r="D106" s="451" t="s">
        <v>447</v>
      </c>
      <c r="E106" s="450" t="s">
        <v>699</v>
      </c>
      <c r="F106" s="451" t="s">
        <v>700</v>
      </c>
      <c r="G106" s="450" t="s">
        <v>705</v>
      </c>
      <c r="H106" s="450" t="s">
        <v>706</v>
      </c>
      <c r="I106" s="453">
        <v>8.630000114440918</v>
      </c>
      <c r="J106" s="453">
        <v>4</v>
      </c>
      <c r="K106" s="454">
        <v>34.520000457763672</v>
      </c>
    </row>
    <row r="107" spans="1:11" ht="14.4" customHeight="1" x14ac:dyDescent="0.3">
      <c r="A107" s="448" t="s">
        <v>439</v>
      </c>
      <c r="B107" s="449" t="s">
        <v>440</v>
      </c>
      <c r="C107" s="450" t="s">
        <v>446</v>
      </c>
      <c r="D107" s="451" t="s">
        <v>447</v>
      </c>
      <c r="E107" s="450" t="s">
        <v>699</v>
      </c>
      <c r="F107" s="451" t="s">
        <v>700</v>
      </c>
      <c r="G107" s="450" t="s">
        <v>707</v>
      </c>
      <c r="H107" s="450" t="s">
        <v>708</v>
      </c>
      <c r="I107" s="453">
        <v>10.520000457763672</v>
      </c>
      <c r="J107" s="453">
        <v>4</v>
      </c>
      <c r="K107" s="454">
        <v>42.080001831054688</v>
      </c>
    </row>
    <row r="108" spans="1:11" ht="14.4" customHeight="1" x14ac:dyDescent="0.3">
      <c r="A108" s="448" t="s">
        <v>439</v>
      </c>
      <c r="B108" s="449" t="s">
        <v>440</v>
      </c>
      <c r="C108" s="450" t="s">
        <v>446</v>
      </c>
      <c r="D108" s="451" t="s">
        <v>447</v>
      </c>
      <c r="E108" s="450" t="s">
        <v>699</v>
      </c>
      <c r="F108" s="451" t="s">
        <v>700</v>
      </c>
      <c r="G108" s="450" t="s">
        <v>709</v>
      </c>
      <c r="H108" s="450" t="s">
        <v>710</v>
      </c>
      <c r="I108" s="453">
        <v>10.119999885559082</v>
      </c>
      <c r="J108" s="453">
        <v>5</v>
      </c>
      <c r="K108" s="454">
        <v>50.599998474121094</v>
      </c>
    </row>
    <row r="109" spans="1:11" ht="14.4" customHeight="1" x14ac:dyDescent="0.3">
      <c r="A109" s="448" t="s">
        <v>439</v>
      </c>
      <c r="B109" s="449" t="s">
        <v>440</v>
      </c>
      <c r="C109" s="450" t="s">
        <v>446</v>
      </c>
      <c r="D109" s="451" t="s">
        <v>447</v>
      </c>
      <c r="E109" s="450" t="s">
        <v>699</v>
      </c>
      <c r="F109" s="451" t="s">
        <v>700</v>
      </c>
      <c r="G109" s="450" t="s">
        <v>711</v>
      </c>
      <c r="H109" s="450" t="s">
        <v>712</v>
      </c>
      <c r="I109" s="453">
        <v>28.733999633789061</v>
      </c>
      <c r="J109" s="453">
        <v>185</v>
      </c>
      <c r="K109" s="454">
        <v>5315.7899780273437</v>
      </c>
    </row>
    <row r="110" spans="1:11" ht="14.4" customHeight="1" x14ac:dyDescent="0.3">
      <c r="A110" s="448" t="s">
        <v>439</v>
      </c>
      <c r="B110" s="449" t="s">
        <v>440</v>
      </c>
      <c r="C110" s="450" t="s">
        <v>446</v>
      </c>
      <c r="D110" s="451" t="s">
        <v>447</v>
      </c>
      <c r="E110" s="450" t="s">
        <v>699</v>
      </c>
      <c r="F110" s="451" t="s">
        <v>700</v>
      </c>
      <c r="G110" s="450" t="s">
        <v>713</v>
      </c>
      <c r="H110" s="450" t="s">
        <v>714</v>
      </c>
      <c r="I110" s="453">
        <v>260.29998779296875</v>
      </c>
      <c r="J110" s="453">
        <v>112</v>
      </c>
      <c r="K110" s="454">
        <v>29153.599609375</v>
      </c>
    </row>
    <row r="111" spans="1:11" ht="14.4" customHeight="1" x14ac:dyDescent="0.3">
      <c r="A111" s="448" t="s">
        <v>439</v>
      </c>
      <c r="B111" s="449" t="s">
        <v>440</v>
      </c>
      <c r="C111" s="450" t="s">
        <v>446</v>
      </c>
      <c r="D111" s="451" t="s">
        <v>447</v>
      </c>
      <c r="E111" s="450" t="s">
        <v>715</v>
      </c>
      <c r="F111" s="451" t="s">
        <v>716</v>
      </c>
      <c r="G111" s="450" t="s">
        <v>717</v>
      </c>
      <c r="H111" s="450" t="s">
        <v>718</v>
      </c>
      <c r="I111" s="453">
        <v>2.9000000953674316</v>
      </c>
      <c r="J111" s="453">
        <v>300</v>
      </c>
      <c r="K111" s="454">
        <v>871.19998168945312</v>
      </c>
    </row>
    <row r="112" spans="1:11" ht="14.4" customHeight="1" x14ac:dyDescent="0.3">
      <c r="A112" s="448" t="s">
        <v>439</v>
      </c>
      <c r="B112" s="449" t="s">
        <v>440</v>
      </c>
      <c r="C112" s="450" t="s">
        <v>446</v>
      </c>
      <c r="D112" s="451" t="s">
        <v>447</v>
      </c>
      <c r="E112" s="450" t="s">
        <v>715</v>
      </c>
      <c r="F112" s="451" t="s">
        <v>716</v>
      </c>
      <c r="G112" s="450" t="s">
        <v>719</v>
      </c>
      <c r="H112" s="450" t="s">
        <v>720</v>
      </c>
      <c r="I112" s="453">
        <v>2.9066667556762695</v>
      </c>
      <c r="J112" s="453">
        <v>400</v>
      </c>
      <c r="K112" s="454">
        <v>1163</v>
      </c>
    </row>
    <row r="113" spans="1:11" ht="14.4" customHeight="1" x14ac:dyDescent="0.3">
      <c r="A113" s="448" t="s">
        <v>439</v>
      </c>
      <c r="B113" s="449" t="s">
        <v>440</v>
      </c>
      <c r="C113" s="450" t="s">
        <v>446</v>
      </c>
      <c r="D113" s="451" t="s">
        <v>447</v>
      </c>
      <c r="E113" s="450" t="s">
        <v>715</v>
      </c>
      <c r="F113" s="451" t="s">
        <v>716</v>
      </c>
      <c r="G113" s="450" t="s">
        <v>721</v>
      </c>
      <c r="H113" s="450" t="s">
        <v>722</v>
      </c>
      <c r="I113" s="453">
        <v>217.99000549316406</v>
      </c>
      <c r="J113" s="453">
        <v>25</v>
      </c>
      <c r="K113" s="454">
        <v>5449.83984375</v>
      </c>
    </row>
    <row r="114" spans="1:11" ht="14.4" customHeight="1" x14ac:dyDescent="0.3">
      <c r="A114" s="448" t="s">
        <v>439</v>
      </c>
      <c r="B114" s="449" t="s">
        <v>440</v>
      </c>
      <c r="C114" s="450" t="s">
        <v>446</v>
      </c>
      <c r="D114" s="451" t="s">
        <v>447</v>
      </c>
      <c r="E114" s="450" t="s">
        <v>715</v>
      </c>
      <c r="F114" s="451" t="s">
        <v>716</v>
      </c>
      <c r="G114" s="450" t="s">
        <v>723</v>
      </c>
      <c r="H114" s="450" t="s">
        <v>724</v>
      </c>
      <c r="I114" s="453">
        <v>151.14999389648437</v>
      </c>
      <c r="J114" s="453">
        <v>150</v>
      </c>
      <c r="K114" s="454">
        <v>22672.98046875</v>
      </c>
    </row>
    <row r="115" spans="1:11" ht="14.4" customHeight="1" x14ac:dyDescent="0.3">
      <c r="A115" s="448" t="s">
        <v>439</v>
      </c>
      <c r="B115" s="449" t="s">
        <v>440</v>
      </c>
      <c r="C115" s="450" t="s">
        <v>446</v>
      </c>
      <c r="D115" s="451" t="s">
        <v>447</v>
      </c>
      <c r="E115" s="450" t="s">
        <v>715</v>
      </c>
      <c r="F115" s="451" t="s">
        <v>716</v>
      </c>
      <c r="G115" s="450" t="s">
        <v>725</v>
      </c>
      <c r="H115" s="450" t="s">
        <v>726</v>
      </c>
      <c r="I115" s="453">
        <v>4.6214284896850586</v>
      </c>
      <c r="J115" s="453">
        <v>900</v>
      </c>
      <c r="K115" s="454">
        <v>4160</v>
      </c>
    </row>
    <row r="116" spans="1:11" ht="14.4" customHeight="1" x14ac:dyDescent="0.3">
      <c r="A116" s="448" t="s">
        <v>439</v>
      </c>
      <c r="B116" s="449" t="s">
        <v>440</v>
      </c>
      <c r="C116" s="450" t="s">
        <v>446</v>
      </c>
      <c r="D116" s="451" t="s">
        <v>447</v>
      </c>
      <c r="E116" s="450" t="s">
        <v>715</v>
      </c>
      <c r="F116" s="451" t="s">
        <v>716</v>
      </c>
      <c r="G116" s="450" t="s">
        <v>727</v>
      </c>
      <c r="H116" s="450" t="s">
        <v>728</v>
      </c>
      <c r="I116" s="453">
        <v>3.1450001001358032</v>
      </c>
      <c r="J116" s="453">
        <v>150</v>
      </c>
      <c r="K116" s="454">
        <v>472</v>
      </c>
    </row>
    <row r="117" spans="1:11" ht="14.4" customHeight="1" x14ac:dyDescent="0.3">
      <c r="A117" s="448" t="s">
        <v>439</v>
      </c>
      <c r="B117" s="449" t="s">
        <v>440</v>
      </c>
      <c r="C117" s="450" t="s">
        <v>446</v>
      </c>
      <c r="D117" s="451" t="s">
        <v>447</v>
      </c>
      <c r="E117" s="450" t="s">
        <v>715</v>
      </c>
      <c r="F117" s="451" t="s">
        <v>716</v>
      </c>
      <c r="G117" s="450" t="s">
        <v>729</v>
      </c>
      <c r="H117" s="450" t="s">
        <v>730</v>
      </c>
      <c r="I117" s="453">
        <v>618.030029296875</v>
      </c>
      <c r="J117" s="453">
        <v>5</v>
      </c>
      <c r="K117" s="454">
        <v>3090.14990234375</v>
      </c>
    </row>
    <row r="118" spans="1:11" ht="14.4" customHeight="1" x14ac:dyDescent="0.3">
      <c r="A118" s="448" t="s">
        <v>439</v>
      </c>
      <c r="B118" s="449" t="s">
        <v>440</v>
      </c>
      <c r="C118" s="450" t="s">
        <v>446</v>
      </c>
      <c r="D118" s="451" t="s">
        <v>447</v>
      </c>
      <c r="E118" s="450" t="s">
        <v>715</v>
      </c>
      <c r="F118" s="451" t="s">
        <v>716</v>
      </c>
      <c r="G118" s="450" t="s">
        <v>731</v>
      </c>
      <c r="H118" s="450" t="s">
        <v>732</v>
      </c>
      <c r="I118" s="453">
        <v>8.3500003814697266</v>
      </c>
      <c r="J118" s="453">
        <v>250</v>
      </c>
      <c r="K118" s="454">
        <v>2087.2500610351563</v>
      </c>
    </row>
    <row r="119" spans="1:11" ht="14.4" customHeight="1" x14ac:dyDescent="0.3">
      <c r="A119" s="448" t="s">
        <v>439</v>
      </c>
      <c r="B119" s="449" t="s">
        <v>440</v>
      </c>
      <c r="C119" s="450" t="s">
        <v>446</v>
      </c>
      <c r="D119" s="451" t="s">
        <v>447</v>
      </c>
      <c r="E119" s="450" t="s">
        <v>715</v>
      </c>
      <c r="F119" s="451" t="s">
        <v>716</v>
      </c>
      <c r="G119" s="450" t="s">
        <v>733</v>
      </c>
      <c r="H119" s="450" t="s">
        <v>734</v>
      </c>
      <c r="I119" s="453">
        <v>11.729999542236328</v>
      </c>
      <c r="J119" s="453">
        <v>10</v>
      </c>
      <c r="K119" s="454">
        <v>117.30000305175781</v>
      </c>
    </row>
    <row r="120" spans="1:11" ht="14.4" customHeight="1" x14ac:dyDescent="0.3">
      <c r="A120" s="448" t="s">
        <v>439</v>
      </c>
      <c r="B120" s="449" t="s">
        <v>440</v>
      </c>
      <c r="C120" s="450" t="s">
        <v>446</v>
      </c>
      <c r="D120" s="451" t="s">
        <v>447</v>
      </c>
      <c r="E120" s="450" t="s">
        <v>715</v>
      </c>
      <c r="F120" s="451" t="s">
        <v>716</v>
      </c>
      <c r="G120" s="450" t="s">
        <v>735</v>
      </c>
      <c r="H120" s="450" t="s">
        <v>736</v>
      </c>
      <c r="I120" s="453">
        <v>51.209999084472656</v>
      </c>
      <c r="J120" s="453">
        <v>10</v>
      </c>
      <c r="K120" s="454">
        <v>512.07000732421875</v>
      </c>
    </row>
    <row r="121" spans="1:11" ht="14.4" customHeight="1" x14ac:dyDescent="0.3">
      <c r="A121" s="448" t="s">
        <v>439</v>
      </c>
      <c r="B121" s="449" t="s">
        <v>440</v>
      </c>
      <c r="C121" s="450" t="s">
        <v>446</v>
      </c>
      <c r="D121" s="451" t="s">
        <v>447</v>
      </c>
      <c r="E121" s="450" t="s">
        <v>715</v>
      </c>
      <c r="F121" s="451" t="s">
        <v>716</v>
      </c>
      <c r="G121" s="450" t="s">
        <v>737</v>
      </c>
      <c r="H121" s="450" t="s">
        <v>738</v>
      </c>
      <c r="I121" s="453">
        <v>13.310000419616699</v>
      </c>
      <c r="J121" s="453">
        <v>30</v>
      </c>
      <c r="K121" s="454">
        <v>399.30001831054687</v>
      </c>
    </row>
    <row r="122" spans="1:11" ht="14.4" customHeight="1" x14ac:dyDescent="0.3">
      <c r="A122" s="448" t="s">
        <v>439</v>
      </c>
      <c r="B122" s="449" t="s">
        <v>440</v>
      </c>
      <c r="C122" s="450" t="s">
        <v>446</v>
      </c>
      <c r="D122" s="451" t="s">
        <v>447</v>
      </c>
      <c r="E122" s="450" t="s">
        <v>715</v>
      </c>
      <c r="F122" s="451" t="s">
        <v>716</v>
      </c>
      <c r="G122" s="450" t="s">
        <v>739</v>
      </c>
      <c r="H122" s="450" t="s">
        <v>740</v>
      </c>
      <c r="I122" s="453">
        <v>252.88999938964844</v>
      </c>
      <c r="J122" s="453">
        <v>10</v>
      </c>
      <c r="K122" s="454">
        <v>2528.89990234375</v>
      </c>
    </row>
    <row r="123" spans="1:11" ht="14.4" customHeight="1" x14ac:dyDescent="0.3">
      <c r="A123" s="448" t="s">
        <v>439</v>
      </c>
      <c r="B123" s="449" t="s">
        <v>440</v>
      </c>
      <c r="C123" s="450" t="s">
        <v>446</v>
      </c>
      <c r="D123" s="451" t="s">
        <v>447</v>
      </c>
      <c r="E123" s="450" t="s">
        <v>715</v>
      </c>
      <c r="F123" s="451" t="s">
        <v>716</v>
      </c>
      <c r="G123" s="450" t="s">
        <v>741</v>
      </c>
      <c r="H123" s="450" t="s">
        <v>742</v>
      </c>
      <c r="I123" s="453">
        <v>25.532500743865967</v>
      </c>
      <c r="J123" s="453">
        <v>40</v>
      </c>
      <c r="K123" s="454">
        <v>1021.3000030517578</v>
      </c>
    </row>
    <row r="124" spans="1:11" ht="14.4" customHeight="1" x14ac:dyDescent="0.3">
      <c r="A124" s="448" t="s">
        <v>439</v>
      </c>
      <c r="B124" s="449" t="s">
        <v>440</v>
      </c>
      <c r="C124" s="450" t="s">
        <v>446</v>
      </c>
      <c r="D124" s="451" t="s">
        <v>447</v>
      </c>
      <c r="E124" s="450" t="s">
        <v>715</v>
      </c>
      <c r="F124" s="451" t="s">
        <v>716</v>
      </c>
      <c r="G124" s="450" t="s">
        <v>743</v>
      </c>
      <c r="H124" s="450" t="s">
        <v>744</v>
      </c>
      <c r="I124" s="453">
        <v>70.180000305175781</v>
      </c>
      <c r="J124" s="453">
        <v>20</v>
      </c>
      <c r="K124" s="454">
        <v>1403.5999755859375</v>
      </c>
    </row>
    <row r="125" spans="1:11" ht="14.4" customHeight="1" x14ac:dyDescent="0.3">
      <c r="A125" s="448" t="s">
        <v>439</v>
      </c>
      <c r="B125" s="449" t="s">
        <v>440</v>
      </c>
      <c r="C125" s="450" t="s">
        <v>446</v>
      </c>
      <c r="D125" s="451" t="s">
        <v>447</v>
      </c>
      <c r="E125" s="450" t="s">
        <v>715</v>
      </c>
      <c r="F125" s="451" t="s">
        <v>716</v>
      </c>
      <c r="G125" s="450" t="s">
        <v>745</v>
      </c>
      <c r="H125" s="450" t="s">
        <v>746</v>
      </c>
      <c r="I125" s="453">
        <v>200.85800170898437</v>
      </c>
      <c r="J125" s="453">
        <v>40</v>
      </c>
      <c r="K125" s="454">
        <v>8058.5402221679687</v>
      </c>
    </row>
    <row r="126" spans="1:11" ht="14.4" customHeight="1" x14ac:dyDescent="0.3">
      <c r="A126" s="448" t="s">
        <v>439</v>
      </c>
      <c r="B126" s="449" t="s">
        <v>440</v>
      </c>
      <c r="C126" s="450" t="s">
        <v>446</v>
      </c>
      <c r="D126" s="451" t="s">
        <v>447</v>
      </c>
      <c r="E126" s="450" t="s">
        <v>715</v>
      </c>
      <c r="F126" s="451" t="s">
        <v>716</v>
      </c>
      <c r="G126" s="450" t="s">
        <v>747</v>
      </c>
      <c r="H126" s="450" t="s">
        <v>748</v>
      </c>
      <c r="I126" s="453">
        <v>97.44333140055339</v>
      </c>
      <c r="J126" s="453">
        <v>50</v>
      </c>
      <c r="K126" s="454">
        <v>4781.68994140625</v>
      </c>
    </row>
    <row r="127" spans="1:11" ht="14.4" customHeight="1" x14ac:dyDescent="0.3">
      <c r="A127" s="448" t="s">
        <v>439</v>
      </c>
      <c r="B127" s="449" t="s">
        <v>440</v>
      </c>
      <c r="C127" s="450" t="s">
        <v>446</v>
      </c>
      <c r="D127" s="451" t="s">
        <v>447</v>
      </c>
      <c r="E127" s="450" t="s">
        <v>715</v>
      </c>
      <c r="F127" s="451" t="s">
        <v>716</v>
      </c>
      <c r="G127" s="450" t="s">
        <v>749</v>
      </c>
      <c r="H127" s="450" t="s">
        <v>750</v>
      </c>
      <c r="I127" s="453">
        <v>0.61000001430511475</v>
      </c>
      <c r="J127" s="453">
        <v>1200</v>
      </c>
      <c r="K127" s="454">
        <v>732</v>
      </c>
    </row>
    <row r="128" spans="1:11" ht="14.4" customHeight="1" x14ac:dyDescent="0.3">
      <c r="A128" s="448" t="s">
        <v>439</v>
      </c>
      <c r="B128" s="449" t="s">
        <v>440</v>
      </c>
      <c r="C128" s="450" t="s">
        <v>446</v>
      </c>
      <c r="D128" s="451" t="s">
        <v>447</v>
      </c>
      <c r="E128" s="450" t="s">
        <v>715</v>
      </c>
      <c r="F128" s="451" t="s">
        <v>716</v>
      </c>
      <c r="G128" s="450" t="s">
        <v>751</v>
      </c>
      <c r="H128" s="450" t="s">
        <v>752</v>
      </c>
      <c r="I128" s="453">
        <v>0.4699999988079071</v>
      </c>
      <c r="J128" s="453">
        <v>10</v>
      </c>
      <c r="K128" s="454">
        <v>4.6999998092651367</v>
      </c>
    </row>
    <row r="129" spans="1:11" ht="14.4" customHeight="1" x14ac:dyDescent="0.3">
      <c r="A129" s="448" t="s">
        <v>439</v>
      </c>
      <c r="B129" s="449" t="s">
        <v>440</v>
      </c>
      <c r="C129" s="450" t="s">
        <v>446</v>
      </c>
      <c r="D129" s="451" t="s">
        <v>447</v>
      </c>
      <c r="E129" s="450" t="s">
        <v>715</v>
      </c>
      <c r="F129" s="451" t="s">
        <v>716</v>
      </c>
      <c r="G129" s="450" t="s">
        <v>753</v>
      </c>
      <c r="H129" s="450" t="s">
        <v>754</v>
      </c>
      <c r="I129" s="453">
        <v>1.67249995470047</v>
      </c>
      <c r="J129" s="453">
        <v>500</v>
      </c>
      <c r="K129" s="454">
        <v>836</v>
      </c>
    </row>
    <row r="130" spans="1:11" ht="14.4" customHeight="1" x14ac:dyDescent="0.3">
      <c r="A130" s="448" t="s">
        <v>439</v>
      </c>
      <c r="B130" s="449" t="s">
        <v>440</v>
      </c>
      <c r="C130" s="450" t="s">
        <v>446</v>
      </c>
      <c r="D130" s="451" t="s">
        <v>447</v>
      </c>
      <c r="E130" s="450" t="s">
        <v>715</v>
      </c>
      <c r="F130" s="451" t="s">
        <v>716</v>
      </c>
      <c r="G130" s="450" t="s">
        <v>755</v>
      </c>
      <c r="H130" s="450" t="s">
        <v>756</v>
      </c>
      <c r="I130" s="453">
        <v>0.67000001668930054</v>
      </c>
      <c r="J130" s="453">
        <v>10</v>
      </c>
      <c r="K130" s="454">
        <v>6.6999998092651367</v>
      </c>
    </row>
    <row r="131" spans="1:11" ht="14.4" customHeight="1" x14ac:dyDescent="0.3">
      <c r="A131" s="448" t="s">
        <v>439</v>
      </c>
      <c r="B131" s="449" t="s">
        <v>440</v>
      </c>
      <c r="C131" s="450" t="s">
        <v>446</v>
      </c>
      <c r="D131" s="451" t="s">
        <v>447</v>
      </c>
      <c r="E131" s="450" t="s">
        <v>715</v>
      </c>
      <c r="F131" s="451" t="s">
        <v>716</v>
      </c>
      <c r="G131" s="450" t="s">
        <v>757</v>
      </c>
      <c r="H131" s="450" t="s">
        <v>758</v>
      </c>
      <c r="I131" s="453">
        <v>1016.4000244140625</v>
      </c>
      <c r="J131" s="453">
        <v>2</v>
      </c>
      <c r="K131" s="454">
        <v>2032.800048828125</v>
      </c>
    </row>
    <row r="132" spans="1:11" ht="14.4" customHeight="1" x14ac:dyDescent="0.3">
      <c r="A132" s="448" t="s">
        <v>439</v>
      </c>
      <c r="B132" s="449" t="s">
        <v>440</v>
      </c>
      <c r="C132" s="450" t="s">
        <v>446</v>
      </c>
      <c r="D132" s="451" t="s">
        <v>447</v>
      </c>
      <c r="E132" s="450" t="s">
        <v>715</v>
      </c>
      <c r="F132" s="451" t="s">
        <v>716</v>
      </c>
      <c r="G132" s="450" t="s">
        <v>759</v>
      </c>
      <c r="H132" s="450" t="s">
        <v>760</v>
      </c>
      <c r="I132" s="453">
        <v>2844.530029296875</v>
      </c>
      <c r="J132" s="453">
        <v>7</v>
      </c>
      <c r="K132" s="454">
        <v>19902.99951171875</v>
      </c>
    </row>
    <row r="133" spans="1:11" ht="14.4" customHeight="1" x14ac:dyDescent="0.3">
      <c r="A133" s="448" t="s">
        <v>439</v>
      </c>
      <c r="B133" s="449" t="s">
        <v>440</v>
      </c>
      <c r="C133" s="450" t="s">
        <v>446</v>
      </c>
      <c r="D133" s="451" t="s">
        <v>447</v>
      </c>
      <c r="E133" s="450" t="s">
        <v>715</v>
      </c>
      <c r="F133" s="451" t="s">
        <v>716</v>
      </c>
      <c r="G133" s="450" t="s">
        <v>761</v>
      </c>
      <c r="H133" s="450" t="s">
        <v>762</v>
      </c>
      <c r="I133" s="453">
        <v>1387.8699951171875</v>
      </c>
      <c r="J133" s="453">
        <v>2</v>
      </c>
      <c r="K133" s="454">
        <v>2775.739990234375</v>
      </c>
    </row>
    <row r="134" spans="1:11" ht="14.4" customHeight="1" x14ac:dyDescent="0.3">
      <c r="A134" s="448" t="s">
        <v>439</v>
      </c>
      <c r="B134" s="449" t="s">
        <v>440</v>
      </c>
      <c r="C134" s="450" t="s">
        <v>446</v>
      </c>
      <c r="D134" s="451" t="s">
        <v>447</v>
      </c>
      <c r="E134" s="450" t="s">
        <v>715</v>
      </c>
      <c r="F134" s="451" t="s">
        <v>716</v>
      </c>
      <c r="G134" s="450" t="s">
        <v>763</v>
      </c>
      <c r="H134" s="450" t="s">
        <v>764</v>
      </c>
      <c r="I134" s="453">
        <v>4.8299999237060547</v>
      </c>
      <c r="J134" s="453">
        <v>100</v>
      </c>
      <c r="K134" s="454">
        <v>483.32000732421875</v>
      </c>
    </row>
    <row r="135" spans="1:11" ht="14.4" customHeight="1" x14ac:dyDescent="0.3">
      <c r="A135" s="448" t="s">
        <v>439</v>
      </c>
      <c r="B135" s="449" t="s">
        <v>440</v>
      </c>
      <c r="C135" s="450" t="s">
        <v>446</v>
      </c>
      <c r="D135" s="451" t="s">
        <v>447</v>
      </c>
      <c r="E135" s="450" t="s">
        <v>715</v>
      </c>
      <c r="F135" s="451" t="s">
        <v>716</v>
      </c>
      <c r="G135" s="450" t="s">
        <v>765</v>
      </c>
      <c r="H135" s="450" t="s">
        <v>766</v>
      </c>
      <c r="I135" s="453">
        <v>669.1300048828125</v>
      </c>
      <c r="J135" s="453">
        <v>1</v>
      </c>
      <c r="K135" s="454">
        <v>669.1300048828125</v>
      </c>
    </row>
    <row r="136" spans="1:11" ht="14.4" customHeight="1" x14ac:dyDescent="0.3">
      <c r="A136" s="448" t="s">
        <v>439</v>
      </c>
      <c r="B136" s="449" t="s">
        <v>440</v>
      </c>
      <c r="C136" s="450" t="s">
        <v>446</v>
      </c>
      <c r="D136" s="451" t="s">
        <v>447</v>
      </c>
      <c r="E136" s="450" t="s">
        <v>715</v>
      </c>
      <c r="F136" s="451" t="s">
        <v>716</v>
      </c>
      <c r="G136" s="450" t="s">
        <v>767</v>
      </c>
      <c r="H136" s="450" t="s">
        <v>768</v>
      </c>
      <c r="I136" s="453">
        <v>1.4366666475931804</v>
      </c>
      <c r="J136" s="453">
        <v>6500</v>
      </c>
      <c r="K136" s="454">
        <v>9353.3000793457031</v>
      </c>
    </row>
    <row r="137" spans="1:11" ht="14.4" customHeight="1" x14ac:dyDescent="0.3">
      <c r="A137" s="448" t="s">
        <v>439</v>
      </c>
      <c r="B137" s="449" t="s">
        <v>440</v>
      </c>
      <c r="C137" s="450" t="s">
        <v>446</v>
      </c>
      <c r="D137" s="451" t="s">
        <v>447</v>
      </c>
      <c r="E137" s="450" t="s">
        <v>715</v>
      </c>
      <c r="F137" s="451" t="s">
        <v>716</v>
      </c>
      <c r="G137" s="450" t="s">
        <v>769</v>
      </c>
      <c r="H137" s="450" t="s">
        <v>770</v>
      </c>
      <c r="I137" s="453">
        <v>211.75</v>
      </c>
      <c r="J137" s="453">
        <v>5</v>
      </c>
      <c r="K137" s="454">
        <v>1058.75</v>
      </c>
    </row>
    <row r="138" spans="1:11" ht="14.4" customHeight="1" x14ac:dyDescent="0.3">
      <c r="A138" s="448" t="s">
        <v>439</v>
      </c>
      <c r="B138" s="449" t="s">
        <v>440</v>
      </c>
      <c r="C138" s="450" t="s">
        <v>446</v>
      </c>
      <c r="D138" s="451" t="s">
        <v>447</v>
      </c>
      <c r="E138" s="450" t="s">
        <v>715</v>
      </c>
      <c r="F138" s="451" t="s">
        <v>716</v>
      </c>
      <c r="G138" s="450" t="s">
        <v>771</v>
      </c>
      <c r="H138" s="450" t="s">
        <v>772</v>
      </c>
      <c r="I138" s="453">
        <v>1.8914285557610648</v>
      </c>
      <c r="J138" s="453">
        <v>6600</v>
      </c>
      <c r="K138" s="454">
        <v>12501.729904174805</v>
      </c>
    </row>
    <row r="139" spans="1:11" ht="14.4" customHeight="1" x14ac:dyDescent="0.3">
      <c r="A139" s="448" t="s">
        <v>439</v>
      </c>
      <c r="B139" s="449" t="s">
        <v>440</v>
      </c>
      <c r="C139" s="450" t="s">
        <v>446</v>
      </c>
      <c r="D139" s="451" t="s">
        <v>447</v>
      </c>
      <c r="E139" s="450" t="s">
        <v>715</v>
      </c>
      <c r="F139" s="451" t="s">
        <v>716</v>
      </c>
      <c r="G139" s="450" t="s">
        <v>773</v>
      </c>
      <c r="H139" s="450" t="s">
        <v>774</v>
      </c>
      <c r="I139" s="453">
        <v>21.229999542236328</v>
      </c>
      <c r="J139" s="453">
        <v>10</v>
      </c>
      <c r="K139" s="454">
        <v>212.30000305175781</v>
      </c>
    </row>
    <row r="140" spans="1:11" ht="14.4" customHeight="1" x14ac:dyDescent="0.3">
      <c r="A140" s="448" t="s">
        <v>439</v>
      </c>
      <c r="B140" s="449" t="s">
        <v>440</v>
      </c>
      <c r="C140" s="450" t="s">
        <v>446</v>
      </c>
      <c r="D140" s="451" t="s">
        <v>447</v>
      </c>
      <c r="E140" s="450" t="s">
        <v>715</v>
      </c>
      <c r="F140" s="451" t="s">
        <v>716</v>
      </c>
      <c r="G140" s="450" t="s">
        <v>775</v>
      </c>
      <c r="H140" s="450" t="s">
        <v>776</v>
      </c>
      <c r="I140" s="453">
        <v>2.059999942779541</v>
      </c>
      <c r="J140" s="453">
        <v>100</v>
      </c>
      <c r="K140" s="454">
        <v>206</v>
      </c>
    </row>
    <row r="141" spans="1:11" ht="14.4" customHeight="1" x14ac:dyDescent="0.3">
      <c r="A141" s="448" t="s">
        <v>439</v>
      </c>
      <c r="B141" s="449" t="s">
        <v>440</v>
      </c>
      <c r="C141" s="450" t="s">
        <v>446</v>
      </c>
      <c r="D141" s="451" t="s">
        <v>447</v>
      </c>
      <c r="E141" s="450" t="s">
        <v>715</v>
      </c>
      <c r="F141" s="451" t="s">
        <v>716</v>
      </c>
      <c r="G141" s="450" t="s">
        <v>777</v>
      </c>
      <c r="H141" s="450" t="s">
        <v>778</v>
      </c>
      <c r="I141" s="453">
        <v>2.0899999141693115</v>
      </c>
      <c r="J141" s="453">
        <v>300</v>
      </c>
      <c r="K141" s="454">
        <v>627</v>
      </c>
    </row>
    <row r="142" spans="1:11" ht="14.4" customHeight="1" x14ac:dyDescent="0.3">
      <c r="A142" s="448" t="s">
        <v>439</v>
      </c>
      <c r="B142" s="449" t="s">
        <v>440</v>
      </c>
      <c r="C142" s="450" t="s">
        <v>446</v>
      </c>
      <c r="D142" s="451" t="s">
        <v>447</v>
      </c>
      <c r="E142" s="450" t="s">
        <v>715</v>
      </c>
      <c r="F142" s="451" t="s">
        <v>716</v>
      </c>
      <c r="G142" s="450" t="s">
        <v>779</v>
      </c>
      <c r="H142" s="450" t="s">
        <v>780</v>
      </c>
      <c r="I142" s="453">
        <v>3.75</v>
      </c>
      <c r="J142" s="453">
        <v>250</v>
      </c>
      <c r="K142" s="454">
        <v>937.5</v>
      </c>
    </row>
    <row r="143" spans="1:11" ht="14.4" customHeight="1" x14ac:dyDescent="0.3">
      <c r="A143" s="448" t="s">
        <v>439</v>
      </c>
      <c r="B143" s="449" t="s">
        <v>440</v>
      </c>
      <c r="C143" s="450" t="s">
        <v>446</v>
      </c>
      <c r="D143" s="451" t="s">
        <v>447</v>
      </c>
      <c r="E143" s="450" t="s">
        <v>715</v>
      </c>
      <c r="F143" s="451" t="s">
        <v>716</v>
      </c>
      <c r="G143" s="450" t="s">
        <v>781</v>
      </c>
      <c r="H143" s="450" t="s">
        <v>782</v>
      </c>
      <c r="I143" s="453">
        <v>1.9850000143051147</v>
      </c>
      <c r="J143" s="453">
        <v>100</v>
      </c>
      <c r="K143" s="454">
        <v>198.5</v>
      </c>
    </row>
    <row r="144" spans="1:11" ht="14.4" customHeight="1" x14ac:dyDescent="0.3">
      <c r="A144" s="448" t="s">
        <v>439</v>
      </c>
      <c r="B144" s="449" t="s">
        <v>440</v>
      </c>
      <c r="C144" s="450" t="s">
        <v>446</v>
      </c>
      <c r="D144" s="451" t="s">
        <v>447</v>
      </c>
      <c r="E144" s="450" t="s">
        <v>715</v>
      </c>
      <c r="F144" s="451" t="s">
        <v>716</v>
      </c>
      <c r="G144" s="450" t="s">
        <v>783</v>
      </c>
      <c r="H144" s="450" t="s">
        <v>784</v>
      </c>
      <c r="I144" s="453">
        <v>1.9666666984558105</v>
      </c>
      <c r="J144" s="453">
        <v>1160</v>
      </c>
      <c r="K144" s="454">
        <v>2277.7799682617187</v>
      </c>
    </row>
    <row r="145" spans="1:11" ht="14.4" customHeight="1" x14ac:dyDescent="0.3">
      <c r="A145" s="448" t="s">
        <v>439</v>
      </c>
      <c r="B145" s="449" t="s">
        <v>440</v>
      </c>
      <c r="C145" s="450" t="s">
        <v>446</v>
      </c>
      <c r="D145" s="451" t="s">
        <v>447</v>
      </c>
      <c r="E145" s="450" t="s">
        <v>715</v>
      </c>
      <c r="F145" s="451" t="s">
        <v>716</v>
      </c>
      <c r="G145" s="450" t="s">
        <v>783</v>
      </c>
      <c r="H145" s="450" t="s">
        <v>785</v>
      </c>
      <c r="I145" s="453">
        <v>1.9700000286102295</v>
      </c>
      <c r="J145" s="453">
        <v>900</v>
      </c>
      <c r="K145" s="454">
        <v>1770.1699829101562</v>
      </c>
    </row>
    <row r="146" spans="1:11" ht="14.4" customHeight="1" x14ac:dyDescent="0.3">
      <c r="A146" s="448" t="s">
        <v>439</v>
      </c>
      <c r="B146" s="449" t="s">
        <v>440</v>
      </c>
      <c r="C146" s="450" t="s">
        <v>446</v>
      </c>
      <c r="D146" s="451" t="s">
        <v>447</v>
      </c>
      <c r="E146" s="450" t="s">
        <v>715</v>
      </c>
      <c r="F146" s="451" t="s">
        <v>716</v>
      </c>
      <c r="G146" s="450" t="s">
        <v>783</v>
      </c>
      <c r="H146" s="450" t="s">
        <v>786</v>
      </c>
      <c r="I146" s="453">
        <v>1.9700000286102295</v>
      </c>
      <c r="J146" s="453">
        <v>700</v>
      </c>
      <c r="K146" s="454">
        <v>1376.7999877929687</v>
      </c>
    </row>
    <row r="147" spans="1:11" ht="14.4" customHeight="1" x14ac:dyDescent="0.3">
      <c r="A147" s="448" t="s">
        <v>439</v>
      </c>
      <c r="B147" s="449" t="s">
        <v>440</v>
      </c>
      <c r="C147" s="450" t="s">
        <v>446</v>
      </c>
      <c r="D147" s="451" t="s">
        <v>447</v>
      </c>
      <c r="E147" s="450" t="s">
        <v>715</v>
      </c>
      <c r="F147" s="451" t="s">
        <v>716</v>
      </c>
      <c r="G147" s="450" t="s">
        <v>783</v>
      </c>
      <c r="H147" s="450" t="s">
        <v>787</v>
      </c>
      <c r="I147" s="453">
        <v>1.9700000286102295</v>
      </c>
      <c r="J147" s="453">
        <v>240</v>
      </c>
      <c r="K147" s="454">
        <v>472.04998779296875</v>
      </c>
    </row>
    <row r="148" spans="1:11" ht="14.4" customHeight="1" x14ac:dyDescent="0.3">
      <c r="A148" s="448" t="s">
        <v>439</v>
      </c>
      <c r="B148" s="449" t="s">
        <v>440</v>
      </c>
      <c r="C148" s="450" t="s">
        <v>446</v>
      </c>
      <c r="D148" s="451" t="s">
        <v>447</v>
      </c>
      <c r="E148" s="450" t="s">
        <v>715</v>
      </c>
      <c r="F148" s="451" t="s">
        <v>716</v>
      </c>
      <c r="G148" s="450" t="s">
        <v>788</v>
      </c>
      <c r="H148" s="450" t="s">
        <v>789</v>
      </c>
      <c r="I148" s="453">
        <v>21.236666361490887</v>
      </c>
      <c r="J148" s="453">
        <v>90</v>
      </c>
      <c r="K148" s="454">
        <v>1911.300048828125</v>
      </c>
    </row>
    <row r="149" spans="1:11" ht="14.4" customHeight="1" x14ac:dyDescent="0.3">
      <c r="A149" s="448" t="s">
        <v>439</v>
      </c>
      <c r="B149" s="449" t="s">
        <v>440</v>
      </c>
      <c r="C149" s="450" t="s">
        <v>446</v>
      </c>
      <c r="D149" s="451" t="s">
        <v>447</v>
      </c>
      <c r="E149" s="450" t="s">
        <v>715</v>
      </c>
      <c r="F149" s="451" t="s">
        <v>716</v>
      </c>
      <c r="G149" s="450" t="s">
        <v>790</v>
      </c>
      <c r="H149" s="450" t="s">
        <v>791</v>
      </c>
      <c r="I149" s="453">
        <v>56.990000406901039</v>
      </c>
      <c r="J149" s="453">
        <v>200</v>
      </c>
      <c r="K149" s="454">
        <v>11367.020263671875</v>
      </c>
    </row>
    <row r="150" spans="1:11" ht="14.4" customHeight="1" x14ac:dyDescent="0.3">
      <c r="A150" s="448" t="s">
        <v>439</v>
      </c>
      <c r="B150" s="449" t="s">
        <v>440</v>
      </c>
      <c r="C150" s="450" t="s">
        <v>446</v>
      </c>
      <c r="D150" s="451" t="s">
        <v>447</v>
      </c>
      <c r="E150" s="450" t="s">
        <v>792</v>
      </c>
      <c r="F150" s="451" t="s">
        <v>793</v>
      </c>
      <c r="G150" s="450" t="s">
        <v>794</v>
      </c>
      <c r="H150" s="450" t="s">
        <v>795</v>
      </c>
      <c r="I150" s="453">
        <v>0.53499999642372131</v>
      </c>
      <c r="J150" s="453">
        <v>800</v>
      </c>
      <c r="K150" s="454">
        <v>431</v>
      </c>
    </row>
    <row r="151" spans="1:11" ht="14.4" customHeight="1" x14ac:dyDescent="0.3">
      <c r="A151" s="448" t="s">
        <v>439</v>
      </c>
      <c r="B151" s="449" t="s">
        <v>440</v>
      </c>
      <c r="C151" s="450" t="s">
        <v>446</v>
      </c>
      <c r="D151" s="451" t="s">
        <v>447</v>
      </c>
      <c r="E151" s="450" t="s">
        <v>796</v>
      </c>
      <c r="F151" s="451" t="s">
        <v>797</v>
      </c>
      <c r="G151" s="450" t="s">
        <v>798</v>
      </c>
      <c r="H151" s="450" t="s">
        <v>799</v>
      </c>
      <c r="I151" s="453">
        <v>0.68916666507720947</v>
      </c>
      <c r="J151" s="453">
        <v>27400</v>
      </c>
      <c r="K151" s="454">
        <v>18886</v>
      </c>
    </row>
    <row r="152" spans="1:11" ht="14.4" customHeight="1" x14ac:dyDescent="0.3">
      <c r="A152" s="448" t="s">
        <v>439</v>
      </c>
      <c r="B152" s="449" t="s">
        <v>440</v>
      </c>
      <c r="C152" s="450" t="s">
        <v>446</v>
      </c>
      <c r="D152" s="451" t="s">
        <v>447</v>
      </c>
      <c r="E152" s="450" t="s">
        <v>796</v>
      </c>
      <c r="F152" s="451" t="s">
        <v>797</v>
      </c>
      <c r="G152" s="450" t="s">
        <v>800</v>
      </c>
      <c r="H152" s="450" t="s">
        <v>801</v>
      </c>
      <c r="I152" s="453">
        <v>0.68999999761581421</v>
      </c>
      <c r="J152" s="453">
        <v>8800</v>
      </c>
      <c r="K152" s="454">
        <v>6072</v>
      </c>
    </row>
    <row r="153" spans="1:11" ht="14.4" customHeight="1" x14ac:dyDescent="0.3">
      <c r="A153" s="448" t="s">
        <v>439</v>
      </c>
      <c r="B153" s="449" t="s">
        <v>440</v>
      </c>
      <c r="C153" s="450" t="s">
        <v>446</v>
      </c>
      <c r="D153" s="451" t="s">
        <v>447</v>
      </c>
      <c r="E153" s="450" t="s">
        <v>796</v>
      </c>
      <c r="F153" s="451" t="s">
        <v>797</v>
      </c>
      <c r="G153" s="450" t="s">
        <v>802</v>
      </c>
      <c r="H153" s="450" t="s">
        <v>803</v>
      </c>
      <c r="I153" s="453">
        <v>0.68999999761581421</v>
      </c>
      <c r="J153" s="453">
        <v>3400</v>
      </c>
      <c r="K153" s="454">
        <v>2346</v>
      </c>
    </row>
    <row r="154" spans="1:11" ht="14.4" customHeight="1" x14ac:dyDescent="0.3">
      <c r="A154" s="448" t="s">
        <v>439</v>
      </c>
      <c r="B154" s="449" t="s">
        <v>440</v>
      </c>
      <c r="C154" s="450" t="s">
        <v>446</v>
      </c>
      <c r="D154" s="451" t="s">
        <v>447</v>
      </c>
      <c r="E154" s="450" t="s">
        <v>796</v>
      </c>
      <c r="F154" s="451" t="s">
        <v>797</v>
      </c>
      <c r="G154" s="450" t="s">
        <v>804</v>
      </c>
      <c r="H154" s="450" t="s">
        <v>805</v>
      </c>
      <c r="I154" s="453">
        <v>10.550000190734863</v>
      </c>
      <c r="J154" s="453">
        <v>80</v>
      </c>
      <c r="K154" s="454">
        <v>844.0999755859375</v>
      </c>
    </row>
    <row r="155" spans="1:11" ht="14.4" customHeight="1" x14ac:dyDescent="0.3">
      <c r="A155" s="448" t="s">
        <v>439</v>
      </c>
      <c r="B155" s="449" t="s">
        <v>440</v>
      </c>
      <c r="C155" s="450" t="s">
        <v>446</v>
      </c>
      <c r="D155" s="451" t="s">
        <v>447</v>
      </c>
      <c r="E155" s="450" t="s">
        <v>796</v>
      </c>
      <c r="F155" s="451" t="s">
        <v>797</v>
      </c>
      <c r="G155" s="450" t="s">
        <v>806</v>
      </c>
      <c r="H155" s="450" t="s">
        <v>807</v>
      </c>
      <c r="I155" s="453">
        <v>12.585000038146973</v>
      </c>
      <c r="J155" s="453">
        <v>200</v>
      </c>
      <c r="K155" s="454">
        <v>2516.5</v>
      </c>
    </row>
    <row r="156" spans="1:11" ht="14.4" customHeight="1" x14ac:dyDescent="0.3">
      <c r="A156" s="448" t="s">
        <v>439</v>
      </c>
      <c r="B156" s="449" t="s">
        <v>440</v>
      </c>
      <c r="C156" s="450" t="s">
        <v>446</v>
      </c>
      <c r="D156" s="451" t="s">
        <v>447</v>
      </c>
      <c r="E156" s="450" t="s">
        <v>796</v>
      </c>
      <c r="F156" s="451" t="s">
        <v>797</v>
      </c>
      <c r="G156" s="450" t="s">
        <v>808</v>
      </c>
      <c r="H156" s="450" t="s">
        <v>809</v>
      </c>
      <c r="I156" s="453">
        <v>9.4300003051757812</v>
      </c>
      <c r="J156" s="453">
        <v>100</v>
      </c>
      <c r="K156" s="454">
        <v>943</v>
      </c>
    </row>
    <row r="157" spans="1:11" ht="14.4" customHeight="1" x14ac:dyDescent="0.3">
      <c r="A157" s="448" t="s">
        <v>439</v>
      </c>
      <c r="B157" s="449" t="s">
        <v>440</v>
      </c>
      <c r="C157" s="450" t="s">
        <v>446</v>
      </c>
      <c r="D157" s="451" t="s">
        <v>447</v>
      </c>
      <c r="E157" s="450" t="s">
        <v>796</v>
      </c>
      <c r="F157" s="451" t="s">
        <v>797</v>
      </c>
      <c r="G157" s="450" t="s">
        <v>810</v>
      </c>
      <c r="H157" s="450" t="s">
        <v>811</v>
      </c>
      <c r="I157" s="453">
        <v>16.209999084472656</v>
      </c>
      <c r="J157" s="453">
        <v>100</v>
      </c>
      <c r="K157" s="454">
        <v>1621.3900146484375</v>
      </c>
    </row>
    <row r="158" spans="1:11" ht="14.4" customHeight="1" x14ac:dyDescent="0.3">
      <c r="A158" s="448" t="s">
        <v>439</v>
      </c>
      <c r="B158" s="449" t="s">
        <v>440</v>
      </c>
      <c r="C158" s="450" t="s">
        <v>446</v>
      </c>
      <c r="D158" s="451" t="s">
        <v>447</v>
      </c>
      <c r="E158" s="450" t="s">
        <v>796</v>
      </c>
      <c r="F158" s="451" t="s">
        <v>797</v>
      </c>
      <c r="G158" s="450" t="s">
        <v>812</v>
      </c>
      <c r="H158" s="450" t="s">
        <v>813</v>
      </c>
      <c r="I158" s="453">
        <v>10.159999847412109</v>
      </c>
      <c r="J158" s="453">
        <v>300</v>
      </c>
      <c r="K158" s="454">
        <v>3049.199951171875</v>
      </c>
    </row>
    <row r="159" spans="1:11" ht="14.4" customHeight="1" x14ac:dyDescent="0.3">
      <c r="A159" s="448" t="s">
        <v>439</v>
      </c>
      <c r="B159" s="449" t="s">
        <v>440</v>
      </c>
      <c r="C159" s="450" t="s">
        <v>446</v>
      </c>
      <c r="D159" s="451" t="s">
        <v>447</v>
      </c>
      <c r="E159" s="450" t="s">
        <v>796</v>
      </c>
      <c r="F159" s="451" t="s">
        <v>797</v>
      </c>
      <c r="G159" s="450" t="s">
        <v>814</v>
      </c>
      <c r="H159" s="450" t="s">
        <v>815</v>
      </c>
      <c r="I159" s="453">
        <v>7.5100002288818359</v>
      </c>
      <c r="J159" s="453">
        <v>150</v>
      </c>
      <c r="K159" s="454">
        <v>1126.5</v>
      </c>
    </row>
    <row r="160" spans="1:11" ht="14.4" customHeight="1" x14ac:dyDescent="0.3">
      <c r="A160" s="448" t="s">
        <v>439</v>
      </c>
      <c r="B160" s="449" t="s">
        <v>440</v>
      </c>
      <c r="C160" s="450" t="s">
        <v>446</v>
      </c>
      <c r="D160" s="451" t="s">
        <v>447</v>
      </c>
      <c r="E160" s="450" t="s">
        <v>796</v>
      </c>
      <c r="F160" s="451" t="s">
        <v>797</v>
      </c>
      <c r="G160" s="450" t="s">
        <v>816</v>
      </c>
      <c r="H160" s="450" t="s">
        <v>817</v>
      </c>
      <c r="I160" s="453">
        <v>7.5016667048136396</v>
      </c>
      <c r="J160" s="453">
        <v>200</v>
      </c>
      <c r="K160" s="454">
        <v>1501</v>
      </c>
    </row>
    <row r="161" spans="1:11" ht="14.4" customHeight="1" x14ac:dyDescent="0.3">
      <c r="A161" s="448" t="s">
        <v>439</v>
      </c>
      <c r="B161" s="449" t="s">
        <v>440</v>
      </c>
      <c r="C161" s="450" t="s">
        <v>446</v>
      </c>
      <c r="D161" s="451" t="s">
        <v>447</v>
      </c>
      <c r="E161" s="450" t="s">
        <v>796</v>
      </c>
      <c r="F161" s="451" t="s">
        <v>797</v>
      </c>
      <c r="G161" s="450" t="s">
        <v>818</v>
      </c>
      <c r="H161" s="450" t="s">
        <v>819</v>
      </c>
      <c r="I161" s="453">
        <v>7.505000114440918</v>
      </c>
      <c r="J161" s="453">
        <v>600</v>
      </c>
      <c r="K161" s="454">
        <v>4503</v>
      </c>
    </row>
    <row r="162" spans="1:11" ht="14.4" customHeight="1" x14ac:dyDescent="0.3">
      <c r="A162" s="448" t="s">
        <v>439</v>
      </c>
      <c r="B162" s="449" t="s">
        <v>440</v>
      </c>
      <c r="C162" s="450" t="s">
        <v>446</v>
      </c>
      <c r="D162" s="451" t="s">
        <v>447</v>
      </c>
      <c r="E162" s="450" t="s">
        <v>796</v>
      </c>
      <c r="F162" s="451" t="s">
        <v>797</v>
      </c>
      <c r="G162" s="450" t="s">
        <v>820</v>
      </c>
      <c r="H162" s="450" t="s">
        <v>821</v>
      </c>
      <c r="I162" s="453">
        <v>6.2300000190734863</v>
      </c>
      <c r="J162" s="453">
        <v>140</v>
      </c>
      <c r="K162" s="454">
        <v>872.41998291015625</v>
      </c>
    </row>
    <row r="163" spans="1:11" ht="14.4" customHeight="1" x14ac:dyDescent="0.3">
      <c r="A163" s="448" t="s">
        <v>439</v>
      </c>
      <c r="B163" s="449" t="s">
        <v>440</v>
      </c>
      <c r="C163" s="450" t="s">
        <v>446</v>
      </c>
      <c r="D163" s="451" t="s">
        <v>447</v>
      </c>
      <c r="E163" s="450" t="s">
        <v>796</v>
      </c>
      <c r="F163" s="451" t="s">
        <v>797</v>
      </c>
      <c r="G163" s="450" t="s">
        <v>822</v>
      </c>
      <c r="H163" s="450" t="s">
        <v>823</v>
      </c>
      <c r="I163" s="453">
        <v>6.2399997711181641</v>
      </c>
      <c r="J163" s="453">
        <v>69</v>
      </c>
      <c r="K163" s="454">
        <v>430.55999755859375</v>
      </c>
    </row>
    <row r="164" spans="1:11" ht="14.4" customHeight="1" thickBot="1" x14ac:dyDescent="0.35">
      <c r="A164" s="455" t="s">
        <v>439</v>
      </c>
      <c r="B164" s="456" t="s">
        <v>440</v>
      </c>
      <c r="C164" s="457" t="s">
        <v>446</v>
      </c>
      <c r="D164" s="458" t="s">
        <v>447</v>
      </c>
      <c r="E164" s="457" t="s">
        <v>796</v>
      </c>
      <c r="F164" s="458" t="s">
        <v>797</v>
      </c>
      <c r="G164" s="457" t="s">
        <v>824</v>
      </c>
      <c r="H164" s="457" t="s">
        <v>825</v>
      </c>
      <c r="I164" s="460">
        <v>6.2399997711181641</v>
      </c>
      <c r="J164" s="460">
        <v>490</v>
      </c>
      <c r="K164" s="461">
        <v>3056.659912109375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236</v>
      </c>
      <c r="B2" s="201"/>
    </row>
    <row r="3" spans="1:19" x14ac:dyDescent="0.3">
      <c r="A3" s="356" t="s">
        <v>156</v>
      </c>
      <c r="B3" s="357"/>
      <c r="C3" s="358" t="s">
        <v>145</v>
      </c>
      <c r="D3" s="359"/>
      <c r="E3" s="359"/>
      <c r="F3" s="360"/>
      <c r="G3" s="361" t="s">
        <v>146</v>
      </c>
      <c r="H3" s="362"/>
      <c r="I3" s="362"/>
      <c r="J3" s="363"/>
      <c r="K3" s="364" t="s">
        <v>155</v>
      </c>
      <c r="L3" s="365"/>
      <c r="M3" s="365"/>
      <c r="N3" s="365"/>
      <c r="O3" s="366"/>
      <c r="P3" s="362" t="s">
        <v>233</v>
      </c>
      <c r="Q3" s="362"/>
      <c r="R3" s="362"/>
      <c r="S3" s="363"/>
    </row>
    <row r="4" spans="1:19" ht="15" thickBot="1" x14ac:dyDescent="0.35">
      <c r="A4" s="375">
        <v>2017</v>
      </c>
      <c r="B4" s="376"/>
      <c r="C4" s="377" t="s">
        <v>232</v>
      </c>
      <c r="D4" s="379" t="s">
        <v>92</v>
      </c>
      <c r="E4" s="379" t="s">
        <v>60</v>
      </c>
      <c r="F4" s="354" t="s">
        <v>53</v>
      </c>
      <c r="G4" s="369" t="s">
        <v>147</v>
      </c>
      <c r="H4" s="371" t="s">
        <v>151</v>
      </c>
      <c r="I4" s="371" t="s">
        <v>231</v>
      </c>
      <c r="J4" s="373" t="s">
        <v>148</v>
      </c>
      <c r="K4" s="351" t="s">
        <v>230</v>
      </c>
      <c r="L4" s="352"/>
      <c r="M4" s="352"/>
      <c r="N4" s="353"/>
      <c r="O4" s="354" t="s">
        <v>229</v>
      </c>
      <c r="P4" s="343" t="s">
        <v>228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227</v>
      </c>
      <c r="B5" s="350"/>
      <c r="C5" s="378"/>
      <c r="D5" s="380"/>
      <c r="E5" s="380"/>
      <c r="F5" s="355"/>
      <c r="G5" s="370"/>
      <c r="H5" s="372"/>
      <c r="I5" s="372"/>
      <c r="J5" s="374"/>
      <c r="K5" s="282" t="s">
        <v>149</v>
      </c>
      <c r="L5" s="281" t="s">
        <v>150</v>
      </c>
      <c r="M5" s="281" t="s">
        <v>226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67" t="s">
        <v>144</v>
      </c>
      <c r="B6" s="368"/>
      <c r="C6" s="278">
        <f ca="1">SUM(Tabulka[01 uv_sk])/2</f>
        <v>26.918181818181822</v>
      </c>
      <c r="D6" s="276"/>
      <c r="E6" s="276"/>
      <c r="F6" s="275"/>
      <c r="G6" s="277">
        <f ca="1">SUM(Tabulka[05 h_vram])/2</f>
        <v>43406.400000000001</v>
      </c>
      <c r="H6" s="276">
        <f ca="1">SUM(Tabulka[06 h_naduv])/2</f>
        <v>1240.9000000000001</v>
      </c>
      <c r="I6" s="276">
        <f ca="1">SUM(Tabulka[07 h_nadzk])/2</f>
        <v>464</v>
      </c>
      <c r="J6" s="275">
        <f ca="1">SUM(Tabulka[08 h_oon])/2</f>
        <v>9268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1313147</v>
      </c>
      <c r="N6" s="276">
        <f ca="1">SUM(Tabulka[12 m_oc])/2</f>
        <v>1313147</v>
      </c>
      <c r="O6" s="275">
        <f ca="1">SUM(Tabulka[13 m_sk])/2</f>
        <v>13790389</v>
      </c>
      <c r="P6" s="274">
        <f ca="1">SUM(Tabulka[14_vzsk])/2</f>
        <v>72550</v>
      </c>
      <c r="Q6" s="274">
        <f ca="1">SUM(Tabulka[15_vzpl])/2</f>
        <v>43604.132581841099</v>
      </c>
      <c r="R6" s="273">
        <f ca="1">IF(Q6=0,0,P6/Q6)</f>
        <v>1.6638331209508657</v>
      </c>
      <c r="S6" s="272">
        <f ca="1">Q6-P6</f>
        <v>-28945.867418158901</v>
      </c>
    </row>
    <row r="7" spans="1:19" hidden="1" x14ac:dyDescent="0.3">
      <c r="A7" s="271" t="s">
        <v>225</v>
      </c>
      <c r="B7" s="270" t="s">
        <v>224</v>
      </c>
      <c r="C7" s="269" t="s">
        <v>223</v>
      </c>
      <c r="D7" s="268" t="s">
        <v>222</v>
      </c>
      <c r="E7" s="267" t="s">
        <v>221</v>
      </c>
      <c r="F7" s="266" t="s">
        <v>220</v>
      </c>
      <c r="G7" s="265" t="s">
        <v>219</v>
      </c>
      <c r="H7" s="263" t="s">
        <v>218</v>
      </c>
      <c r="I7" s="263" t="s">
        <v>217</v>
      </c>
      <c r="J7" s="262" t="s">
        <v>216</v>
      </c>
      <c r="K7" s="264" t="s">
        <v>215</v>
      </c>
      <c r="L7" s="263" t="s">
        <v>214</v>
      </c>
      <c r="M7" s="263" t="s">
        <v>213</v>
      </c>
      <c r="N7" s="262" t="s">
        <v>212</v>
      </c>
      <c r="O7" s="261" t="s">
        <v>211</v>
      </c>
      <c r="P7" s="260" t="s">
        <v>210</v>
      </c>
      <c r="Q7" s="259" t="s">
        <v>209</v>
      </c>
      <c r="R7" s="258" t="s">
        <v>208</v>
      </c>
      <c r="S7" s="257" t="s">
        <v>207</v>
      </c>
    </row>
    <row r="8" spans="1:19" x14ac:dyDescent="0.3">
      <c r="A8" s="254" t="s">
        <v>206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6.1272727272727261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9990.4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654014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654014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4191224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4150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18395.799248507767</v>
      </c>
      <c r="R8" s="256">
        <f ca="1">IF(Tabulka[[#This Row],[15_vzpl]]=0,"",Tabulka[[#This Row],[14_vzsk]]/Tabulka[[#This Row],[15_vzpl]])</f>
        <v>0.22559498198136949</v>
      </c>
      <c r="S8" s="255">
        <f ca="1">IF(Tabulka[[#This Row],[15_vzpl]]-Tabulka[[#This Row],[14_vzsk]]=0,"",Tabulka[[#This Row],[15_vzpl]]-Tabulka[[#This Row],[14_vzsk]])</f>
        <v>14245.799248507767</v>
      </c>
    </row>
    <row r="9" spans="1:19" x14ac:dyDescent="0.3">
      <c r="A9" s="254">
        <v>99</v>
      </c>
      <c r="B9" s="253" t="s">
        <v>842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1.7272727272727273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3030.4000000000005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43645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43645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685882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4150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18395.799248507767</v>
      </c>
      <c r="R9" s="256">
        <f ca="1">IF(Tabulka[[#This Row],[15_vzpl]]=0,"",Tabulka[[#This Row],[14_vzsk]]/Tabulka[[#This Row],[15_vzpl]])</f>
        <v>0.22559498198136949</v>
      </c>
      <c r="S9" s="255">
        <f ca="1">IF(Tabulka[[#This Row],[15_vzpl]]-Tabulka[[#This Row],[14_vzsk]]=0,"",Tabulka[[#This Row],[15_vzpl]]-Tabulka[[#This Row],[14_vzsk]])</f>
        <v>14245.799248507767</v>
      </c>
    </row>
    <row r="10" spans="1:19" x14ac:dyDescent="0.3">
      <c r="A10" s="254">
        <v>101</v>
      </c>
      <c r="B10" s="253" t="s">
        <v>843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4.4000000000000004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6960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605096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605096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3500069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103</v>
      </c>
      <c r="B11" s="253" t="s">
        <v>844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5273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5273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5273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827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3.9272727272727277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6632.0000000000009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1061.9000000000001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4048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252957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252957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3723248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68400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11458.333333333332</v>
      </c>
      <c r="R12" s="256">
        <f ca="1">IF(Tabulka[[#This Row],[15_vzpl]]=0,"",Tabulka[[#This Row],[14_vzsk]]/Tabulka[[#This Row],[15_vzpl]])</f>
        <v>5.9694545454545462</v>
      </c>
      <c r="S12" s="255">
        <f ca="1">IF(Tabulka[[#This Row],[15_vzpl]]-Tabulka[[#This Row],[14_vzsk]]=0,"",Tabulka[[#This Row],[15_vzpl]]-Tabulka[[#This Row],[14_vzsk]])</f>
        <v>-56941.666666666672</v>
      </c>
    </row>
    <row r="13" spans="1:19" x14ac:dyDescent="0.3">
      <c r="A13" s="254">
        <v>520</v>
      </c>
      <c r="B13" s="253" t="s">
        <v>845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9496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9496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8338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6" t="str">
        <f ca="1">IF(Tabulka[[#This Row],[15_vzpl]]=0,"",Tabulka[[#This Row],[14_vzsk]]/Tabulka[[#This Row],[15_vzpl]])</f>
        <v/>
      </c>
      <c r="S13" s="255" t="str">
        <f ca="1">IF(Tabulka[[#This Row],[15_vzpl]]-Tabulka[[#This Row],[14_vzsk]]=0,"",Tabulka[[#This Row],[15_vzpl]]-Tabulka[[#This Row],[14_vzsk]])</f>
        <v/>
      </c>
    </row>
    <row r="14" spans="1:19" x14ac:dyDescent="0.3">
      <c r="A14" s="254">
        <v>521</v>
      </c>
      <c r="B14" s="253" t="s">
        <v>846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>
        <v>522</v>
      </c>
      <c r="B15" s="253" t="s">
        <v>847</v>
      </c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1158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6" t="str">
        <f ca="1">IF(Tabulka[[#This Row],[15_vzpl]]=0,"",Tabulka[[#This Row],[14_vzsk]]/Tabulka[[#This Row],[15_vzpl]])</f>
        <v/>
      </c>
      <c r="S15" s="255" t="str">
        <f ca="1">IF(Tabulka[[#This Row],[15_vzpl]]-Tabulka[[#This Row],[14_vzsk]]=0,"",Tabulka[[#This Row],[15_vzpl]]-Tabulka[[#This Row],[14_vzsk]])</f>
        <v/>
      </c>
    </row>
    <row r="16" spans="1:19" x14ac:dyDescent="0.3">
      <c r="A16" s="254">
        <v>526</v>
      </c>
      <c r="B16" s="253" t="s">
        <v>848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3.5636363636363639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6048.0000000000009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937.4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213027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213027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3202963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68400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11458.333333333332</v>
      </c>
      <c r="R16" s="256">
        <f ca="1">IF(Tabulka[[#This Row],[15_vzpl]]=0,"",Tabulka[[#This Row],[14_vzsk]]/Tabulka[[#This Row],[15_vzpl]])</f>
        <v>5.9694545454545462</v>
      </c>
      <c r="S16" s="255">
        <f ca="1">IF(Tabulka[[#This Row],[15_vzpl]]-Tabulka[[#This Row],[14_vzsk]]=0,"",Tabulka[[#This Row],[15_vzpl]]-Tabulka[[#This Row],[14_vzsk]])</f>
        <v>-56941.666666666672</v>
      </c>
    </row>
    <row r="17" spans="1:19" x14ac:dyDescent="0.3">
      <c r="A17" s="254">
        <v>746</v>
      </c>
      <c r="B17" s="253" t="s">
        <v>849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0.36363636363636365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124.5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1718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25802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25802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506157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 t="s">
        <v>828</v>
      </c>
      <c r="B18" s="253"/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21980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5172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316642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316642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4955085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13750</v>
      </c>
      <c r="R18" s="256">
        <f ca="1">IF(Tabulka[[#This Row],[15_vzpl]]=0,"",Tabulka[[#This Row],[14_vzsk]]/Tabulka[[#This Row],[15_vzpl]])</f>
        <v>0</v>
      </c>
      <c r="S18" s="255">
        <f ca="1">IF(Tabulka[[#This Row],[15_vzpl]]-Tabulka[[#This Row],[14_vzsk]]=0,"",Tabulka[[#This Row],[15_vzpl]]-Tabulka[[#This Row],[14_vzsk]])</f>
        <v>13750</v>
      </c>
    </row>
    <row r="19" spans="1:19" x14ac:dyDescent="0.3">
      <c r="A19" s="254">
        <v>303</v>
      </c>
      <c r="B19" s="253" t="s">
        <v>850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13750</v>
      </c>
      <c r="R19" s="256">
        <f ca="1">IF(Tabulka[[#This Row],[15_vzpl]]=0,"",Tabulka[[#This Row],[14_vzsk]]/Tabulka[[#This Row],[15_vzpl]])</f>
        <v>0</v>
      </c>
      <c r="S19" s="255">
        <f ca="1">IF(Tabulka[[#This Row],[15_vzpl]]-Tabulka[[#This Row],[14_vzsk]]=0,"",Tabulka[[#This Row],[15_vzpl]]-Tabulka[[#This Row],[14_vzsk]])</f>
        <v>13750</v>
      </c>
    </row>
    <row r="20" spans="1:19" x14ac:dyDescent="0.3">
      <c r="A20" s="254">
        <v>409</v>
      </c>
      <c r="B20" s="253" t="s">
        <v>851</v>
      </c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9.1818181818181817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14272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187847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187847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3214999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642</v>
      </c>
      <c r="B21" s="253" t="s">
        <v>852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4.8181818181818183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7708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5172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128795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128795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1740086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s="254" t="s">
        <v>829</v>
      </c>
      <c r="B22" s="253"/>
      <c r="C2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2.8636363636363638</v>
      </c>
      <c r="D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4804</v>
      </c>
      <c r="H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89534</v>
      </c>
      <c r="N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89534</v>
      </c>
      <c r="O2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920832</v>
      </c>
      <c r="P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56" t="str">
        <f ca="1">IF(Tabulka[[#This Row],[15_vzpl]]=0,"",Tabulka[[#This Row],[14_vzsk]]/Tabulka[[#This Row],[15_vzpl]])</f>
        <v/>
      </c>
      <c r="S22" s="255" t="str">
        <f ca="1">IF(Tabulka[[#This Row],[15_vzpl]]-Tabulka[[#This Row],[14_vzsk]]=0,"",Tabulka[[#This Row],[15_vzpl]]-Tabulka[[#This Row],[14_vzsk]])</f>
        <v/>
      </c>
    </row>
    <row r="23" spans="1:19" x14ac:dyDescent="0.3">
      <c r="A23" s="254">
        <v>25</v>
      </c>
      <c r="B23" s="253" t="s">
        <v>853</v>
      </c>
      <c r="C2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0.36363636363636365</v>
      </c>
      <c r="D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H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80163</v>
      </c>
      <c r="P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56" t="str">
        <f ca="1">IF(Tabulka[[#This Row],[15_vzpl]]=0,"",Tabulka[[#This Row],[14_vzsk]]/Tabulka[[#This Row],[15_vzpl]])</f>
        <v/>
      </c>
      <c r="S23" s="255" t="str">
        <f ca="1">IF(Tabulka[[#This Row],[15_vzpl]]-Tabulka[[#This Row],[14_vzsk]]=0,"",Tabulka[[#This Row],[15_vzpl]]-Tabulka[[#This Row],[14_vzsk]])</f>
        <v/>
      </c>
    </row>
    <row r="24" spans="1:19" x14ac:dyDescent="0.3">
      <c r="A24" s="254">
        <v>30</v>
      </c>
      <c r="B24" s="253" t="s">
        <v>854</v>
      </c>
      <c r="C2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4210</v>
      </c>
      <c r="H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88281</v>
      </c>
      <c r="N2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88281</v>
      </c>
      <c r="O2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839416</v>
      </c>
      <c r="P2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56" t="str">
        <f ca="1">IF(Tabulka[[#This Row],[15_vzpl]]=0,"",Tabulka[[#This Row],[14_vzsk]]/Tabulka[[#This Row],[15_vzpl]])</f>
        <v/>
      </c>
      <c r="S24" s="255" t="str">
        <f ca="1">IF(Tabulka[[#This Row],[15_vzpl]]-Tabulka[[#This Row],[14_vzsk]]=0,"",Tabulka[[#This Row],[15_vzpl]]-Tabulka[[#This Row],[14_vzsk]])</f>
        <v/>
      </c>
    </row>
    <row r="25" spans="1:19" x14ac:dyDescent="0.3">
      <c r="A25" s="254">
        <v>640</v>
      </c>
      <c r="B25" s="253" t="s">
        <v>855</v>
      </c>
      <c r="C2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</v>
      </c>
      <c r="N2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</v>
      </c>
      <c r="O2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</v>
      </c>
      <c r="P2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56" t="str">
        <f ca="1">IF(Tabulka[[#This Row],[15_vzpl]]=0,"",Tabulka[[#This Row],[14_vzsk]]/Tabulka[[#This Row],[15_vzpl]])</f>
        <v/>
      </c>
      <c r="S25" s="255" t="str">
        <f ca="1">IF(Tabulka[[#This Row],[15_vzpl]]-Tabulka[[#This Row],[14_vzsk]]=0,"",Tabulka[[#This Row],[15_vzpl]]-Tabulka[[#This Row],[14_vzsk]])</f>
        <v/>
      </c>
    </row>
    <row r="26" spans="1:19" x14ac:dyDescent="0.3">
      <c r="A26" t="s">
        <v>235</v>
      </c>
    </row>
    <row r="27" spans="1:19" x14ac:dyDescent="0.3">
      <c r="A27" s="88" t="s">
        <v>127</v>
      </c>
    </row>
    <row r="28" spans="1:19" x14ac:dyDescent="0.3">
      <c r="A28" s="89" t="s">
        <v>205</v>
      </c>
    </row>
    <row r="29" spans="1:19" x14ac:dyDescent="0.3">
      <c r="A29" s="246" t="s">
        <v>204</v>
      </c>
    </row>
    <row r="30" spans="1:19" x14ac:dyDescent="0.3">
      <c r="A30" s="203" t="s">
        <v>154</v>
      </c>
    </row>
    <row r="31" spans="1:19" x14ac:dyDescent="0.3">
      <c r="A31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5">
    <cfRule type="cellIs" dxfId="4" priority="3" operator="lessThan">
      <formula>0</formula>
    </cfRule>
  </conditionalFormatting>
  <conditionalFormatting sqref="R6:R25">
    <cfRule type="cellIs" dxfId="3" priority="4" operator="greaterThan">
      <formula>1</formula>
    </cfRule>
  </conditionalFormatting>
  <conditionalFormatting sqref="A8:S25">
    <cfRule type="expression" dxfId="2" priority="2">
      <formula>$B8=""</formula>
    </cfRule>
  </conditionalFormatting>
  <conditionalFormatting sqref="P8:S25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5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841</v>
      </c>
    </row>
    <row r="2" spans="1:19" x14ac:dyDescent="0.3">
      <c r="A2" s="200" t="s">
        <v>236</v>
      </c>
    </row>
    <row r="3" spans="1:19" x14ac:dyDescent="0.3">
      <c r="A3" s="292" t="s">
        <v>131</v>
      </c>
      <c r="B3" s="291" t="s">
        <v>203</v>
      </c>
      <c r="C3" t="s">
        <v>234</v>
      </c>
      <c r="D3" t="s">
        <v>225</v>
      </c>
      <c r="E3" t="s">
        <v>223</v>
      </c>
      <c r="F3" t="s">
        <v>222</v>
      </c>
      <c r="G3" t="s">
        <v>221</v>
      </c>
      <c r="H3" t="s">
        <v>220</v>
      </c>
      <c r="I3" t="s">
        <v>219</v>
      </c>
      <c r="J3" t="s">
        <v>218</v>
      </c>
      <c r="K3" t="s">
        <v>217</v>
      </c>
      <c r="L3" t="s">
        <v>216</v>
      </c>
      <c r="M3" t="s">
        <v>215</v>
      </c>
      <c r="N3" t="s">
        <v>214</v>
      </c>
      <c r="O3" t="s">
        <v>213</v>
      </c>
      <c r="P3" t="s">
        <v>212</v>
      </c>
      <c r="Q3" t="s">
        <v>211</v>
      </c>
      <c r="R3" t="s">
        <v>210</v>
      </c>
      <c r="S3" t="s">
        <v>209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206</v>
      </c>
      <c r="E4" s="283">
        <v>5.2</v>
      </c>
      <c r="F4" s="283"/>
      <c r="G4" s="283"/>
      <c r="H4" s="283"/>
      <c r="I4" s="283">
        <v>820</v>
      </c>
      <c r="J4" s="283"/>
      <c r="K4" s="283"/>
      <c r="L4" s="283"/>
      <c r="M4" s="283"/>
      <c r="N4" s="283"/>
      <c r="O4" s="283">
        <v>5805</v>
      </c>
      <c r="P4" s="283">
        <v>5805</v>
      </c>
      <c r="Q4" s="283">
        <v>280063</v>
      </c>
      <c r="R4" s="283"/>
      <c r="S4" s="283">
        <v>1672.3453862279791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</v>
      </c>
      <c r="I5">
        <v>176</v>
      </c>
      <c r="Q5">
        <v>35073</v>
      </c>
      <c r="S5">
        <v>1672.3453862279791</v>
      </c>
    </row>
    <row r="6" spans="1:19" x14ac:dyDescent="0.3">
      <c r="A6" s="290" t="s">
        <v>134</v>
      </c>
      <c r="B6" s="289">
        <v>3</v>
      </c>
      <c r="C6">
        <v>1</v>
      </c>
      <c r="D6">
        <v>101</v>
      </c>
      <c r="E6">
        <v>4.2</v>
      </c>
      <c r="I6">
        <v>644</v>
      </c>
      <c r="O6">
        <v>5805</v>
      </c>
      <c r="P6">
        <v>5805</v>
      </c>
      <c r="Q6">
        <v>244990</v>
      </c>
    </row>
    <row r="7" spans="1:19" x14ac:dyDescent="0.3">
      <c r="A7" s="288" t="s">
        <v>135</v>
      </c>
      <c r="B7" s="287">
        <v>4</v>
      </c>
      <c r="C7">
        <v>1</v>
      </c>
      <c r="D7" t="s">
        <v>827</v>
      </c>
      <c r="E7">
        <v>4</v>
      </c>
      <c r="I7">
        <v>654.4</v>
      </c>
      <c r="J7">
        <v>92.4</v>
      </c>
      <c r="K7">
        <v>65.599999999999994</v>
      </c>
      <c r="L7">
        <v>335</v>
      </c>
      <c r="O7">
        <v>8448</v>
      </c>
      <c r="P7">
        <v>8448</v>
      </c>
      <c r="Q7">
        <v>324119</v>
      </c>
      <c r="R7">
        <v>14500</v>
      </c>
      <c r="S7">
        <v>1041.6666666666667</v>
      </c>
    </row>
    <row r="8" spans="1:19" x14ac:dyDescent="0.3">
      <c r="A8" s="290" t="s">
        <v>136</v>
      </c>
      <c r="B8" s="289">
        <v>5</v>
      </c>
      <c r="C8">
        <v>1</v>
      </c>
      <c r="D8">
        <v>526</v>
      </c>
      <c r="E8">
        <v>4</v>
      </c>
      <c r="I8">
        <v>654.4</v>
      </c>
      <c r="J8">
        <v>92.4</v>
      </c>
      <c r="K8">
        <v>65.599999999999994</v>
      </c>
      <c r="L8">
        <v>335</v>
      </c>
      <c r="O8">
        <v>8448</v>
      </c>
      <c r="P8">
        <v>8448</v>
      </c>
      <c r="Q8">
        <v>324119</v>
      </c>
      <c r="R8">
        <v>14500</v>
      </c>
      <c r="S8">
        <v>1041.6666666666667</v>
      </c>
    </row>
    <row r="9" spans="1:19" x14ac:dyDescent="0.3">
      <c r="A9" s="288" t="s">
        <v>137</v>
      </c>
      <c r="B9" s="287">
        <v>6</v>
      </c>
      <c r="C9">
        <v>1</v>
      </c>
      <c r="D9" t="s">
        <v>828</v>
      </c>
      <c r="E9">
        <v>15</v>
      </c>
      <c r="I9">
        <v>2008</v>
      </c>
      <c r="J9">
        <v>13.5</v>
      </c>
      <c r="L9">
        <v>479</v>
      </c>
      <c r="O9">
        <v>2151</v>
      </c>
      <c r="P9">
        <v>2151</v>
      </c>
      <c r="Q9">
        <v>435959</v>
      </c>
      <c r="S9">
        <v>1250</v>
      </c>
    </row>
    <row r="10" spans="1:19" x14ac:dyDescent="0.3">
      <c r="A10" s="290" t="s">
        <v>138</v>
      </c>
      <c r="B10" s="289">
        <v>7</v>
      </c>
      <c r="C10">
        <v>1</v>
      </c>
      <c r="D10">
        <v>303</v>
      </c>
      <c r="S10">
        <v>1250</v>
      </c>
    </row>
    <row r="11" spans="1:19" x14ac:dyDescent="0.3">
      <c r="A11" s="288" t="s">
        <v>139</v>
      </c>
      <c r="B11" s="287">
        <v>8</v>
      </c>
      <c r="C11">
        <v>1</v>
      </c>
      <c r="D11">
        <v>409</v>
      </c>
      <c r="E11">
        <v>10</v>
      </c>
      <c r="I11">
        <v>1260</v>
      </c>
      <c r="Q11">
        <v>284764</v>
      </c>
    </row>
    <row r="12" spans="1:19" x14ac:dyDescent="0.3">
      <c r="A12" s="290" t="s">
        <v>140</v>
      </c>
      <c r="B12" s="289">
        <v>9</v>
      </c>
      <c r="C12">
        <v>1</v>
      </c>
      <c r="D12">
        <v>642</v>
      </c>
      <c r="E12">
        <v>5</v>
      </c>
      <c r="I12">
        <v>748</v>
      </c>
      <c r="J12">
        <v>13.5</v>
      </c>
      <c r="L12">
        <v>479</v>
      </c>
      <c r="O12">
        <v>2151</v>
      </c>
      <c r="P12">
        <v>2151</v>
      </c>
      <c r="Q12">
        <v>151195</v>
      </c>
    </row>
    <row r="13" spans="1:19" x14ac:dyDescent="0.3">
      <c r="A13" s="288" t="s">
        <v>141</v>
      </c>
      <c r="B13" s="287">
        <v>10</v>
      </c>
      <c r="C13">
        <v>1</v>
      </c>
      <c r="D13" t="s">
        <v>829</v>
      </c>
      <c r="E13">
        <v>3</v>
      </c>
      <c r="I13">
        <v>488</v>
      </c>
      <c r="O13">
        <v>1294</v>
      </c>
      <c r="P13">
        <v>1294</v>
      </c>
      <c r="Q13">
        <v>79471</v>
      </c>
    </row>
    <row r="14" spans="1:19" x14ac:dyDescent="0.3">
      <c r="A14" s="290" t="s">
        <v>142</v>
      </c>
      <c r="B14" s="289">
        <v>11</v>
      </c>
      <c r="C14">
        <v>1</v>
      </c>
      <c r="D14">
        <v>25</v>
      </c>
      <c r="E14">
        <v>0.5</v>
      </c>
      <c r="I14">
        <v>48</v>
      </c>
      <c r="Q14">
        <v>11092</v>
      </c>
    </row>
    <row r="15" spans="1:19" x14ac:dyDescent="0.3">
      <c r="A15" s="288" t="s">
        <v>143</v>
      </c>
      <c r="B15" s="287">
        <v>12</v>
      </c>
      <c r="C15">
        <v>1</v>
      </c>
      <c r="D15">
        <v>30</v>
      </c>
      <c r="E15">
        <v>2.5</v>
      </c>
      <c r="I15">
        <v>440</v>
      </c>
      <c r="O15">
        <v>1294</v>
      </c>
      <c r="P15">
        <v>1294</v>
      </c>
      <c r="Q15">
        <v>68379</v>
      </c>
    </row>
    <row r="16" spans="1:19" x14ac:dyDescent="0.3">
      <c r="A16" s="286" t="s">
        <v>131</v>
      </c>
      <c r="B16" s="285">
        <v>2017</v>
      </c>
      <c r="C16" t="s">
        <v>830</v>
      </c>
      <c r="E16">
        <v>27.2</v>
      </c>
      <c r="I16">
        <v>3970.4</v>
      </c>
      <c r="J16">
        <v>105.9</v>
      </c>
      <c r="K16">
        <v>65.599999999999994</v>
      </c>
      <c r="L16">
        <v>814</v>
      </c>
      <c r="O16">
        <v>17698</v>
      </c>
      <c r="P16">
        <v>17698</v>
      </c>
      <c r="Q16">
        <v>1119612</v>
      </c>
      <c r="R16">
        <v>14500</v>
      </c>
      <c r="S16">
        <v>3964.0120528946459</v>
      </c>
    </row>
    <row r="17" spans="3:19" x14ac:dyDescent="0.3">
      <c r="C17">
        <v>2</v>
      </c>
      <c r="D17" t="s">
        <v>206</v>
      </c>
      <c r="E17">
        <v>5.2</v>
      </c>
      <c r="I17">
        <v>784</v>
      </c>
      <c r="O17">
        <v>10423</v>
      </c>
      <c r="P17">
        <v>10423</v>
      </c>
      <c r="Q17">
        <v>294507</v>
      </c>
      <c r="S17">
        <v>1672.3453862279791</v>
      </c>
    </row>
    <row r="18" spans="3:19" x14ac:dyDescent="0.3">
      <c r="C18">
        <v>2</v>
      </c>
      <c r="D18">
        <v>99</v>
      </c>
      <c r="E18">
        <v>1</v>
      </c>
      <c r="I18">
        <v>152</v>
      </c>
      <c r="Q18">
        <v>34930</v>
      </c>
      <c r="S18">
        <v>1672.3453862279791</v>
      </c>
    </row>
    <row r="19" spans="3:19" x14ac:dyDescent="0.3">
      <c r="C19">
        <v>2</v>
      </c>
      <c r="D19">
        <v>101</v>
      </c>
      <c r="E19">
        <v>4.2</v>
      </c>
      <c r="I19">
        <v>632</v>
      </c>
      <c r="O19">
        <v>10423</v>
      </c>
      <c r="P19">
        <v>10423</v>
      </c>
      <c r="Q19">
        <v>259577</v>
      </c>
    </row>
    <row r="20" spans="3:19" x14ac:dyDescent="0.3">
      <c r="C20">
        <v>2</v>
      </c>
      <c r="D20" t="s">
        <v>827</v>
      </c>
      <c r="E20">
        <v>4</v>
      </c>
      <c r="I20">
        <v>587.20000000000005</v>
      </c>
      <c r="J20">
        <v>94.2</v>
      </c>
      <c r="K20">
        <v>52.8</v>
      </c>
      <c r="L20">
        <v>415</v>
      </c>
      <c r="O20">
        <v>7488</v>
      </c>
      <c r="P20">
        <v>7488</v>
      </c>
      <c r="Q20">
        <v>325235</v>
      </c>
      <c r="S20">
        <v>1041.6666666666667</v>
      </c>
    </row>
    <row r="21" spans="3:19" x14ac:dyDescent="0.3">
      <c r="C21">
        <v>2</v>
      </c>
      <c r="D21">
        <v>526</v>
      </c>
      <c r="E21">
        <v>4</v>
      </c>
      <c r="I21">
        <v>587.20000000000005</v>
      </c>
      <c r="J21">
        <v>94.2</v>
      </c>
      <c r="K21">
        <v>52.8</v>
      </c>
      <c r="L21">
        <v>415</v>
      </c>
      <c r="O21">
        <v>7488</v>
      </c>
      <c r="P21">
        <v>7488</v>
      </c>
      <c r="Q21">
        <v>325235</v>
      </c>
      <c r="S21">
        <v>1041.6666666666667</v>
      </c>
    </row>
    <row r="22" spans="3:19" x14ac:dyDescent="0.3">
      <c r="C22">
        <v>2</v>
      </c>
      <c r="D22" t="s">
        <v>828</v>
      </c>
      <c r="E22">
        <v>15</v>
      </c>
      <c r="I22">
        <v>1884</v>
      </c>
      <c r="J22">
        <v>13</v>
      </c>
      <c r="L22">
        <v>428</v>
      </c>
      <c r="O22">
        <v>2195</v>
      </c>
      <c r="P22">
        <v>2195</v>
      </c>
      <c r="Q22">
        <v>420927</v>
      </c>
      <c r="S22">
        <v>1250</v>
      </c>
    </row>
    <row r="23" spans="3:19" x14ac:dyDescent="0.3">
      <c r="C23">
        <v>2</v>
      </c>
      <c r="D23">
        <v>303</v>
      </c>
      <c r="S23">
        <v>1250</v>
      </c>
    </row>
    <row r="24" spans="3:19" x14ac:dyDescent="0.3">
      <c r="C24">
        <v>2</v>
      </c>
      <c r="D24">
        <v>409</v>
      </c>
      <c r="E24">
        <v>10</v>
      </c>
      <c r="I24">
        <v>1244</v>
      </c>
      <c r="Q24">
        <v>270876</v>
      </c>
    </row>
    <row r="25" spans="3:19" x14ac:dyDescent="0.3">
      <c r="C25">
        <v>2</v>
      </c>
      <c r="D25">
        <v>642</v>
      </c>
      <c r="E25">
        <v>5</v>
      </c>
      <c r="I25">
        <v>640</v>
      </c>
      <c r="J25">
        <v>13</v>
      </c>
      <c r="L25">
        <v>428</v>
      </c>
      <c r="O25">
        <v>2195</v>
      </c>
      <c r="P25">
        <v>2195</v>
      </c>
      <c r="Q25">
        <v>150051</v>
      </c>
    </row>
    <row r="26" spans="3:19" x14ac:dyDescent="0.3">
      <c r="C26">
        <v>2</v>
      </c>
      <c r="D26" t="s">
        <v>829</v>
      </c>
      <c r="E26">
        <v>3</v>
      </c>
      <c r="I26">
        <v>446</v>
      </c>
      <c r="O26">
        <v>993</v>
      </c>
      <c r="P26">
        <v>993</v>
      </c>
      <c r="Q26">
        <v>78718</v>
      </c>
    </row>
    <row r="27" spans="3:19" x14ac:dyDescent="0.3">
      <c r="C27">
        <v>2</v>
      </c>
      <c r="D27">
        <v>25</v>
      </c>
      <c r="E27">
        <v>0.5</v>
      </c>
      <c r="I27">
        <v>80</v>
      </c>
      <c r="Q27">
        <v>10865</v>
      </c>
    </row>
    <row r="28" spans="3:19" x14ac:dyDescent="0.3">
      <c r="C28">
        <v>2</v>
      </c>
      <c r="D28">
        <v>30</v>
      </c>
      <c r="E28">
        <v>2.5</v>
      </c>
      <c r="I28">
        <v>366</v>
      </c>
      <c r="O28">
        <v>993</v>
      </c>
      <c r="P28">
        <v>993</v>
      </c>
      <c r="Q28">
        <v>67853</v>
      </c>
    </row>
    <row r="29" spans="3:19" x14ac:dyDescent="0.3">
      <c r="C29" t="s">
        <v>831</v>
      </c>
      <c r="E29">
        <v>27.2</v>
      </c>
      <c r="I29">
        <v>3701.2</v>
      </c>
      <c r="J29">
        <v>107.2</v>
      </c>
      <c r="K29">
        <v>52.8</v>
      </c>
      <c r="L29">
        <v>843</v>
      </c>
      <c r="O29">
        <v>21099</v>
      </c>
      <c r="P29">
        <v>21099</v>
      </c>
      <c r="Q29">
        <v>1119387</v>
      </c>
      <c r="S29">
        <v>3964.0120528946459</v>
      </c>
    </row>
    <row r="30" spans="3:19" x14ac:dyDescent="0.3">
      <c r="C30">
        <v>3</v>
      </c>
      <c r="D30" t="s">
        <v>206</v>
      </c>
      <c r="E30">
        <v>5.2</v>
      </c>
      <c r="I30">
        <v>884</v>
      </c>
      <c r="O30">
        <v>79904</v>
      </c>
      <c r="P30">
        <v>79904</v>
      </c>
      <c r="Q30">
        <v>367164</v>
      </c>
      <c r="S30">
        <v>1672.3453862279791</v>
      </c>
    </row>
    <row r="31" spans="3:19" x14ac:dyDescent="0.3">
      <c r="C31">
        <v>3</v>
      </c>
      <c r="D31">
        <v>99</v>
      </c>
      <c r="E31">
        <v>1</v>
      </c>
      <c r="I31">
        <v>144</v>
      </c>
      <c r="Q31">
        <v>35501</v>
      </c>
      <c r="S31">
        <v>1672.3453862279791</v>
      </c>
    </row>
    <row r="32" spans="3:19" x14ac:dyDescent="0.3">
      <c r="C32">
        <v>3</v>
      </c>
      <c r="D32">
        <v>101</v>
      </c>
      <c r="E32">
        <v>4.2</v>
      </c>
      <c r="I32">
        <v>740</v>
      </c>
      <c r="O32">
        <v>76430</v>
      </c>
      <c r="P32">
        <v>76430</v>
      </c>
      <c r="Q32">
        <v>328189</v>
      </c>
    </row>
    <row r="33" spans="3:19" x14ac:dyDescent="0.3">
      <c r="C33">
        <v>3</v>
      </c>
      <c r="D33">
        <v>103</v>
      </c>
      <c r="O33">
        <v>3474</v>
      </c>
      <c r="P33">
        <v>3474</v>
      </c>
      <c r="Q33">
        <v>3474</v>
      </c>
    </row>
    <row r="34" spans="3:19" x14ac:dyDescent="0.3">
      <c r="C34">
        <v>3</v>
      </c>
      <c r="D34" t="s">
        <v>827</v>
      </c>
      <c r="E34">
        <v>4</v>
      </c>
      <c r="I34">
        <v>694.4</v>
      </c>
      <c r="J34">
        <v>107.80000000000001</v>
      </c>
      <c r="K34">
        <v>73.599999999999994</v>
      </c>
      <c r="L34">
        <v>366</v>
      </c>
      <c r="O34">
        <v>11541</v>
      </c>
      <c r="P34">
        <v>11541</v>
      </c>
      <c r="Q34">
        <v>337620</v>
      </c>
      <c r="S34">
        <v>1041.6666666666667</v>
      </c>
    </row>
    <row r="35" spans="3:19" x14ac:dyDescent="0.3">
      <c r="C35">
        <v>3</v>
      </c>
      <c r="D35">
        <v>520</v>
      </c>
      <c r="O35">
        <v>1158</v>
      </c>
      <c r="P35">
        <v>1158</v>
      </c>
    </row>
    <row r="36" spans="3:19" x14ac:dyDescent="0.3">
      <c r="C36">
        <v>3</v>
      </c>
      <c r="D36">
        <v>522</v>
      </c>
      <c r="Q36">
        <v>1158</v>
      </c>
    </row>
    <row r="37" spans="3:19" x14ac:dyDescent="0.3">
      <c r="C37">
        <v>3</v>
      </c>
      <c r="D37">
        <v>526</v>
      </c>
      <c r="E37">
        <v>4</v>
      </c>
      <c r="I37">
        <v>694.4</v>
      </c>
      <c r="J37">
        <v>107.80000000000001</v>
      </c>
      <c r="K37">
        <v>73.599999999999994</v>
      </c>
      <c r="L37">
        <v>366</v>
      </c>
      <c r="O37">
        <v>10383</v>
      </c>
      <c r="P37">
        <v>10383</v>
      </c>
      <c r="Q37">
        <v>336462</v>
      </c>
      <c r="S37">
        <v>1041.6666666666667</v>
      </c>
    </row>
    <row r="38" spans="3:19" x14ac:dyDescent="0.3">
      <c r="C38">
        <v>3</v>
      </c>
      <c r="D38" t="s">
        <v>828</v>
      </c>
      <c r="E38">
        <v>15</v>
      </c>
      <c r="I38">
        <v>2324</v>
      </c>
      <c r="J38">
        <v>11</v>
      </c>
      <c r="L38">
        <v>457</v>
      </c>
      <c r="O38">
        <v>2504</v>
      </c>
      <c r="P38">
        <v>2504</v>
      </c>
      <c r="Q38">
        <v>432037</v>
      </c>
      <c r="S38">
        <v>1250</v>
      </c>
    </row>
    <row r="39" spans="3:19" x14ac:dyDescent="0.3">
      <c r="C39">
        <v>3</v>
      </c>
      <c r="D39">
        <v>303</v>
      </c>
      <c r="S39">
        <v>1250</v>
      </c>
    </row>
    <row r="40" spans="3:19" x14ac:dyDescent="0.3">
      <c r="C40">
        <v>3</v>
      </c>
      <c r="D40">
        <v>409</v>
      </c>
      <c r="E40">
        <v>10</v>
      </c>
      <c r="I40">
        <v>1500</v>
      </c>
      <c r="Q40">
        <v>274738</v>
      </c>
    </row>
    <row r="41" spans="3:19" x14ac:dyDescent="0.3">
      <c r="C41">
        <v>3</v>
      </c>
      <c r="D41">
        <v>642</v>
      </c>
      <c r="E41">
        <v>5</v>
      </c>
      <c r="I41">
        <v>824</v>
      </c>
      <c r="J41">
        <v>11</v>
      </c>
      <c r="L41">
        <v>457</v>
      </c>
      <c r="O41">
        <v>2504</v>
      </c>
      <c r="P41">
        <v>2504</v>
      </c>
      <c r="Q41">
        <v>157299</v>
      </c>
    </row>
    <row r="42" spans="3:19" x14ac:dyDescent="0.3">
      <c r="C42">
        <v>3</v>
      </c>
      <c r="D42" t="s">
        <v>829</v>
      </c>
      <c r="E42">
        <v>3</v>
      </c>
      <c r="I42">
        <v>470</v>
      </c>
      <c r="O42">
        <v>6256</v>
      </c>
      <c r="P42">
        <v>6256</v>
      </c>
      <c r="Q42">
        <v>86183</v>
      </c>
    </row>
    <row r="43" spans="3:19" x14ac:dyDescent="0.3">
      <c r="C43">
        <v>3</v>
      </c>
      <c r="D43">
        <v>25</v>
      </c>
      <c r="E43">
        <v>0.5</v>
      </c>
      <c r="I43">
        <v>78</v>
      </c>
      <c r="Q43">
        <v>11018</v>
      </c>
    </row>
    <row r="44" spans="3:19" x14ac:dyDescent="0.3">
      <c r="C44">
        <v>3</v>
      </c>
      <c r="D44">
        <v>30</v>
      </c>
      <c r="E44">
        <v>2.5</v>
      </c>
      <c r="I44">
        <v>392</v>
      </c>
      <c r="O44">
        <v>6256</v>
      </c>
      <c r="P44">
        <v>6256</v>
      </c>
      <c r="Q44">
        <v>75165</v>
      </c>
    </row>
    <row r="45" spans="3:19" x14ac:dyDescent="0.3">
      <c r="C45" t="s">
        <v>832</v>
      </c>
      <c r="E45">
        <v>27.2</v>
      </c>
      <c r="I45">
        <v>4372.3999999999996</v>
      </c>
      <c r="J45">
        <v>118.80000000000001</v>
      </c>
      <c r="K45">
        <v>73.599999999999994</v>
      </c>
      <c r="L45">
        <v>823</v>
      </c>
      <c r="O45">
        <v>100205</v>
      </c>
      <c r="P45">
        <v>100205</v>
      </c>
      <c r="Q45">
        <v>1223004</v>
      </c>
      <c r="S45">
        <v>3964.0120528946459</v>
      </c>
    </row>
    <row r="46" spans="3:19" x14ac:dyDescent="0.3">
      <c r="C46">
        <v>4</v>
      </c>
      <c r="D46" t="s">
        <v>206</v>
      </c>
      <c r="E46">
        <v>5.2</v>
      </c>
      <c r="I46">
        <v>816</v>
      </c>
      <c r="O46">
        <v>40531</v>
      </c>
      <c r="P46">
        <v>40531</v>
      </c>
      <c r="Q46">
        <v>326862</v>
      </c>
      <c r="R46">
        <v>2900</v>
      </c>
      <c r="S46">
        <v>1672.3453862279791</v>
      </c>
    </row>
    <row r="47" spans="3:19" x14ac:dyDescent="0.3">
      <c r="C47">
        <v>4</v>
      </c>
      <c r="D47">
        <v>99</v>
      </c>
      <c r="E47">
        <v>1</v>
      </c>
      <c r="I47">
        <v>160</v>
      </c>
      <c r="Q47">
        <v>35073</v>
      </c>
      <c r="R47">
        <v>2900</v>
      </c>
      <c r="S47">
        <v>1672.3453862279791</v>
      </c>
    </row>
    <row r="48" spans="3:19" x14ac:dyDescent="0.3">
      <c r="C48">
        <v>4</v>
      </c>
      <c r="D48">
        <v>101</v>
      </c>
      <c r="E48">
        <v>4.2</v>
      </c>
      <c r="I48">
        <v>656</v>
      </c>
      <c r="O48">
        <v>40531</v>
      </c>
      <c r="P48">
        <v>40531</v>
      </c>
      <c r="Q48">
        <v>291789</v>
      </c>
    </row>
    <row r="49" spans="3:19" x14ac:dyDescent="0.3">
      <c r="C49">
        <v>4</v>
      </c>
      <c r="D49" t="s">
        <v>827</v>
      </c>
      <c r="E49">
        <v>4</v>
      </c>
      <c r="I49">
        <v>628</v>
      </c>
      <c r="J49">
        <v>80</v>
      </c>
      <c r="K49">
        <v>56</v>
      </c>
      <c r="L49">
        <v>386</v>
      </c>
      <c r="O49">
        <v>8328</v>
      </c>
      <c r="P49">
        <v>8328</v>
      </c>
      <c r="Q49">
        <v>329059</v>
      </c>
      <c r="S49">
        <v>1041.6666666666667</v>
      </c>
    </row>
    <row r="50" spans="3:19" x14ac:dyDescent="0.3">
      <c r="C50">
        <v>4</v>
      </c>
      <c r="D50">
        <v>526</v>
      </c>
      <c r="E50">
        <v>4</v>
      </c>
      <c r="I50">
        <v>628</v>
      </c>
      <c r="J50">
        <v>80</v>
      </c>
      <c r="K50">
        <v>56</v>
      </c>
      <c r="L50">
        <v>386</v>
      </c>
      <c r="O50">
        <v>8328</v>
      </c>
      <c r="P50">
        <v>8328</v>
      </c>
      <c r="Q50">
        <v>329059</v>
      </c>
      <c r="S50">
        <v>1041.6666666666667</v>
      </c>
    </row>
    <row r="51" spans="3:19" x14ac:dyDescent="0.3">
      <c r="C51">
        <v>4</v>
      </c>
      <c r="D51" t="s">
        <v>828</v>
      </c>
      <c r="E51">
        <v>14</v>
      </c>
      <c r="I51">
        <v>1944</v>
      </c>
      <c r="J51">
        <v>10</v>
      </c>
      <c r="L51">
        <v>489</v>
      </c>
      <c r="O51">
        <v>3318</v>
      </c>
      <c r="P51">
        <v>3318</v>
      </c>
      <c r="Q51">
        <v>428779</v>
      </c>
      <c r="S51">
        <v>1250</v>
      </c>
    </row>
    <row r="52" spans="3:19" x14ac:dyDescent="0.3">
      <c r="C52">
        <v>4</v>
      </c>
      <c r="D52">
        <v>303</v>
      </c>
      <c r="S52">
        <v>1250</v>
      </c>
    </row>
    <row r="53" spans="3:19" x14ac:dyDescent="0.3">
      <c r="C53">
        <v>4</v>
      </c>
      <c r="D53">
        <v>409</v>
      </c>
      <c r="E53">
        <v>9</v>
      </c>
      <c r="I53">
        <v>1304</v>
      </c>
      <c r="Q53">
        <v>274903</v>
      </c>
    </row>
    <row r="54" spans="3:19" x14ac:dyDescent="0.3">
      <c r="C54">
        <v>4</v>
      </c>
      <c r="D54">
        <v>642</v>
      </c>
      <c r="E54">
        <v>5</v>
      </c>
      <c r="I54">
        <v>640</v>
      </c>
      <c r="J54">
        <v>10</v>
      </c>
      <c r="L54">
        <v>489</v>
      </c>
      <c r="O54">
        <v>3318</v>
      </c>
      <c r="P54">
        <v>3318</v>
      </c>
      <c r="Q54">
        <v>153876</v>
      </c>
    </row>
    <row r="55" spans="3:19" x14ac:dyDescent="0.3">
      <c r="C55">
        <v>4</v>
      </c>
      <c r="D55" t="s">
        <v>829</v>
      </c>
      <c r="E55">
        <v>3</v>
      </c>
      <c r="I55">
        <v>416</v>
      </c>
      <c r="O55">
        <v>2782</v>
      </c>
      <c r="P55">
        <v>2782</v>
      </c>
      <c r="Q55">
        <v>79031</v>
      </c>
    </row>
    <row r="56" spans="3:19" x14ac:dyDescent="0.3">
      <c r="C56">
        <v>4</v>
      </c>
      <c r="D56">
        <v>25</v>
      </c>
      <c r="E56">
        <v>0.5</v>
      </c>
      <c r="I56">
        <v>80</v>
      </c>
      <c r="Q56">
        <v>9050</v>
      </c>
    </row>
    <row r="57" spans="3:19" x14ac:dyDescent="0.3">
      <c r="C57">
        <v>4</v>
      </c>
      <c r="D57">
        <v>30</v>
      </c>
      <c r="E57">
        <v>2.5</v>
      </c>
      <c r="I57">
        <v>336</v>
      </c>
      <c r="O57">
        <v>2782</v>
      </c>
      <c r="P57">
        <v>2782</v>
      </c>
      <c r="Q57">
        <v>69981</v>
      </c>
    </row>
    <row r="58" spans="3:19" x14ac:dyDescent="0.3">
      <c r="C58" t="s">
        <v>833</v>
      </c>
      <c r="E58">
        <v>26.2</v>
      </c>
      <c r="I58">
        <v>3804</v>
      </c>
      <c r="J58">
        <v>90</v>
      </c>
      <c r="K58">
        <v>56</v>
      </c>
      <c r="L58">
        <v>875</v>
      </c>
      <c r="O58">
        <v>54959</v>
      </c>
      <c r="P58">
        <v>54959</v>
      </c>
      <c r="Q58">
        <v>1163731</v>
      </c>
      <c r="R58">
        <v>2900</v>
      </c>
      <c r="S58">
        <v>3964.0120528946459</v>
      </c>
    </row>
    <row r="59" spans="3:19" x14ac:dyDescent="0.3">
      <c r="C59">
        <v>5</v>
      </c>
      <c r="D59" t="s">
        <v>206</v>
      </c>
      <c r="E59">
        <v>6.2</v>
      </c>
      <c r="I59">
        <v>848</v>
      </c>
      <c r="O59">
        <v>14824</v>
      </c>
      <c r="P59">
        <v>14824</v>
      </c>
      <c r="Q59">
        <v>309279</v>
      </c>
      <c r="R59">
        <v>1250</v>
      </c>
      <c r="S59">
        <v>1672.3453862279791</v>
      </c>
    </row>
    <row r="60" spans="3:19" x14ac:dyDescent="0.3">
      <c r="C60">
        <v>5</v>
      </c>
      <c r="D60">
        <v>99</v>
      </c>
      <c r="E60">
        <v>1</v>
      </c>
      <c r="I60">
        <v>184</v>
      </c>
      <c r="Q60">
        <v>35073</v>
      </c>
      <c r="R60">
        <v>1250</v>
      </c>
      <c r="S60">
        <v>1672.3453862279791</v>
      </c>
    </row>
    <row r="61" spans="3:19" x14ac:dyDescent="0.3">
      <c r="C61">
        <v>5</v>
      </c>
      <c r="D61">
        <v>101</v>
      </c>
      <c r="E61">
        <v>5.2</v>
      </c>
      <c r="I61">
        <v>664</v>
      </c>
      <c r="O61">
        <v>14824</v>
      </c>
      <c r="P61">
        <v>14824</v>
      </c>
      <c r="Q61">
        <v>274206</v>
      </c>
    </row>
    <row r="62" spans="3:19" x14ac:dyDescent="0.3">
      <c r="C62">
        <v>5</v>
      </c>
      <c r="D62" t="s">
        <v>827</v>
      </c>
      <c r="E62">
        <v>4</v>
      </c>
      <c r="I62">
        <v>618.4</v>
      </c>
      <c r="J62">
        <v>95.4</v>
      </c>
      <c r="K62">
        <v>41.6</v>
      </c>
      <c r="L62">
        <v>396</v>
      </c>
      <c r="O62">
        <v>11655</v>
      </c>
      <c r="P62">
        <v>11655</v>
      </c>
      <c r="Q62">
        <v>334171</v>
      </c>
      <c r="R62">
        <v>3350</v>
      </c>
      <c r="S62">
        <v>1041.6666666666667</v>
      </c>
    </row>
    <row r="63" spans="3:19" x14ac:dyDescent="0.3">
      <c r="C63">
        <v>5</v>
      </c>
      <c r="D63">
        <v>521</v>
      </c>
      <c r="O63">
        <v>4632</v>
      </c>
      <c r="P63">
        <v>4632</v>
      </c>
      <c r="Q63">
        <v>4632</v>
      </c>
    </row>
    <row r="64" spans="3:19" x14ac:dyDescent="0.3">
      <c r="C64">
        <v>5</v>
      </c>
      <c r="D64">
        <v>526</v>
      </c>
      <c r="E64">
        <v>4</v>
      </c>
      <c r="I64">
        <v>618.4</v>
      </c>
      <c r="J64">
        <v>95.4</v>
      </c>
      <c r="K64">
        <v>41.6</v>
      </c>
      <c r="L64">
        <v>396</v>
      </c>
      <c r="O64">
        <v>7023</v>
      </c>
      <c r="P64">
        <v>7023</v>
      </c>
      <c r="Q64">
        <v>329539</v>
      </c>
      <c r="R64">
        <v>3350</v>
      </c>
      <c r="S64">
        <v>1041.6666666666667</v>
      </c>
    </row>
    <row r="65" spans="3:19" x14ac:dyDescent="0.3">
      <c r="C65">
        <v>5</v>
      </c>
      <c r="D65" t="s">
        <v>828</v>
      </c>
      <c r="E65">
        <v>14</v>
      </c>
      <c r="I65">
        <v>2040</v>
      </c>
      <c r="J65">
        <v>8</v>
      </c>
      <c r="L65">
        <v>518</v>
      </c>
      <c r="O65">
        <v>8344</v>
      </c>
      <c r="P65">
        <v>8344</v>
      </c>
      <c r="Q65">
        <v>422613</v>
      </c>
      <c r="S65">
        <v>1250</v>
      </c>
    </row>
    <row r="66" spans="3:19" x14ac:dyDescent="0.3">
      <c r="C66">
        <v>5</v>
      </c>
      <c r="D66">
        <v>303</v>
      </c>
      <c r="S66">
        <v>1250</v>
      </c>
    </row>
    <row r="67" spans="3:19" x14ac:dyDescent="0.3">
      <c r="C67">
        <v>5</v>
      </c>
      <c r="D67">
        <v>409</v>
      </c>
      <c r="E67">
        <v>9</v>
      </c>
      <c r="I67">
        <v>1372</v>
      </c>
      <c r="Q67">
        <v>279446</v>
      </c>
    </row>
    <row r="68" spans="3:19" x14ac:dyDescent="0.3">
      <c r="C68">
        <v>5</v>
      </c>
      <c r="D68">
        <v>642</v>
      </c>
      <c r="E68">
        <v>5</v>
      </c>
      <c r="I68">
        <v>668</v>
      </c>
      <c r="J68">
        <v>8</v>
      </c>
      <c r="L68">
        <v>518</v>
      </c>
      <c r="O68">
        <v>8344</v>
      </c>
      <c r="P68">
        <v>8344</v>
      </c>
      <c r="Q68">
        <v>143167</v>
      </c>
    </row>
    <row r="69" spans="3:19" x14ac:dyDescent="0.3">
      <c r="C69">
        <v>5</v>
      </c>
      <c r="D69" t="s">
        <v>829</v>
      </c>
      <c r="E69">
        <v>3</v>
      </c>
      <c r="I69">
        <v>552</v>
      </c>
      <c r="O69">
        <v>2184</v>
      </c>
      <c r="P69">
        <v>2184</v>
      </c>
      <c r="Q69">
        <v>78319</v>
      </c>
    </row>
    <row r="70" spans="3:19" x14ac:dyDescent="0.3">
      <c r="C70">
        <v>5</v>
      </c>
      <c r="D70">
        <v>25</v>
      </c>
      <c r="E70">
        <v>0.5</v>
      </c>
      <c r="I70">
        <v>92</v>
      </c>
      <c r="Q70">
        <v>9050</v>
      </c>
    </row>
    <row r="71" spans="3:19" x14ac:dyDescent="0.3">
      <c r="C71">
        <v>5</v>
      </c>
      <c r="D71">
        <v>30</v>
      </c>
      <c r="E71">
        <v>2.5</v>
      </c>
      <c r="I71">
        <v>460</v>
      </c>
      <c r="O71">
        <v>2184</v>
      </c>
      <c r="P71">
        <v>2184</v>
      </c>
      <c r="Q71">
        <v>69269</v>
      </c>
    </row>
    <row r="72" spans="3:19" x14ac:dyDescent="0.3">
      <c r="C72" t="s">
        <v>834</v>
      </c>
      <c r="E72">
        <v>27.2</v>
      </c>
      <c r="I72">
        <v>4058.4</v>
      </c>
      <c r="J72">
        <v>103.4</v>
      </c>
      <c r="K72">
        <v>41.6</v>
      </c>
      <c r="L72">
        <v>914</v>
      </c>
      <c r="O72">
        <v>37007</v>
      </c>
      <c r="P72">
        <v>37007</v>
      </c>
      <c r="Q72">
        <v>1144382</v>
      </c>
      <c r="R72">
        <v>4600</v>
      </c>
      <c r="S72">
        <v>3964.0120528946459</v>
      </c>
    </row>
    <row r="73" spans="3:19" x14ac:dyDescent="0.3">
      <c r="C73">
        <v>6</v>
      </c>
      <c r="D73" t="s">
        <v>206</v>
      </c>
      <c r="E73">
        <v>6.2</v>
      </c>
      <c r="I73">
        <v>836</v>
      </c>
      <c r="O73">
        <v>36023</v>
      </c>
      <c r="P73">
        <v>36023</v>
      </c>
      <c r="Q73">
        <v>378897</v>
      </c>
      <c r="S73">
        <v>1672.3453862279791</v>
      </c>
    </row>
    <row r="74" spans="3:19" x14ac:dyDescent="0.3">
      <c r="C74">
        <v>6</v>
      </c>
      <c r="D74">
        <v>99</v>
      </c>
      <c r="E74">
        <v>1</v>
      </c>
      <c r="I74">
        <v>176</v>
      </c>
      <c r="Q74">
        <v>35983</v>
      </c>
      <c r="S74">
        <v>1672.3453862279791</v>
      </c>
    </row>
    <row r="75" spans="3:19" x14ac:dyDescent="0.3">
      <c r="C75">
        <v>6</v>
      </c>
      <c r="D75">
        <v>101</v>
      </c>
      <c r="E75">
        <v>5.2</v>
      </c>
      <c r="I75">
        <v>660</v>
      </c>
      <c r="O75">
        <v>34224</v>
      </c>
      <c r="P75">
        <v>34224</v>
      </c>
      <c r="Q75">
        <v>341115</v>
      </c>
    </row>
    <row r="76" spans="3:19" x14ac:dyDescent="0.3">
      <c r="C76">
        <v>6</v>
      </c>
      <c r="D76">
        <v>103</v>
      </c>
      <c r="O76">
        <v>1799</v>
      </c>
      <c r="P76">
        <v>1799</v>
      </c>
      <c r="Q76">
        <v>1799</v>
      </c>
    </row>
    <row r="77" spans="3:19" x14ac:dyDescent="0.3">
      <c r="C77">
        <v>6</v>
      </c>
      <c r="D77" t="s">
        <v>827</v>
      </c>
      <c r="E77">
        <v>3.2</v>
      </c>
      <c r="I77">
        <v>475.2</v>
      </c>
      <c r="J77">
        <v>64.2</v>
      </c>
      <c r="K77">
        <v>20.8</v>
      </c>
      <c r="L77">
        <v>422</v>
      </c>
      <c r="O77">
        <v>7296</v>
      </c>
      <c r="P77">
        <v>7296</v>
      </c>
      <c r="Q77">
        <v>288428</v>
      </c>
      <c r="R77">
        <v>10150</v>
      </c>
      <c r="S77">
        <v>1041.6666666666667</v>
      </c>
    </row>
    <row r="78" spans="3:19" x14ac:dyDescent="0.3">
      <c r="C78">
        <v>6</v>
      </c>
      <c r="D78">
        <v>526</v>
      </c>
      <c r="E78">
        <v>3.2</v>
      </c>
      <c r="I78">
        <v>475.2</v>
      </c>
      <c r="J78">
        <v>64.2</v>
      </c>
      <c r="K78">
        <v>20.8</v>
      </c>
      <c r="L78">
        <v>91</v>
      </c>
      <c r="O78">
        <v>7296</v>
      </c>
      <c r="P78">
        <v>7296</v>
      </c>
      <c r="Q78">
        <v>231578</v>
      </c>
      <c r="R78">
        <v>10150</v>
      </c>
      <c r="S78">
        <v>1041.6666666666667</v>
      </c>
    </row>
    <row r="79" spans="3:19" x14ac:dyDescent="0.3">
      <c r="C79">
        <v>6</v>
      </c>
      <c r="D79">
        <v>746</v>
      </c>
      <c r="L79">
        <v>331</v>
      </c>
      <c r="Q79">
        <v>56850</v>
      </c>
    </row>
    <row r="80" spans="3:19" x14ac:dyDescent="0.3">
      <c r="C80">
        <v>6</v>
      </c>
      <c r="D80" t="s">
        <v>828</v>
      </c>
      <c r="E80">
        <v>14</v>
      </c>
      <c r="I80">
        <v>2020</v>
      </c>
      <c r="J80">
        <v>9</v>
      </c>
      <c r="L80">
        <v>476</v>
      </c>
      <c r="O80">
        <v>2024</v>
      </c>
      <c r="P80">
        <v>2024</v>
      </c>
      <c r="Q80">
        <v>418301</v>
      </c>
      <c r="S80">
        <v>1250</v>
      </c>
    </row>
    <row r="81" spans="3:19" x14ac:dyDescent="0.3">
      <c r="C81">
        <v>6</v>
      </c>
      <c r="D81">
        <v>303</v>
      </c>
      <c r="S81">
        <v>1250</v>
      </c>
    </row>
    <row r="82" spans="3:19" x14ac:dyDescent="0.3">
      <c r="C82">
        <v>6</v>
      </c>
      <c r="D82">
        <v>409</v>
      </c>
      <c r="E82">
        <v>9</v>
      </c>
      <c r="I82">
        <v>1300</v>
      </c>
      <c r="Q82">
        <v>269431</v>
      </c>
    </row>
    <row r="83" spans="3:19" x14ac:dyDescent="0.3">
      <c r="C83">
        <v>6</v>
      </c>
      <c r="D83">
        <v>642</v>
      </c>
      <c r="E83">
        <v>5</v>
      </c>
      <c r="I83">
        <v>720</v>
      </c>
      <c r="J83">
        <v>9</v>
      </c>
      <c r="L83">
        <v>476</v>
      </c>
      <c r="O83">
        <v>2024</v>
      </c>
      <c r="P83">
        <v>2024</v>
      </c>
      <c r="Q83">
        <v>148870</v>
      </c>
    </row>
    <row r="84" spans="3:19" x14ac:dyDescent="0.3">
      <c r="C84">
        <v>6</v>
      </c>
      <c r="D84" t="s">
        <v>829</v>
      </c>
      <c r="E84">
        <v>3</v>
      </c>
      <c r="I84">
        <v>436</v>
      </c>
      <c r="O84">
        <v>1986</v>
      </c>
      <c r="P84">
        <v>1986</v>
      </c>
      <c r="Q84">
        <v>79652</v>
      </c>
    </row>
    <row r="85" spans="3:19" x14ac:dyDescent="0.3">
      <c r="C85">
        <v>6</v>
      </c>
      <c r="D85">
        <v>25</v>
      </c>
      <c r="E85">
        <v>0.5</v>
      </c>
      <c r="I85">
        <v>88</v>
      </c>
      <c r="Q85">
        <v>9050</v>
      </c>
    </row>
    <row r="86" spans="3:19" x14ac:dyDescent="0.3">
      <c r="C86">
        <v>6</v>
      </c>
      <c r="D86">
        <v>30</v>
      </c>
      <c r="E86">
        <v>2.5</v>
      </c>
      <c r="I86">
        <v>348</v>
      </c>
      <c r="O86">
        <v>1986</v>
      </c>
      <c r="P86">
        <v>1986</v>
      </c>
      <c r="Q86">
        <v>70602</v>
      </c>
    </row>
    <row r="87" spans="3:19" x14ac:dyDescent="0.3">
      <c r="C87" t="s">
        <v>835</v>
      </c>
      <c r="E87">
        <v>26.4</v>
      </c>
      <c r="I87">
        <v>3767.2</v>
      </c>
      <c r="J87">
        <v>73.2</v>
      </c>
      <c r="K87">
        <v>20.8</v>
      </c>
      <c r="L87">
        <v>898</v>
      </c>
      <c r="O87">
        <v>47329</v>
      </c>
      <c r="P87">
        <v>47329</v>
      </c>
      <c r="Q87">
        <v>1165278</v>
      </c>
      <c r="R87">
        <v>10150</v>
      </c>
      <c r="S87">
        <v>3964.0120528946459</v>
      </c>
    </row>
    <row r="88" spans="3:19" x14ac:dyDescent="0.3">
      <c r="C88">
        <v>7</v>
      </c>
      <c r="D88" t="s">
        <v>206</v>
      </c>
      <c r="E88">
        <v>6</v>
      </c>
      <c r="I88">
        <v>766.40000000000009</v>
      </c>
      <c r="J88">
        <v>8</v>
      </c>
      <c r="L88">
        <v>28</v>
      </c>
      <c r="O88">
        <v>163860</v>
      </c>
      <c r="P88">
        <v>163860</v>
      </c>
      <c r="Q88">
        <v>499087</v>
      </c>
      <c r="S88">
        <v>1672.3453862279791</v>
      </c>
    </row>
    <row r="89" spans="3:19" x14ac:dyDescent="0.3">
      <c r="C89">
        <v>7</v>
      </c>
      <c r="D89">
        <v>99</v>
      </c>
      <c r="E89">
        <v>1.8</v>
      </c>
      <c r="I89">
        <v>302.40000000000003</v>
      </c>
      <c r="O89">
        <v>13513</v>
      </c>
      <c r="P89">
        <v>13513</v>
      </c>
      <c r="Q89">
        <v>74880</v>
      </c>
      <c r="S89">
        <v>1672.3453862279791</v>
      </c>
    </row>
    <row r="90" spans="3:19" x14ac:dyDescent="0.3">
      <c r="C90">
        <v>7</v>
      </c>
      <c r="D90">
        <v>101</v>
      </c>
      <c r="E90">
        <v>4.2</v>
      </c>
      <c r="I90">
        <v>464</v>
      </c>
      <c r="J90">
        <v>8</v>
      </c>
      <c r="L90">
        <v>28</v>
      </c>
      <c r="O90">
        <v>150347</v>
      </c>
      <c r="P90">
        <v>150347</v>
      </c>
      <c r="Q90">
        <v>424207</v>
      </c>
    </row>
    <row r="91" spans="3:19" x14ac:dyDescent="0.3">
      <c r="C91">
        <v>7</v>
      </c>
      <c r="D91" t="s">
        <v>827</v>
      </c>
      <c r="E91">
        <v>3.2</v>
      </c>
      <c r="I91">
        <v>422.4</v>
      </c>
      <c r="J91">
        <v>89.4</v>
      </c>
      <c r="K91">
        <v>33.6</v>
      </c>
      <c r="L91">
        <v>438</v>
      </c>
      <c r="O91">
        <v>109734</v>
      </c>
      <c r="P91">
        <v>109734</v>
      </c>
      <c r="Q91">
        <v>415065</v>
      </c>
      <c r="S91">
        <v>1041.6666666666667</v>
      </c>
    </row>
    <row r="92" spans="3:19" x14ac:dyDescent="0.3">
      <c r="C92">
        <v>7</v>
      </c>
      <c r="D92">
        <v>526</v>
      </c>
      <c r="E92">
        <v>3.2</v>
      </c>
      <c r="I92">
        <v>422.4</v>
      </c>
      <c r="J92">
        <v>89.4</v>
      </c>
      <c r="K92">
        <v>33.6</v>
      </c>
      <c r="L92">
        <v>85</v>
      </c>
      <c r="O92">
        <v>109734</v>
      </c>
      <c r="P92">
        <v>109734</v>
      </c>
      <c r="Q92">
        <v>354915</v>
      </c>
      <c r="S92">
        <v>1041.6666666666667</v>
      </c>
    </row>
    <row r="93" spans="3:19" x14ac:dyDescent="0.3">
      <c r="C93">
        <v>7</v>
      </c>
      <c r="D93">
        <v>746</v>
      </c>
      <c r="L93">
        <v>353</v>
      </c>
      <c r="Q93">
        <v>60150</v>
      </c>
    </row>
    <row r="94" spans="3:19" x14ac:dyDescent="0.3">
      <c r="C94">
        <v>7</v>
      </c>
      <c r="D94" t="s">
        <v>828</v>
      </c>
      <c r="E94">
        <v>13</v>
      </c>
      <c r="I94">
        <v>1600</v>
      </c>
      <c r="J94">
        <v>40</v>
      </c>
      <c r="L94">
        <v>524</v>
      </c>
      <c r="O94">
        <v>163117</v>
      </c>
      <c r="P94">
        <v>163117</v>
      </c>
      <c r="Q94">
        <v>568747</v>
      </c>
      <c r="S94">
        <v>1250</v>
      </c>
    </row>
    <row r="95" spans="3:19" x14ac:dyDescent="0.3">
      <c r="C95">
        <v>7</v>
      </c>
      <c r="D95">
        <v>303</v>
      </c>
      <c r="S95">
        <v>1250</v>
      </c>
    </row>
    <row r="96" spans="3:19" x14ac:dyDescent="0.3">
      <c r="C96">
        <v>7</v>
      </c>
      <c r="D96">
        <v>409</v>
      </c>
      <c r="E96">
        <v>9</v>
      </c>
      <c r="I96">
        <v>1000</v>
      </c>
      <c r="O96">
        <v>94438</v>
      </c>
      <c r="P96">
        <v>94438</v>
      </c>
      <c r="Q96">
        <v>379897</v>
      </c>
    </row>
    <row r="97" spans="3:19" x14ac:dyDescent="0.3">
      <c r="C97">
        <v>7</v>
      </c>
      <c r="D97">
        <v>642</v>
      </c>
      <c r="E97">
        <v>4</v>
      </c>
      <c r="I97">
        <v>600</v>
      </c>
      <c r="J97">
        <v>40</v>
      </c>
      <c r="L97">
        <v>524</v>
      </c>
      <c r="O97">
        <v>68679</v>
      </c>
      <c r="P97">
        <v>68679</v>
      </c>
      <c r="Q97">
        <v>188850</v>
      </c>
    </row>
    <row r="98" spans="3:19" x14ac:dyDescent="0.3">
      <c r="C98">
        <v>7</v>
      </c>
      <c r="D98" t="s">
        <v>829</v>
      </c>
      <c r="E98">
        <v>3</v>
      </c>
      <c r="I98">
        <v>476</v>
      </c>
      <c r="J98">
        <v>8</v>
      </c>
      <c r="O98">
        <v>21742</v>
      </c>
      <c r="P98">
        <v>21742</v>
      </c>
      <c r="Q98">
        <v>101924</v>
      </c>
    </row>
    <row r="99" spans="3:19" x14ac:dyDescent="0.3">
      <c r="C99">
        <v>7</v>
      </c>
      <c r="D99">
        <v>25</v>
      </c>
      <c r="E99">
        <v>0.5</v>
      </c>
      <c r="I99">
        <v>80</v>
      </c>
      <c r="Q99">
        <v>9990</v>
      </c>
    </row>
    <row r="100" spans="3:19" x14ac:dyDescent="0.3">
      <c r="C100">
        <v>7</v>
      </c>
      <c r="D100">
        <v>30</v>
      </c>
      <c r="E100">
        <v>2.5</v>
      </c>
      <c r="I100">
        <v>396</v>
      </c>
      <c r="J100">
        <v>8</v>
      </c>
      <c r="O100">
        <v>21742</v>
      </c>
      <c r="P100">
        <v>21742</v>
      </c>
      <c r="Q100">
        <v>91934</v>
      </c>
    </row>
    <row r="101" spans="3:19" x14ac:dyDescent="0.3">
      <c r="C101" t="s">
        <v>836</v>
      </c>
      <c r="E101">
        <v>25.2</v>
      </c>
      <c r="I101">
        <v>3264.8</v>
      </c>
      <c r="J101">
        <v>145.4</v>
      </c>
      <c r="K101">
        <v>33.6</v>
      </c>
      <c r="L101">
        <v>990</v>
      </c>
      <c r="O101">
        <v>458453</v>
      </c>
      <c r="P101">
        <v>458453</v>
      </c>
      <c r="Q101">
        <v>1584823</v>
      </c>
      <c r="S101">
        <v>3964.0120528946459</v>
      </c>
    </row>
    <row r="102" spans="3:19" x14ac:dyDescent="0.3">
      <c r="C102">
        <v>8</v>
      </c>
      <c r="D102" t="s">
        <v>206</v>
      </c>
      <c r="E102">
        <v>6.8000000000000007</v>
      </c>
      <c r="I102">
        <v>902.4</v>
      </c>
      <c r="L102">
        <v>20</v>
      </c>
      <c r="O102">
        <v>56168</v>
      </c>
      <c r="P102">
        <v>56168</v>
      </c>
      <c r="Q102">
        <v>403507</v>
      </c>
      <c r="S102">
        <v>1672.3453862279791</v>
      </c>
    </row>
    <row r="103" spans="3:19" x14ac:dyDescent="0.3">
      <c r="C103">
        <v>8</v>
      </c>
      <c r="D103">
        <v>99</v>
      </c>
      <c r="E103">
        <v>2.6</v>
      </c>
      <c r="I103">
        <v>438.4</v>
      </c>
      <c r="Q103">
        <v>82497</v>
      </c>
      <c r="S103">
        <v>1672.3453862279791</v>
      </c>
    </row>
    <row r="104" spans="3:19" x14ac:dyDescent="0.3">
      <c r="C104">
        <v>8</v>
      </c>
      <c r="D104">
        <v>101</v>
      </c>
      <c r="E104">
        <v>4.2</v>
      </c>
      <c r="I104">
        <v>464</v>
      </c>
      <c r="L104">
        <v>20</v>
      </c>
      <c r="O104">
        <v>56168</v>
      </c>
      <c r="P104">
        <v>56168</v>
      </c>
      <c r="Q104">
        <v>321010</v>
      </c>
    </row>
    <row r="105" spans="3:19" x14ac:dyDescent="0.3">
      <c r="C105">
        <v>8</v>
      </c>
      <c r="D105" t="s">
        <v>827</v>
      </c>
      <c r="E105">
        <v>4.2</v>
      </c>
      <c r="I105">
        <v>585.6</v>
      </c>
      <c r="J105">
        <v>108.6</v>
      </c>
      <c r="K105">
        <v>30.400000000000002</v>
      </c>
      <c r="L105">
        <v>361</v>
      </c>
      <c r="O105">
        <v>11904</v>
      </c>
      <c r="P105">
        <v>11904</v>
      </c>
      <c r="Q105">
        <v>318104</v>
      </c>
      <c r="R105">
        <v>3000</v>
      </c>
      <c r="S105">
        <v>1041.6666666666667</v>
      </c>
    </row>
    <row r="106" spans="3:19" x14ac:dyDescent="0.3">
      <c r="C106">
        <v>8</v>
      </c>
      <c r="D106">
        <v>526</v>
      </c>
      <c r="E106">
        <v>3.2</v>
      </c>
      <c r="I106">
        <v>481.6</v>
      </c>
      <c r="J106">
        <v>74.599999999999994</v>
      </c>
      <c r="K106">
        <v>30.400000000000002</v>
      </c>
      <c r="L106">
        <v>93</v>
      </c>
      <c r="O106">
        <v>7296</v>
      </c>
      <c r="P106">
        <v>7296</v>
      </c>
      <c r="Q106">
        <v>234982</v>
      </c>
      <c r="R106">
        <v>3000</v>
      </c>
      <c r="S106">
        <v>1041.6666666666667</v>
      </c>
    </row>
    <row r="107" spans="3:19" x14ac:dyDescent="0.3">
      <c r="C107">
        <v>8</v>
      </c>
      <c r="D107">
        <v>746</v>
      </c>
      <c r="E107">
        <v>1</v>
      </c>
      <c r="I107">
        <v>104</v>
      </c>
      <c r="J107">
        <v>34</v>
      </c>
      <c r="L107">
        <v>268</v>
      </c>
      <c r="O107">
        <v>4608</v>
      </c>
      <c r="P107">
        <v>4608</v>
      </c>
      <c r="Q107">
        <v>83122</v>
      </c>
    </row>
    <row r="108" spans="3:19" x14ac:dyDescent="0.3">
      <c r="C108">
        <v>8</v>
      </c>
      <c r="D108" t="s">
        <v>828</v>
      </c>
      <c r="E108">
        <v>12</v>
      </c>
      <c r="I108">
        <v>1560</v>
      </c>
      <c r="J108">
        <v>25</v>
      </c>
      <c r="L108">
        <v>531</v>
      </c>
      <c r="O108">
        <v>4817</v>
      </c>
      <c r="P108">
        <v>4817</v>
      </c>
      <c r="Q108">
        <v>400033</v>
      </c>
      <c r="S108">
        <v>1250</v>
      </c>
    </row>
    <row r="109" spans="3:19" x14ac:dyDescent="0.3">
      <c r="C109">
        <v>8</v>
      </c>
      <c r="D109">
        <v>303</v>
      </c>
      <c r="S109">
        <v>1250</v>
      </c>
    </row>
    <row r="110" spans="3:19" x14ac:dyDescent="0.3">
      <c r="C110">
        <v>8</v>
      </c>
      <c r="D110">
        <v>409</v>
      </c>
      <c r="E110">
        <v>8</v>
      </c>
      <c r="I110">
        <v>1040</v>
      </c>
      <c r="Q110">
        <v>258406</v>
      </c>
    </row>
    <row r="111" spans="3:19" x14ac:dyDescent="0.3">
      <c r="C111">
        <v>8</v>
      </c>
      <c r="D111">
        <v>642</v>
      </c>
      <c r="E111">
        <v>4</v>
      </c>
      <c r="I111">
        <v>520</v>
      </c>
      <c r="J111">
        <v>25</v>
      </c>
      <c r="L111">
        <v>531</v>
      </c>
      <c r="O111">
        <v>4817</v>
      </c>
      <c r="P111">
        <v>4817</v>
      </c>
      <c r="Q111">
        <v>141627</v>
      </c>
    </row>
    <row r="112" spans="3:19" x14ac:dyDescent="0.3">
      <c r="C112">
        <v>8</v>
      </c>
      <c r="D112" t="s">
        <v>829</v>
      </c>
      <c r="E112">
        <v>3</v>
      </c>
      <c r="I112">
        <v>388</v>
      </c>
      <c r="O112">
        <v>3275</v>
      </c>
      <c r="P112">
        <v>3275</v>
      </c>
      <c r="Q112">
        <v>85542</v>
      </c>
    </row>
    <row r="113" spans="3:19" x14ac:dyDescent="0.3">
      <c r="C113">
        <v>8</v>
      </c>
      <c r="D113">
        <v>25</v>
      </c>
      <c r="E113">
        <v>0.5</v>
      </c>
      <c r="I113">
        <v>48</v>
      </c>
      <c r="Q113">
        <v>10048</v>
      </c>
    </row>
    <row r="114" spans="3:19" x14ac:dyDescent="0.3">
      <c r="C114">
        <v>8</v>
      </c>
      <c r="D114">
        <v>30</v>
      </c>
      <c r="E114">
        <v>2.5</v>
      </c>
      <c r="I114">
        <v>340</v>
      </c>
      <c r="O114">
        <v>3275</v>
      </c>
      <c r="P114">
        <v>3275</v>
      </c>
      <c r="Q114">
        <v>75494</v>
      </c>
    </row>
    <row r="115" spans="3:19" x14ac:dyDescent="0.3">
      <c r="C115" t="s">
        <v>837</v>
      </c>
      <c r="E115">
        <v>26</v>
      </c>
      <c r="I115">
        <v>3436</v>
      </c>
      <c r="J115">
        <v>133.6</v>
      </c>
      <c r="K115">
        <v>30.400000000000002</v>
      </c>
      <c r="L115">
        <v>912</v>
      </c>
      <c r="O115">
        <v>76164</v>
      </c>
      <c r="P115">
        <v>76164</v>
      </c>
      <c r="Q115">
        <v>1207186</v>
      </c>
      <c r="R115">
        <v>3000</v>
      </c>
      <c r="S115">
        <v>3964.0120528946459</v>
      </c>
    </row>
    <row r="116" spans="3:19" x14ac:dyDescent="0.3">
      <c r="C116">
        <v>9</v>
      </c>
      <c r="D116" t="s">
        <v>206</v>
      </c>
      <c r="E116">
        <v>6.8000000000000007</v>
      </c>
      <c r="I116">
        <v>998.4</v>
      </c>
      <c r="O116">
        <v>1158</v>
      </c>
      <c r="P116">
        <v>1158</v>
      </c>
      <c r="Q116">
        <v>342699</v>
      </c>
      <c r="S116">
        <v>1672.3453862279791</v>
      </c>
    </row>
    <row r="117" spans="3:19" x14ac:dyDescent="0.3">
      <c r="C117">
        <v>9</v>
      </c>
      <c r="D117">
        <v>99</v>
      </c>
      <c r="E117">
        <v>2.6</v>
      </c>
      <c r="I117">
        <v>382.4</v>
      </c>
      <c r="Q117">
        <v>83044</v>
      </c>
      <c r="S117">
        <v>1672.3453862279791</v>
      </c>
    </row>
    <row r="118" spans="3:19" x14ac:dyDescent="0.3">
      <c r="C118">
        <v>9</v>
      </c>
      <c r="D118">
        <v>101</v>
      </c>
      <c r="E118">
        <v>4.2</v>
      </c>
      <c r="I118">
        <v>616</v>
      </c>
      <c r="O118">
        <v>1158</v>
      </c>
      <c r="P118">
        <v>1158</v>
      </c>
      <c r="Q118">
        <v>259655</v>
      </c>
    </row>
    <row r="119" spans="3:19" x14ac:dyDescent="0.3">
      <c r="C119">
        <v>9</v>
      </c>
      <c r="D119" t="s">
        <v>827</v>
      </c>
      <c r="E119">
        <v>4.2</v>
      </c>
      <c r="I119">
        <v>628.79999999999995</v>
      </c>
      <c r="J119">
        <v>86.3</v>
      </c>
      <c r="K119">
        <v>27.2</v>
      </c>
      <c r="L119">
        <v>338</v>
      </c>
      <c r="O119">
        <v>10912</v>
      </c>
      <c r="P119">
        <v>10912</v>
      </c>
      <c r="Q119">
        <v>323648</v>
      </c>
      <c r="R119">
        <v>13450</v>
      </c>
      <c r="S119">
        <v>1041.6666666666667</v>
      </c>
    </row>
    <row r="120" spans="3:19" x14ac:dyDescent="0.3">
      <c r="C120">
        <v>9</v>
      </c>
      <c r="D120">
        <v>526</v>
      </c>
      <c r="E120">
        <v>3.2</v>
      </c>
      <c r="I120">
        <v>500.8</v>
      </c>
      <c r="J120">
        <v>63.8</v>
      </c>
      <c r="K120">
        <v>27.2</v>
      </c>
      <c r="L120">
        <v>84</v>
      </c>
      <c r="O120">
        <v>7296</v>
      </c>
      <c r="P120">
        <v>7296</v>
      </c>
      <c r="Q120">
        <v>225497</v>
      </c>
      <c r="R120">
        <v>13450</v>
      </c>
      <c r="S120">
        <v>1041.6666666666667</v>
      </c>
    </row>
    <row r="121" spans="3:19" x14ac:dyDescent="0.3">
      <c r="C121">
        <v>9</v>
      </c>
      <c r="D121">
        <v>746</v>
      </c>
      <c r="E121">
        <v>1</v>
      </c>
      <c r="I121">
        <v>128</v>
      </c>
      <c r="J121">
        <v>22.5</v>
      </c>
      <c r="L121">
        <v>254</v>
      </c>
      <c r="O121">
        <v>3616</v>
      </c>
      <c r="P121">
        <v>3616</v>
      </c>
      <c r="Q121">
        <v>98151</v>
      </c>
    </row>
    <row r="122" spans="3:19" x14ac:dyDescent="0.3">
      <c r="C122">
        <v>9</v>
      </c>
      <c r="D122" t="s">
        <v>828</v>
      </c>
      <c r="E122">
        <v>13</v>
      </c>
      <c r="I122">
        <v>2012</v>
      </c>
      <c r="J122">
        <v>6</v>
      </c>
      <c r="L122">
        <v>571</v>
      </c>
      <c r="O122">
        <v>768</v>
      </c>
      <c r="P122">
        <v>768</v>
      </c>
      <c r="Q122">
        <v>413143</v>
      </c>
      <c r="S122">
        <v>1250</v>
      </c>
    </row>
    <row r="123" spans="3:19" x14ac:dyDescent="0.3">
      <c r="C123">
        <v>9</v>
      </c>
      <c r="D123">
        <v>303</v>
      </c>
      <c r="S123">
        <v>1250</v>
      </c>
    </row>
    <row r="124" spans="3:19" x14ac:dyDescent="0.3">
      <c r="C124">
        <v>9</v>
      </c>
      <c r="D124">
        <v>409</v>
      </c>
      <c r="E124">
        <v>8</v>
      </c>
      <c r="I124">
        <v>1260</v>
      </c>
      <c r="Q124">
        <v>256225</v>
      </c>
    </row>
    <row r="125" spans="3:19" x14ac:dyDescent="0.3">
      <c r="C125">
        <v>9</v>
      </c>
      <c r="D125">
        <v>642</v>
      </c>
      <c r="E125">
        <v>5</v>
      </c>
      <c r="I125">
        <v>752</v>
      </c>
      <c r="J125">
        <v>6</v>
      </c>
      <c r="L125">
        <v>571</v>
      </c>
      <c r="O125">
        <v>768</v>
      </c>
      <c r="P125">
        <v>768</v>
      </c>
      <c r="Q125">
        <v>156918</v>
      </c>
    </row>
    <row r="126" spans="3:19" x14ac:dyDescent="0.3">
      <c r="C126">
        <v>9</v>
      </c>
      <c r="D126" t="s">
        <v>829</v>
      </c>
      <c r="E126">
        <v>2.5</v>
      </c>
      <c r="I126">
        <v>308</v>
      </c>
      <c r="O126">
        <v>6253</v>
      </c>
      <c r="P126">
        <v>6253</v>
      </c>
      <c r="Q126">
        <v>73780</v>
      </c>
    </row>
    <row r="127" spans="3:19" x14ac:dyDescent="0.3">
      <c r="C127">
        <v>9</v>
      </c>
      <c r="D127">
        <v>30</v>
      </c>
      <c r="E127">
        <v>2.5</v>
      </c>
      <c r="I127">
        <v>308</v>
      </c>
      <c r="O127">
        <v>5000</v>
      </c>
      <c r="P127">
        <v>5000</v>
      </c>
      <c r="Q127">
        <v>72527</v>
      </c>
    </row>
    <row r="128" spans="3:19" x14ac:dyDescent="0.3">
      <c r="C128">
        <v>9</v>
      </c>
      <c r="D128">
        <v>640</v>
      </c>
      <c r="O128">
        <v>1253</v>
      </c>
      <c r="P128">
        <v>1253</v>
      </c>
      <c r="Q128">
        <v>1253</v>
      </c>
    </row>
    <row r="129" spans="3:19" x14ac:dyDescent="0.3">
      <c r="C129" t="s">
        <v>838</v>
      </c>
      <c r="E129">
        <v>26.5</v>
      </c>
      <c r="I129">
        <v>3947.2</v>
      </c>
      <c r="J129">
        <v>92.3</v>
      </c>
      <c r="K129">
        <v>27.2</v>
      </c>
      <c r="L129">
        <v>909</v>
      </c>
      <c r="O129">
        <v>19091</v>
      </c>
      <c r="P129">
        <v>19091</v>
      </c>
      <c r="Q129">
        <v>1153270</v>
      </c>
      <c r="R129">
        <v>13450</v>
      </c>
      <c r="S129">
        <v>3964.0120528946459</v>
      </c>
    </row>
    <row r="130" spans="3:19" x14ac:dyDescent="0.3">
      <c r="C130">
        <v>10</v>
      </c>
      <c r="D130" t="s">
        <v>206</v>
      </c>
      <c r="E130">
        <v>6.8000000000000007</v>
      </c>
      <c r="I130">
        <v>1088</v>
      </c>
      <c r="O130">
        <v>55353</v>
      </c>
      <c r="P130">
        <v>55353</v>
      </c>
      <c r="Q130">
        <v>407299</v>
      </c>
      <c r="S130">
        <v>1672.3453862279791</v>
      </c>
    </row>
    <row r="131" spans="3:19" x14ac:dyDescent="0.3">
      <c r="C131">
        <v>10</v>
      </c>
      <c r="D131">
        <v>99</v>
      </c>
      <c r="E131">
        <v>2.6</v>
      </c>
      <c r="I131">
        <v>392</v>
      </c>
      <c r="Q131">
        <v>89800</v>
      </c>
      <c r="S131">
        <v>1672.3453862279791</v>
      </c>
    </row>
    <row r="132" spans="3:19" x14ac:dyDescent="0.3">
      <c r="C132">
        <v>10</v>
      </c>
      <c r="D132">
        <v>101</v>
      </c>
      <c r="E132">
        <v>4.2</v>
      </c>
      <c r="I132">
        <v>696</v>
      </c>
      <c r="O132">
        <v>55353</v>
      </c>
      <c r="P132">
        <v>55353</v>
      </c>
      <c r="Q132">
        <v>317499</v>
      </c>
    </row>
    <row r="133" spans="3:19" x14ac:dyDescent="0.3">
      <c r="C133">
        <v>10</v>
      </c>
      <c r="D133" t="s">
        <v>827</v>
      </c>
      <c r="E133">
        <v>4.2</v>
      </c>
      <c r="I133">
        <v>740.8</v>
      </c>
      <c r="J133">
        <v>123.8</v>
      </c>
      <c r="K133">
        <v>35.200000000000003</v>
      </c>
      <c r="L133">
        <v>252</v>
      </c>
      <c r="O133">
        <v>12830</v>
      </c>
      <c r="P133">
        <v>12830</v>
      </c>
      <c r="Q133">
        <v>345501</v>
      </c>
      <c r="R133">
        <v>12950</v>
      </c>
      <c r="S133">
        <v>1041.6666666666667</v>
      </c>
    </row>
    <row r="134" spans="3:19" x14ac:dyDescent="0.3">
      <c r="C134">
        <v>10</v>
      </c>
      <c r="D134">
        <v>520</v>
      </c>
      <c r="O134">
        <v>926</v>
      </c>
      <c r="P134">
        <v>926</v>
      </c>
      <c r="Q134">
        <v>926</v>
      </c>
    </row>
    <row r="135" spans="3:19" x14ac:dyDescent="0.3">
      <c r="C135">
        <v>10</v>
      </c>
      <c r="D135">
        <v>526</v>
      </c>
      <c r="E135">
        <v>3.2</v>
      </c>
      <c r="I135">
        <v>564.79999999999995</v>
      </c>
      <c r="J135">
        <v>89.8</v>
      </c>
      <c r="K135">
        <v>35.200000000000003</v>
      </c>
      <c r="O135">
        <v>7296</v>
      </c>
      <c r="P135">
        <v>7296</v>
      </c>
      <c r="Q135">
        <v>244214</v>
      </c>
      <c r="R135">
        <v>12950</v>
      </c>
      <c r="S135">
        <v>1041.6666666666667</v>
      </c>
    </row>
    <row r="136" spans="3:19" x14ac:dyDescent="0.3">
      <c r="C136">
        <v>10</v>
      </c>
      <c r="D136">
        <v>746</v>
      </c>
      <c r="E136">
        <v>1</v>
      </c>
      <c r="I136">
        <v>176</v>
      </c>
      <c r="J136">
        <v>34</v>
      </c>
      <c r="L136">
        <v>252</v>
      </c>
      <c r="O136">
        <v>4608</v>
      </c>
      <c r="P136">
        <v>4608</v>
      </c>
      <c r="Q136">
        <v>100361</v>
      </c>
    </row>
    <row r="137" spans="3:19" x14ac:dyDescent="0.3">
      <c r="C137">
        <v>10</v>
      </c>
      <c r="D137" t="s">
        <v>828</v>
      </c>
      <c r="E137">
        <v>15</v>
      </c>
      <c r="I137">
        <v>2336</v>
      </c>
      <c r="J137">
        <v>12.5</v>
      </c>
      <c r="L137">
        <v>245</v>
      </c>
      <c r="O137">
        <v>1602</v>
      </c>
      <c r="P137">
        <v>1602</v>
      </c>
      <c r="Q137">
        <v>446405</v>
      </c>
      <c r="S137">
        <v>1250</v>
      </c>
    </row>
    <row r="138" spans="3:19" x14ac:dyDescent="0.3">
      <c r="C138">
        <v>10</v>
      </c>
      <c r="D138">
        <v>303</v>
      </c>
      <c r="S138">
        <v>1250</v>
      </c>
    </row>
    <row r="139" spans="3:19" x14ac:dyDescent="0.3">
      <c r="C139">
        <v>10</v>
      </c>
      <c r="D139">
        <v>409</v>
      </c>
      <c r="E139">
        <v>10</v>
      </c>
      <c r="I139">
        <v>1544</v>
      </c>
      <c r="Q139">
        <v>287040</v>
      </c>
    </row>
    <row r="140" spans="3:19" x14ac:dyDescent="0.3">
      <c r="C140">
        <v>10</v>
      </c>
      <c r="D140">
        <v>642</v>
      </c>
      <c r="E140">
        <v>5</v>
      </c>
      <c r="I140">
        <v>792</v>
      </c>
      <c r="J140">
        <v>12.5</v>
      </c>
      <c r="L140">
        <v>245</v>
      </c>
      <c r="O140">
        <v>1602</v>
      </c>
      <c r="P140">
        <v>1602</v>
      </c>
      <c r="Q140">
        <v>159365</v>
      </c>
    </row>
    <row r="141" spans="3:19" x14ac:dyDescent="0.3">
      <c r="C141">
        <v>10</v>
      </c>
      <c r="D141" t="s">
        <v>829</v>
      </c>
      <c r="E141">
        <v>2.5</v>
      </c>
      <c r="I141">
        <v>384</v>
      </c>
      <c r="O141">
        <v>9173</v>
      </c>
      <c r="P141">
        <v>9173</v>
      </c>
      <c r="Q141">
        <v>77531</v>
      </c>
    </row>
    <row r="142" spans="3:19" x14ac:dyDescent="0.3">
      <c r="C142">
        <v>10</v>
      </c>
      <c r="D142">
        <v>30</v>
      </c>
      <c r="E142">
        <v>2.5</v>
      </c>
      <c r="I142">
        <v>384</v>
      </c>
      <c r="O142">
        <v>9173</v>
      </c>
      <c r="P142">
        <v>9173</v>
      </c>
      <c r="Q142">
        <v>77531</v>
      </c>
    </row>
    <row r="143" spans="3:19" x14ac:dyDescent="0.3">
      <c r="C143" t="s">
        <v>839</v>
      </c>
      <c r="E143">
        <v>28.5</v>
      </c>
      <c r="I143">
        <v>4548.8</v>
      </c>
      <c r="J143">
        <v>136.30000000000001</v>
      </c>
      <c r="K143">
        <v>35.200000000000003</v>
      </c>
      <c r="L143">
        <v>497</v>
      </c>
      <c r="O143">
        <v>78958</v>
      </c>
      <c r="P143">
        <v>78958</v>
      </c>
      <c r="Q143">
        <v>1276736</v>
      </c>
      <c r="R143">
        <v>12950</v>
      </c>
      <c r="S143">
        <v>3964.0120528946459</v>
      </c>
    </row>
    <row r="144" spans="3:19" x14ac:dyDescent="0.3">
      <c r="C144">
        <v>11</v>
      </c>
      <c r="D144" t="s">
        <v>206</v>
      </c>
      <c r="E144">
        <v>7.8000000000000007</v>
      </c>
      <c r="I144">
        <v>1247.2</v>
      </c>
      <c r="O144">
        <v>189965</v>
      </c>
      <c r="P144">
        <v>189965</v>
      </c>
      <c r="Q144">
        <v>581860</v>
      </c>
      <c r="S144">
        <v>1672.3453862279791</v>
      </c>
    </row>
    <row r="145" spans="3:19" x14ac:dyDescent="0.3">
      <c r="C145">
        <v>11</v>
      </c>
      <c r="D145">
        <v>99</v>
      </c>
      <c r="E145">
        <v>3.4000000000000004</v>
      </c>
      <c r="I145">
        <v>523.20000000000005</v>
      </c>
      <c r="O145">
        <v>30132</v>
      </c>
      <c r="P145">
        <v>30132</v>
      </c>
      <c r="Q145">
        <v>144028</v>
      </c>
      <c r="S145">
        <v>1672.3453862279791</v>
      </c>
    </row>
    <row r="146" spans="3:19" x14ac:dyDescent="0.3">
      <c r="C146">
        <v>11</v>
      </c>
      <c r="D146">
        <v>101</v>
      </c>
      <c r="E146">
        <v>4.4000000000000004</v>
      </c>
      <c r="I146">
        <v>724</v>
      </c>
      <c r="O146">
        <v>159833</v>
      </c>
      <c r="P146">
        <v>159833</v>
      </c>
      <c r="Q146">
        <v>437832</v>
      </c>
    </row>
    <row r="147" spans="3:19" x14ac:dyDescent="0.3">
      <c r="C147">
        <v>11</v>
      </c>
      <c r="D147" t="s">
        <v>827</v>
      </c>
      <c r="E147">
        <v>4.2</v>
      </c>
      <c r="I147">
        <v>596.79999999999995</v>
      </c>
      <c r="J147">
        <v>119.8</v>
      </c>
      <c r="K147">
        <v>27.2</v>
      </c>
      <c r="L147">
        <v>339</v>
      </c>
      <c r="O147">
        <v>52821</v>
      </c>
      <c r="P147">
        <v>52821</v>
      </c>
      <c r="Q147">
        <v>382298</v>
      </c>
      <c r="R147">
        <v>11000</v>
      </c>
      <c r="S147">
        <v>1041.6666666666667</v>
      </c>
    </row>
    <row r="148" spans="3:19" x14ac:dyDescent="0.3">
      <c r="C148">
        <v>11</v>
      </c>
      <c r="D148">
        <v>520</v>
      </c>
      <c r="O148">
        <v>7412</v>
      </c>
      <c r="P148">
        <v>7412</v>
      </c>
      <c r="Q148">
        <v>7412</v>
      </c>
    </row>
    <row r="149" spans="3:19" x14ac:dyDescent="0.3">
      <c r="C149">
        <v>11</v>
      </c>
      <c r="D149">
        <v>526</v>
      </c>
      <c r="E149">
        <v>3.2</v>
      </c>
      <c r="I149">
        <v>420.8</v>
      </c>
      <c r="J149">
        <v>85.8</v>
      </c>
      <c r="K149">
        <v>27.2</v>
      </c>
      <c r="L149">
        <v>79</v>
      </c>
      <c r="O149">
        <v>32439</v>
      </c>
      <c r="P149">
        <v>32439</v>
      </c>
      <c r="Q149">
        <v>267363</v>
      </c>
      <c r="R149">
        <v>11000</v>
      </c>
      <c r="S149">
        <v>1041.6666666666667</v>
      </c>
    </row>
    <row r="150" spans="3:19" x14ac:dyDescent="0.3">
      <c r="C150">
        <v>11</v>
      </c>
      <c r="D150">
        <v>746</v>
      </c>
      <c r="E150">
        <v>1</v>
      </c>
      <c r="I150">
        <v>176</v>
      </c>
      <c r="J150">
        <v>34</v>
      </c>
      <c r="L150">
        <v>260</v>
      </c>
      <c r="O150">
        <v>12970</v>
      </c>
      <c r="P150">
        <v>12970</v>
      </c>
      <c r="Q150">
        <v>107523</v>
      </c>
    </row>
    <row r="151" spans="3:19" x14ac:dyDescent="0.3">
      <c r="C151">
        <v>11</v>
      </c>
      <c r="D151" t="s">
        <v>828</v>
      </c>
      <c r="E151">
        <v>14</v>
      </c>
      <c r="I151">
        <v>2252</v>
      </c>
      <c r="J151">
        <v>15</v>
      </c>
      <c r="L151">
        <v>454</v>
      </c>
      <c r="O151">
        <v>125802</v>
      </c>
      <c r="P151">
        <v>125802</v>
      </c>
      <c r="Q151">
        <v>568141</v>
      </c>
      <c r="S151">
        <v>1250</v>
      </c>
    </row>
    <row r="152" spans="3:19" x14ac:dyDescent="0.3">
      <c r="C152">
        <v>11</v>
      </c>
      <c r="D152">
        <v>303</v>
      </c>
      <c r="S152">
        <v>1250</v>
      </c>
    </row>
    <row r="153" spans="3:19" x14ac:dyDescent="0.3">
      <c r="C153">
        <v>11</v>
      </c>
      <c r="D153">
        <v>409</v>
      </c>
      <c r="E153">
        <v>9</v>
      </c>
      <c r="I153">
        <v>1448</v>
      </c>
      <c r="O153">
        <v>93409</v>
      </c>
      <c r="P153">
        <v>93409</v>
      </c>
      <c r="Q153">
        <v>379273</v>
      </c>
    </row>
    <row r="154" spans="3:19" x14ac:dyDescent="0.3">
      <c r="C154">
        <v>11</v>
      </c>
      <c r="D154">
        <v>642</v>
      </c>
      <c r="E154">
        <v>5</v>
      </c>
      <c r="I154">
        <v>804</v>
      </c>
      <c r="J154">
        <v>15</v>
      </c>
      <c r="L154">
        <v>454</v>
      </c>
      <c r="O154">
        <v>32393</v>
      </c>
      <c r="P154">
        <v>32393</v>
      </c>
      <c r="Q154">
        <v>188868</v>
      </c>
    </row>
    <row r="155" spans="3:19" x14ac:dyDescent="0.3">
      <c r="C155">
        <v>11</v>
      </c>
      <c r="D155" t="s">
        <v>829</v>
      </c>
      <c r="E155">
        <v>2.5</v>
      </c>
      <c r="I155">
        <v>440</v>
      </c>
      <c r="O155">
        <v>33596</v>
      </c>
      <c r="P155">
        <v>33596</v>
      </c>
      <c r="Q155">
        <v>100681</v>
      </c>
    </row>
    <row r="156" spans="3:19" x14ac:dyDescent="0.3">
      <c r="C156">
        <v>11</v>
      </c>
      <c r="D156">
        <v>30</v>
      </c>
      <c r="E156">
        <v>2.5</v>
      </c>
      <c r="I156">
        <v>440</v>
      </c>
      <c r="O156">
        <v>33596</v>
      </c>
      <c r="P156">
        <v>33596</v>
      </c>
      <c r="Q156">
        <v>100681</v>
      </c>
    </row>
    <row r="157" spans="3:19" x14ac:dyDescent="0.3">
      <c r="C157" t="s">
        <v>840</v>
      </c>
      <c r="E157">
        <v>28.5</v>
      </c>
      <c r="I157">
        <v>4536</v>
      </c>
      <c r="J157">
        <v>134.80000000000001</v>
      </c>
      <c r="K157">
        <v>27.2</v>
      </c>
      <c r="L157">
        <v>793</v>
      </c>
      <c r="O157">
        <v>402184</v>
      </c>
      <c r="P157">
        <v>402184</v>
      </c>
      <c r="Q157">
        <v>1632980</v>
      </c>
      <c r="R157">
        <v>11000</v>
      </c>
      <c r="S157">
        <v>3964.0120528946459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860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236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16824216</v>
      </c>
      <c r="C3" s="190">
        <f t="shared" ref="C3:Z3" si="0">SUBTOTAL(9,C6:C1048576)</f>
        <v>6</v>
      </c>
      <c r="D3" s="190"/>
      <c r="E3" s="190">
        <f>SUBTOTAL(9,E6:E1048576)/4</f>
        <v>17846435</v>
      </c>
      <c r="F3" s="190"/>
      <c r="G3" s="190">
        <f t="shared" si="0"/>
        <v>6</v>
      </c>
      <c r="H3" s="190">
        <f>SUBTOTAL(9,H6:H1048576)/4</f>
        <v>19580029</v>
      </c>
      <c r="I3" s="193">
        <f>IF(B3&lt;&gt;0,H3/B3,"")</f>
        <v>1.1638003815452678</v>
      </c>
      <c r="J3" s="191">
        <f>IF(E3&lt;&gt;0,H3/E3,"")</f>
        <v>1.0971395127374179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2016</v>
      </c>
      <c r="F5" s="483"/>
      <c r="G5" s="483"/>
      <c r="H5" s="483">
        <v>2017</v>
      </c>
      <c r="I5" s="484" t="s">
        <v>197</v>
      </c>
      <c r="J5" s="485" t="s">
        <v>2</v>
      </c>
      <c r="K5" s="482">
        <v>2015</v>
      </c>
      <c r="L5" s="483"/>
      <c r="M5" s="483"/>
      <c r="N5" s="483">
        <v>2016</v>
      </c>
      <c r="O5" s="483"/>
      <c r="P5" s="483"/>
      <c r="Q5" s="483">
        <v>2017</v>
      </c>
      <c r="R5" s="484" t="s">
        <v>197</v>
      </c>
      <c r="S5" s="485" t="s">
        <v>2</v>
      </c>
      <c r="T5" s="482">
        <v>2015</v>
      </c>
      <c r="U5" s="483"/>
      <c r="V5" s="483"/>
      <c r="W5" s="483">
        <v>2016</v>
      </c>
      <c r="X5" s="483"/>
      <c r="Y5" s="483"/>
      <c r="Z5" s="483">
        <v>2017</v>
      </c>
      <c r="AA5" s="484" t="s">
        <v>197</v>
      </c>
      <c r="AB5" s="485" t="s">
        <v>2</v>
      </c>
    </row>
    <row r="6" spans="1:28" ht="14.4" customHeight="1" x14ac:dyDescent="0.3">
      <c r="A6" s="486" t="s">
        <v>856</v>
      </c>
      <c r="B6" s="487">
        <v>12601745</v>
      </c>
      <c r="C6" s="488">
        <v>1</v>
      </c>
      <c r="D6" s="488">
        <v>1.0092469457488757</v>
      </c>
      <c r="E6" s="487">
        <v>12486285</v>
      </c>
      <c r="F6" s="488">
        <v>0.99083777683170071</v>
      </c>
      <c r="G6" s="488">
        <v>1</v>
      </c>
      <c r="H6" s="487">
        <v>13455927</v>
      </c>
      <c r="I6" s="488">
        <v>1.0677828348375562</v>
      </c>
      <c r="J6" s="488">
        <v>1.0776565647828797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x14ac:dyDescent="0.3">
      <c r="A7" s="500" t="s">
        <v>857</v>
      </c>
      <c r="B7" s="490">
        <v>12601745</v>
      </c>
      <c r="C7" s="491">
        <v>1</v>
      </c>
      <c r="D7" s="491">
        <v>1.0092469457488757</v>
      </c>
      <c r="E7" s="490">
        <v>12486285</v>
      </c>
      <c r="F7" s="491">
        <v>0.99083777683170071</v>
      </c>
      <c r="G7" s="491">
        <v>1</v>
      </c>
      <c r="H7" s="490">
        <v>13455927</v>
      </c>
      <c r="I7" s="491">
        <v>1.0677828348375562</v>
      </c>
      <c r="J7" s="491">
        <v>1.0776565647828797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x14ac:dyDescent="0.3">
      <c r="A8" s="493" t="s">
        <v>858</v>
      </c>
      <c r="B8" s="494">
        <v>4222471</v>
      </c>
      <c r="C8" s="495">
        <v>1</v>
      </c>
      <c r="D8" s="495">
        <v>0.78775239498894623</v>
      </c>
      <c r="E8" s="494">
        <v>5360150</v>
      </c>
      <c r="F8" s="495">
        <v>1.2694344141143894</v>
      </c>
      <c r="G8" s="495">
        <v>1</v>
      </c>
      <c r="H8" s="494">
        <v>6124102</v>
      </c>
      <c r="I8" s="495">
        <v>1.4503597538029271</v>
      </c>
      <c r="J8" s="495">
        <v>1.1425243696538343</v>
      </c>
      <c r="K8" s="494"/>
      <c r="L8" s="495"/>
      <c r="M8" s="495"/>
      <c r="N8" s="494"/>
      <c r="O8" s="495"/>
      <c r="P8" s="495"/>
      <c r="Q8" s="494"/>
      <c r="R8" s="495"/>
      <c r="S8" s="495"/>
      <c r="T8" s="494"/>
      <c r="U8" s="495"/>
      <c r="V8" s="495"/>
      <c r="W8" s="494"/>
      <c r="X8" s="495"/>
      <c r="Y8" s="495"/>
      <c r="Z8" s="494"/>
      <c r="AA8" s="495"/>
      <c r="AB8" s="496"/>
    </row>
    <row r="9" spans="1:28" ht="14.4" customHeight="1" thickBot="1" x14ac:dyDescent="0.35">
      <c r="A9" s="501" t="s">
        <v>859</v>
      </c>
      <c r="B9" s="497">
        <v>4222471</v>
      </c>
      <c r="C9" s="498">
        <v>1</v>
      </c>
      <c r="D9" s="498">
        <v>0.78775239498894623</v>
      </c>
      <c r="E9" s="497">
        <v>5360150</v>
      </c>
      <c r="F9" s="498">
        <v>1.2694344141143894</v>
      </c>
      <c r="G9" s="498">
        <v>1</v>
      </c>
      <c r="H9" s="497">
        <v>6124102</v>
      </c>
      <c r="I9" s="498">
        <v>1.4503597538029271</v>
      </c>
      <c r="J9" s="498">
        <v>1.1425243696538343</v>
      </c>
      <c r="K9" s="497"/>
      <c r="L9" s="498"/>
      <c r="M9" s="498"/>
      <c r="N9" s="497"/>
      <c r="O9" s="498"/>
      <c r="P9" s="498"/>
      <c r="Q9" s="497"/>
      <c r="R9" s="498"/>
      <c r="S9" s="498"/>
      <c r="T9" s="497"/>
      <c r="U9" s="498"/>
      <c r="V9" s="498"/>
      <c r="W9" s="497"/>
      <c r="X9" s="498"/>
      <c r="Y9" s="498"/>
      <c r="Z9" s="497"/>
      <c r="AA9" s="498"/>
      <c r="AB9" s="499"/>
    </row>
    <row r="10" spans="1:28" ht="14.4" customHeight="1" thickBot="1" x14ac:dyDescent="0.35"/>
    <row r="11" spans="1:28" ht="14.4" customHeight="1" x14ac:dyDescent="0.3">
      <c r="A11" s="486" t="s">
        <v>446</v>
      </c>
      <c r="B11" s="487">
        <v>16824216</v>
      </c>
      <c r="C11" s="488">
        <v>1</v>
      </c>
      <c r="D11" s="488">
        <v>0.94272138945397221</v>
      </c>
      <c r="E11" s="487">
        <v>17846435</v>
      </c>
      <c r="F11" s="488">
        <v>1.0607587895923352</v>
      </c>
      <c r="G11" s="488">
        <v>1</v>
      </c>
      <c r="H11" s="487">
        <v>19580029</v>
      </c>
      <c r="I11" s="488">
        <v>1.1638003815452678</v>
      </c>
      <c r="J11" s="489">
        <v>1.0971395127374179</v>
      </c>
    </row>
    <row r="12" spans="1:28" ht="14.4" customHeight="1" thickBot="1" x14ac:dyDescent="0.35">
      <c r="A12" s="501" t="s">
        <v>861</v>
      </c>
      <c r="B12" s="497">
        <v>16824216</v>
      </c>
      <c r="C12" s="498">
        <v>1</v>
      </c>
      <c r="D12" s="498">
        <v>0.94272138945397221</v>
      </c>
      <c r="E12" s="497">
        <v>17846435</v>
      </c>
      <c r="F12" s="498">
        <v>1.0607587895923352</v>
      </c>
      <c r="G12" s="498">
        <v>1</v>
      </c>
      <c r="H12" s="497">
        <v>19580029</v>
      </c>
      <c r="I12" s="498">
        <v>1.1638003815452678</v>
      </c>
      <c r="J12" s="499">
        <v>1.0971395127374179</v>
      </c>
    </row>
    <row r="13" spans="1:28" ht="14.4" customHeight="1" x14ac:dyDescent="0.3">
      <c r="A13" s="502" t="s">
        <v>235</v>
      </c>
    </row>
    <row r="14" spans="1:28" ht="14.4" customHeight="1" x14ac:dyDescent="0.3">
      <c r="A14" s="503" t="s">
        <v>862</v>
      </c>
    </row>
    <row r="15" spans="1:28" ht="14.4" customHeight="1" x14ac:dyDescent="0.3">
      <c r="A15" s="502" t="s">
        <v>863</v>
      </c>
    </row>
    <row r="16" spans="1:28" ht="14.4" customHeight="1" x14ac:dyDescent="0.3">
      <c r="A16" s="502" t="s">
        <v>864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865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236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8857</v>
      </c>
      <c r="C3" s="228">
        <f t="shared" si="0"/>
        <v>9903</v>
      </c>
      <c r="D3" s="240">
        <f t="shared" si="0"/>
        <v>10558</v>
      </c>
      <c r="E3" s="192">
        <f t="shared" si="0"/>
        <v>16824216</v>
      </c>
      <c r="F3" s="190">
        <f t="shared" si="0"/>
        <v>17846435</v>
      </c>
      <c r="G3" s="229">
        <f t="shared" si="0"/>
        <v>19580029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2016</v>
      </c>
      <c r="D5" s="504">
        <v>2017</v>
      </c>
      <c r="E5" s="482">
        <v>2015</v>
      </c>
      <c r="F5" s="483">
        <v>2016</v>
      </c>
      <c r="G5" s="504">
        <v>2017</v>
      </c>
    </row>
    <row r="6" spans="1:7" ht="14.4" customHeight="1" thickBot="1" x14ac:dyDescent="0.35">
      <c r="A6" s="508" t="s">
        <v>861</v>
      </c>
      <c r="B6" s="505">
        <v>8857</v>
      </c>
      <c r="C6" s="505">
        <v>9903</v>
      </c>
      <c r="D6" s="505">
        <v>10558</v>
      </c>
      <c r="E6" s="506">
        <v>16824216</v>
      </c>
      <c r="F6" s="506">
        <v>17846435</v>
      </c>
      <c r="G6" s="507">
        <v>19580029</v>
      </c>
    </row>
    <row r="7" spans="1:7" ht="14.4" customHeight="1" x14ac:dyDescent="0.3">
      <c r="A7" s="502" t="s">
        <v>235</v>
      </c>
    </row>
    <row r="8" spans="1:7" ht="14.4" customHeight="1" x14ac:dyDescent="0.3">
      <c r="A8" s="503" t="s">
        <v>862</v>
      </c>
    </row>
    <row r="9" spans="1:7" ht="14.4" customHeight="1" x14ac:dyDescent="0.3">
      <c r="A9" s="502" t="s">
        <v>863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928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236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8857</v>
      </c>
      <c r="H3" s="78">
        <f t="shared" si="0"/>
        <v>16824216</v>
      </c>
      <c r="I3" s="58"/>
      <c r="J3" s="58"/>
      <c r="K3" s="78">
        <f t="shared" si="0"/>
        <v>9903</v>
      </c>
      <c r="L3" s="78">
        <f t="shared" si="0"/>
        <v>17846435</v>
      </c>
      <c r="M3" s="58"/>
      <c r="N3" s="58"/>
      <c r="O3" s="78">
        <f t="shared" si="0"/>
        <v>10558</v>
      </c>
      <c r="P3" s="78">
        <f t="shared" si="0"/>
        <v>19580029</v>
      </c>
      <c r="Q3" s="59">
        <f>IF(L3=0,0,P3/L3)</f>
        <v>1.0971395127374179</v>
      </c>
      <c r="R3" s="79">
        <f>IF(O3=0,0,P3/O3)</f>
        <v>1854.5206478499715</v>
      </c>
    </row>
    <row r="4" spans="1:18" ht="14.4" customHeight="1" x14ac:dyDescent="0.3">
      <c r="A4" s="389" t="s">
        <v>198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2016</v>
      </c>
      <c r="L4" s="394"/>
      <c r="M4" s="76"/>
      <c r="N4" s="76"/>
      <c r="O4" s="393">
        <v>2017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09"/>
      <c r="B5" s="509"/>
      <c r="C5" s="510"/>
      <c r="D5" s="511"/>
      <c r="E5" s="512"/>
      <c r="F5" s="513"/>
      <c r="G5" s="514" t="s">
        <v>57</v>
      </c>
      <c r="H5" s="515" t="s">
        <v>14</v>
      </c>
      <c r="I5" s="516"/>
      <c r="J5" s="516"/>
      <c r="K5" s="514" t="s">
        <v>57</v>
      </c>
      <c r="L5" s="515" t="s">
        <v>14</v>
      </c>
      <c r="M5" s="516"/>
      <c r="N5" s="516"/>
      <c r="O5" s="514" t="s">
        <v>57</v>
      </c>
      <c r="P5" s="515" t="s">
        <v>14</v>
      </c>
      <c r="Q5" s="517"/>
      <c r="R5" s="518"/>
    </row>
    <row r="6" spans="1:18" ht="14.4" customHeight="1" x14ac:dyDescent="0.3">
      <c r="A6" s="441" t="s">
        <v>866</v>
      </c>
      <c r="B6" s="442" t="s">
        <v>867</v>
      </c>
      <c r="C6" s="442" t="s">
        <v>446</v>
      </c>
      <c r="D6" s="442" t="s">
        <v>868</v>
      </c>
      <c r="E6" s="442" t="s">
        <v>869</v>
      </c>
      <c r="F6" s="442" t="s">
        <v>870</v>
      </c>
      <c r="G6" s="446">
        <v>1175</v>
      </c>
      <c r="H6" s="446">
        <v>12601745</v>
      </c>
      <c r="I6" s="442">
        <v>1.0092469457488757</v>
      </c>
      <c r="J6" s="442">
        <v>10724.889361702128</v>
      </c>
      <c r="K6" s="446">
        <v>1095</v>
      </c>
      <c r="L6" s="446">
        <v>12486285</v>
      </c>
      <c r="M6" s="442">
        <v>1</v>
      </c>
      <c r="N6" s="442">
        <v>11403</v>
      </c>
      <c r="O6" s="446">
        <v>1179</v>
      </c>
      <c r="P6" s="446">
        <v>13455927</v>
      </c>
      <c r="Q6" s="469">
        <v>1.0776565647828797</v>
      </c>
      <c r="R6" s="447">
        <v>11413</v>
      </c>
    </row>
    <row r="7" spans="1:18" ht="14.4" customHeight="1" x14ac:dyDescent="0.3">
      <c r="A7" s="448" t="s">
        <v>866</v>
      </c>
      <c r="B7" s="449" t="s">
        <v>871</v>
      </c>
      <c r="C7" s="449" t="s">
        <v>446</v>
      </c>
      <c r="D7" s="449" t="s">
        <v>868</v>
      </c>
      <c r="E7" s="449" t="s">
        <v>872</v>
      </c>
      <c r="F7" s="449" t="s">
        <v>873</v>
      </c>
      <c r="G7" s="453">
        <v>17</v>
      </c>
      <c r="H7" s="453">
        <v>2176</v>
      </c>
      <c r="I7" s="449">
        <v>1.3333333333333333</v>
      </c>
      <c r="J7" s="449">
        <v>128</v>
      </c>
      <c r="K7" s="453">
        <v>12</v>
      </c>
      <c r="L7" s="453">
        <v>1632</v>
      </c>
      <c r="M7" s="449">
        <v>1</v>
      </c>
      <c r="N7" s="449">
        <v>136</v>
      </c>
      <c r="O7" s="453">
        <v>3</v>
      </c>
      <c r="P7" s="453">
        <v>408</v>
      </c>
      <c r="Q7" s="519">
        <v>0.25</v>
      </c>
      <c r="R7" s="454">
        <v>136</v>
      </c>
    </row>
    <row r="8" spans="1:18" ht="14.4" customHeight="1" x14ac:dyDescent="0.3">
      <c r="A8" s="448" t="s">
        <v>866</v>
      </c>
      <c r="B8" s="449" t="s">
        <v>871</v>
      </c>
      <c r="C8" s="449" t="s">
        <v>446</v>
      </c>
      <c r="D8" s="449" t="s">
        <v>868</v>
      </c>
      <c r="E8" s="449" t="s">
        <v>874</v>
      </c>
      <c r="F8" s="449" t="s">
        <v>875</v>
      </c>
      <c r="G8" s="453">
        <v>31</v>
      </c>
      <c r="H8" s="453">
        <v>38068</v>
      </c>
      <c r="I8" s="449">
        <v>2.7422561590548913</v>
      </c>
      <c r="J8" s="449">
        <v>1228</v>
      </c>
      <c r="K8" s="453">
        <v>11</v>
      </c>
      <c r="L8" s="453">
        <v>13882</v>
      </c>
      <c r="M8" s="449">
        <v>1</v>
      </c>
      <c r="N8" s="449">
        <v>1262</v>
      </c>
      <c r="O8" s="453">
        <v>15</v>
      </c>
      <c r="P8" s="453">
        <v>18930</v>
      </c>
      <c r="Q8" s="519">
        <v>1.3636363636363635</v>
      </c>
      <c r="R8" s="454">
        <v>1262</v>
      </c>
    </row>
    <row r="9" spans="1:18" ht="14.4" customHeight="1" x14ac:dyDescent="0.3">
      <c r="A9" s="448" t="s">
        <v>866</v>
      </c>
      <c r="B9" s="449" t="s">
        <v>871</v>
      </c>
      <c r="C9" s="449" t="s">
        <v>446</v>
      </c>
      <c r="D9" s="449" t="s">
        <v>868</v>
      </c>
      <c r="E9" s="449" t="s">
        <v>876</v>
      </c>
      <c r="F9" s="449" t="s">
        <v>877</v>
      </c>
      <c r="G9" s="453">
        <v>34</v>
      </c>
      <c r="H9" s="453">
        <v>76024</v>
      </c>
      <c r="I9" s="449">
        <v>0.54194468206444257</v>
      </c>
      <c r="J9" s="449">
        <v>2236</v>
      </c>
      <c r="K9" s="453">
        <v>60</v>
      </c>
      <c r="L9" s="453">
        <v>140280</v>
      </c>
      <c r="M9" s="449">
        <v>1</v>
      </c>
      <c r="N9" s="449">
        <v>2338</v>
      </c>
      <c r="O9" s="453">
        <v>26</v>
      </c>
      <c r="P9" s="453">
        <v>60840</v>
      </c>
      <c r="Q9" s="519">
        <v>0.43370402053036783</v>
      </c>
      <c r="R9" s="454">
        <v>2340</v>
      </c>
    </row>
    <row r="10" spans="1:18" ht="14.4" customHeight="1" x14ac:dyDescent="0.3">
      <c r="A10" s="448" t="s">
        <v>866</v>
      </c>
      <c r="B10" s="449" t="s">
        <v>871</v>
      </c>
      <c r="C10" s="449" t="s">
        <v>446</v>
      </c>
      <c r="D10" s="449" t="s">
        <v>868</v>
      </c>
      <c r="E10" s="449" t="s">
        <v>878</v>
      </c>
      <c r="F10" s="449" t="s">
        <v>879</v>
      </c>
      <c r="G10" s="453">
        <v>18</v>
      </c>
      <c r="H10" s="453">
        <v>18774</v>
      </c>
      <c r="I10" s="449">
        <v>0.87158774373259051</v>
      </c>
      <c r="J10" s="449">
        <v>1043</v>
      </c>
      <c r="K10" s="453">
        <v>20</v>
      </c>
      <c r="L10" s="453">
        <v>21540</v>
      </c>
      <c r="M10" s="449">
        <v>1</v>
      </c>
      <c r="N10" s="449">
        <v>1077</v>
      </c>
      <c r="O10" s="453">
        <v>20</v>
      </c>
      <c r="P10" s="453">
        <v>21540</v>
      </c>
      <c r="Q10" s="519">
        <v>1</v>
      </c>
      <c r="R10" s="454">
        <v>1077</v>
      </c>
    </row>
    <row r="11" spans="1:18" ht="14.4" customHeight="1" x14ac:dyDescent="0.3">
      <c r="A11" s="448" t="s">
        <v>866</v>
      </c>
      <c r="B11" s="449" t="s">
        <v>871</v>
      </c>
      <c r="C11" s="449" t="s">
        <v>446</v>
      </c>
      <c r="D11" s="449" t="s">
        <v>868</v>
      </c>
      <c r="E11" s="449" t="s">
        <v>880</v>
      </c>
      <c r="F11" s="449" t="s">
        <v>881</v>
      </c>
      <c r="G11" s="453">
        <v>94</v>
      </c>
      <c r="H11" s="453">
        <v>349774</v>
      </c>
      <c r="I11" s="449">
        <v>0.89698060757130471</v>
      </c>
      <c r="J11" s="449">
        <v>3721</v>
      </c>
      <c r="K11" s="453">
        <v>102</v>
      </c>
      <c r="L11" s="453">
        <v>389946</v>
      </c>
      <c r="M11" s="449">
        <v>1</v>
      </c>
      <c r="N11" s="449">
        <v>3823</v>
      </c>
      <c r="O11" s="453">
        <v>67</v>
      </c>
      <c r="P11" s="453">
        <v>256275</v>
      </c>
      <c r="Q11" s="519">
        <v>0.65720638242218155</v>
      </c>
      <c r="R11" s="454">
        <v>3825</v>
      </c>
    </row>
    <row r="12" spans="1:18" ht="14.4" customHeight="1" x14ac:dyDescent="0.3">
      <c r="A12" s="448" t="s">
        <v>866</v>
      </c>
      <c r="B12" s="449" t="s">
        <v>871</v>
      </c>
      <c r="C12" s="449" t="s">
        <v>446</v>
      </c>
      <c r="D12" s="449" t="s">
        <v>868</v>
      </c>
      <c r="E12" s="449" t="s">
        <v>882</v>
      </c>
      <c r="F12" s="449" t="s">
        <v>883</v>
      </c>
      <c r="G12" s="453">
        <v>1679</v>
      </c>
      <c r="H12" s="453">
        <v>737081</v>
      </c>
      <c r="I12" s="449">
        <v>1.0404282649201062</v>
      </c>
      <c r="J12" s="449">
        <v>439</v>
      </c>
      <c r="K12" s="453">
        <v>1592</v>
      </c>
      <c r="L12" s="453">
        <v>708440</v>
      </c>
      <c r="M12" s="449">
        <v>1</v>
      </c>
      <c r="N12" s="449">
        <v>445</v>
      </c>
      <c r="O12" s="453">
        <v>1627</v>
      </c>
      <c r="P12" s="453">
        <v>724015</v>
      </c>
      <c r="Q12" s="519">
        <v>1.0219849246231156</v>
      </c>
      <c r="R12" s="454">
        <v>445</v>
      </c>
    </row>
    <row r="13" spans="1:18" ht="14.4" customHeight="1" x14ac:dyDescent="0.3">
      <c r="A13" s="448" t="s">
        <v>866</v>
      </c>
      <c r="B13" s="449" t="s">
        <v>871</v>
      </c>
      <c r="C13" s="449" t="s">
        <v>446</v>
      </c>
      <c r="D13" s="449" t="s">
        <v>868</v>
      </c>
      <c r="E13" s="449" t="s">
        <v>884</v>
      </c>
      <c r="F13" s="449" t="s">
        <v>885</v>
      </c>
      <c r="G13" s="453">
        <v>147</v>
      </c>
      <c r="H13" s="453">
        <v>122892</v>
      </c>
      <c r="I13" s="449">
        <v>0.85248721879617362</v>
      </c>
      <c r="J13" s="449">
        <v>836</v>
      </c>
      <c r="K13" s="453">
        <v>169</v>
      </c>
      <c r="L13" s="453">
        <v>144157</v>
      </c>
      <c r="M13" s="449">
        <v>1</v>
      </c>
      <c r="N13" s="449">
        <v>853</v>
      </c>
      <c r="O13" s="453">
        <v>240</v>
      </c>
      <c r="P13" s="453">
        <v>204960</v>
      </c>
      <c r="Q13" s="519">
        <v>1.4217831947113218</v>
      </c>
      <c r="R13" s="454">
        <v>854</v>
      </c>
    </row>
    <row r="14" spans="1:18" ht="14.4" customHeight="1" x14ac:dyDescent="0.3">
      <c r="A14" s="448" t="s">
        <v>866</v>
      </c>
      <c r="B14" s="449" t="s">
        <v>871</v>
      </c>
      <c r="C14" s="449" t="s">
        <v>446</v>
      </c>
      <c r="D14" s="449" t="s">
        <v>868</v>
      </c>
      <c r="E14" s="449" t="s">
        <v>886</v>
      </c>
      <c r="F14" s="449" t="s">
        <v>887</v>
      </c>
      <c r="G14" s="453">
        <v>134</v>
      </c>
      <c r="H14" s="453">
        <v>217214</v>
      </c>
      <c r="I14" s="449">
        <v>0.82545364722871417</v>
      </c>
      <c r="J14" s="449">
        <v>1621</v>
      </c>
      <c r="K14" s="453">
        <v>159</v>
      </c>
      <c r="L14" s="453">
        <v>263145</v>
      </c>
      <c r="M14" s="449">
        <v>1</v>
      </c>
      <c r="N14" s="449">
        <v>1655</v>
      </c>
      <c r="O14" s="453">
        <v>46</v>
      </c>
      <c r="P14" s="453">
        <v>76130</v>
      </c>
      <c r="Q14" s="519">
        <v>0.28930817610062892</v>
      </c>
      <c r="R14" s="454">
        <v>1655</v>
      </c>
    </row>
    <row r="15" spans="1:18" ht="14.4" customHeight="1" x14ac:dyDescent="0.3">
      <c r="A15" s="448" t="s">
        <v>866</v>
      </c>
      <c r="B15" s="449" t="s">
        <v>871</v>
      </c>
      <c r="C15" s="449" t="s">
        <v>446</v>
      </c>
      <c r="D15" s="449" t="s">
        <v>868</v>
      </c>
      <c r="E15" s="449" t="s">
        <v>888</v>
      </c>
      <c r="F15" s="449" t="s">
        <v>889</v>
      </c>
      <c r="G15" s="453">
        <v>3</v>
      </c>
      <c r="H15" s="453">
        <v>4659</v>
      </c>
      <c r="I15" s="449">
        <v>0.95864197530864192</v>
      </c>
      <c r="J15" s="449">
        <v>1553</v>
      </c>
      <c r="K15" s="453">
        <v>3</v>
      </c>
      <c r="L15" s="453">
        <v>4860</v>
      </c>
      <c r="M15" s="449">
        <v>1</v>
      </c>
      <c r="N15" s="449">
        <v>1620</v>
      </c>
      <c r="O15" s="453"/>
      <c r="P15" s="453"/>
      <c r="Q15" s="519"/>
      <c r="R15" s="454"/>
    </row>
    <row r="16" spans="1:18" ht="14.4" customHeight="1" x14ac:dyDescent="0.3">
      <c r="A16" s="448" t="s">
        <v>866</v>
      </c>
      <c r="B16" s="449" t="s">
        <v>871</v>
      </c>
      <c r="C16" s="449" t="s">
        <v>446</v>
      </c>
      <c r="D16" s="449" t="s">
        <v>868</v>
      </c>
      <c r="E16" s="449" t="s">
        <v>890</v>
      </c>
      <c r="F16" s="449" t="s">
        <v>891</v>
      </c>
      <c r="G16" s="453">
        <v>15</v>
      </c>
      <c r="H16" s="453">
        <v>12345</v>
      </c>
      <c r="I16" s="449">
        <v>0.9185267857142857</v>
      </c>
      <c r="J16" s="449">
        <v>823</v>
      </c>
      <c r="K16" s="453">
        <v>16</v>
      </c>
      <c r="L16" s="453">
        <v>13440</v>
      </c>
      <c r="M16" s="449">
        <v>1</v>
      </c>
      <c r="N16" s="449">
        <v>840</v>
      </c>
      <c r="O16" s="453">
        <v>7</v>
      </c>
      <c r="P16" s="453">
        <v>5887</v>
      </c>
      <c r="Q16" s="519">
        <v>0.43802083333333336</v>
      </c>
      <c r="R16" s="454">
        <v>841</v>
      </c>
    </row>
    <row r="17" spans="1:18" ht="14.4" customHeight="1" x14ac:dyDescent="0.3">
      <c r="A17" s="448" t="s">
        <v>866</v>
      </c>
      <c r="B17" s="449" t="s">
        <v>871</v>
      </c>
      <c r="C17" s="449" t="s">
        <v>446</v>
      </c>
      <c r="D17" s="449" t="s">
        <v>868</v>
      </c>
      <c r="E17" s="449" t="s">
        <v>892</v>
      </c>
      <c r="F17" s="449" t="s">
        <v>893</v>
      </c>
      <c r="G17" s="453">
        <v>104</v>
      </c>
      <c r="H17" s="453">
        <v>151944</v>
      </c>
      <c r="I17" s="449">
        <v>2.4333231907499639</v>
      </c>
      <c r="J17" s="449">
        <v>1461</v>
      </c>
      <c r="K17" s="453">
        <v>41</v>
      </c>
      <c r="L17" s="453">
        <v>62443</v>
      </c>
      <c r="M17" s="449">
        <v>1</v>
      </c>
      <c r="N17" s="449">
        <v>1523</v>
      </c>
      <c r="O17" s="453">
        <v>4</v>
      </c>
      <c r="P17" s="453">
        <v>6096</v>
      </c>
      <c r="Q17" s="519">
        <v>9.7625034031036312E-2</v>
      </c>
      <c r="R17" s="454">
        <v>1524</v>
      </c>
    </row>
    <row r="18" spans="1:18" ht="14.4" customHeight="1" x14ac:dyDescent="0.3">
      <c r="A18" s="448" t="s">
        <v>866</v>
      </c>
      <c r="B18" s="449" t="s">
        <v>871</v>
      </c>
      <c r="C18" s="449" t="s">
        <v>446</v>
      </c>
      <c r="D18" s="449" t="s">
        <v>868</v>
      </c>
      <c r="E18" s="449" t="s">
        <v>894</v>
      </c>
      <c r="F18" s="449" t="s">
        <v>895</v>
      </c>
      <c r="G18" s="453"/>
      <c r="H18" s="453"/>
      <c r="I18" s="449"/>
      <c r="J18" s="449"/>
      <c r="K18" s="453">
        <v>1</v>
      </c>
      <c r="L18" s="453">
        <v>3252</v>
      </c>
      <c r="M18" s="449">
        <v>1</v>
      </c>
      <c r="N18" s="449">
        <v>3252</v>
      </c>
      <c r="O18" s="453"/>
      <c r="P18" s="453"/>
      <c r="Q18" s="519"/>
      <c r="R18" s="454"/>
    </row>
    <row r="19" spans="1:18" ht="14.4" customHeight="1" x14ac:dyDescent="0.3">
      <c r="A19" s="448" t="s">
        <v>866</v>
      </c>
      <c r="B19" s="449" t="s">
        <v>871</v>
      </c>
      <c r="C19" s="449" t="s">
        <v>446</v>
      </c>
      <c r="D19" s="449" t="s">
        <v>868</v>
      </c>
      <c r="E19" s="449" t="s">
        <v>896</v>
      </c>
      <c r="F19" s="449" t="s">
        <v>897</v>
      </c>
      <c r="G19" s="453">
        <v>91</v>
      </c>
      <c r="H19" s="453">
        <v>1456</v>
      </c>
      <c r="I19" s="449">
        <v>0.59066937119675456</v>
      </c>
      <c r="J19" s="449">
        <v>16</v>
      </c>
      <c r="K19" s="453">
        <v>145</v>
      </c>
      <c r="L19" s="453">
        <v>2465</v>
      </c>
      <c r="M19" s="449">
        <v>1</v>
      </c>
      <c r="N19" s="449">
        <v>17</v>
      </c>
      <c r="O19" s="453">
        <v>121</v>
      </c>
      <c r="P19" s="453">
        <v>2057</v>
      </c>
      <c r="Q19" s="519">
        <v>0.83448275862068966</v>
      </c>
      <c r="R19" s="454">
        <v>17</v>
      </c>
    </row>
    <row r="20" spans="1:18" ht="14.4" customHeight="1" x14ac:dyDescent="0.3">
      <c r="A20" s="448" t="s">
        <v>866</v>
      </c>
      <c r="B20" s="449" t="s">
        <v>871</v>
      </c>
      <c r="C20" s="449" t="s">
        <v>446</v>
      </c>
      <c r="D20" s="449" t="s">
        <v>868</v>
      </c>
      <c r="E20" s="449" t="s">
        <v>898</v>
      </c>
      <c r="F20" s="449" t="s">
        <v>883</v>
      </c>
      <c r="G20" s="453">
        <v>123</v>
      </c>
      <c r="H20" s="453">
        <v>85608</v>
      </c>
      <c r="I20" s="449">
        <v>0.54466330737517177</v>
      </c>
      <c r="J20" s="449">
        <v>696</v>
      </c>
      <c r="K20" s="453">
        <v>222</v>
      </c>
      <c r="L20" s="453">
        <v>157176</v>
      </c>
      <c r="M20" s="449">
        <v>1</v>
      </c>
      <c r="N20" s="449">
        <v>708</v>
      </c>
      <c r="O20" s="453">
        <v>205</v>
      </c>
      <c r="P20" s="453">
        <v>145140</v>
      </c>
      <c r="Q20" s="519">
        <v>0.92342342342342343</v>
      </c>
      <c r="R20" s="454">
        <v>708</v>
      </c>
    </row>
    <row r="21" spans="1:18" ht="14.4" customHeight="1" x14ac:dyDescent="0.3">
      <c r="A21" s="448" t="s">
        <v>866</v>
      </c>
      <c r="B21" s="449" t="s">
        <v>871</v>
      </c>
      <c r="C21" s="449" t="s">
        <v>446</v>
      </c>
      <c r="D21" s="449" t="s">
        <v>868</v>
      </c>
      <c r="E21" s="449" t="s">
        <v>899</v>
      </c>
      <c r="F21" s="449" t="s">
        <v>885</v>
      </c>
      <c r="G21" s="453">
        <v>154</v>
      </c>
      <c r="H21" s="453">
        <v>213598</v>
      </c>
      <c r="I21" s="449">
        <v>0.60876330969698356</v>
      </c>
      <c r="J21" s="449">
        <v>1387</v>
      </c>
      <c r="K21" s="453">
        <v>244</v>
      </c>
      <c r="L21" s="453">
        <v>350872</v>
      </c>
      <c r="M21" s="449">
        <v>1</v>
      </c>
      <c r="N21" s="449">
        <v>1438</v>
      </c>
      <c r="O21" s="453">
        <v>134</v>
      </c>
      <c r="P21" s="453">
        <v>192826</v>
      </c>
      <c r="Q21" s="519">
        <v>0.54956223352105615</v>
      </c>
      <c r="R21" s="454">
        <v>1439</v>
      </c>
    </row>
    <row r="22" spans="1:18" ht="14.4" customHeight="1" x14ac:dyDescent="0.3">
      <c r="A22" s="448" t="s">
        <v>866</v>
      </c>
      <c r="B22" s="449" t="s">
        <v>871</v>
      </c>
      <c r="C22" s="449" t="s">
        <v>446</v>
      </c>
      <c r="D22" s="449" t="s">
        <v>868</v>
      </c>
      <c r="E22" s="449" t="s">
        <v>900</v>
      </c>
      <c r="F22" s="449" t="s">
        <v>901</v>
      </c>
      <c r="G22" s="453">
        <v>79</v>
      </c>
      <c r="H22" s="453">
        <v>184939</v>
      </c>
      <c r="I22" s="449">
        <v>0.58827889163509584</v>
      </c>
      <c r="J22" s="449">
        <v>2341</v>
      </c>
      <c r="K22" s="453">
        <v>129</v>
      </c>
      <c r="L22" s="453">
        <v>314373</v>
      </c>
      <c r="M22" s="449">
        <v>1</v>
      </c>
      <c r="N22" s="449">
        <v>2437</v>
      </c>
      <c r="O22" s="453">
        <v>106</v>
      </c>
      <c r="P22" s="453">
        <v>258428</v>
      </c>
      <c r="Q22" s="519">
        <v>0.8220426054400346</v>
      </c>
      <c r="R22" s="454">
        <v>2438</v>
      </c>
    </row>
    <row r="23" spans="1:18" ht="14.4" customHeight="1" x14ac:dyDescent="0.3">
      <c r="A23" s="448" t="s">
        <v>866</v>
      </c>
      <c r="B23" s="449" t="s">
        <v>871</v>
      </c>
      <c r="C23" s="449" t="s">
        <v>446</v>
      </c>
      <c r="D23" s="449" t="s">
        <v>868</v>
      </c>
      <c r="E23" s="449" t="s">
        <v>902</v>
      </c>
      <c r="F23" s="449" t="s">
        <v>903</v>
      </c>
      <c r="G23" s="453">
        <v>1818</v>
      </c>
      <c r="H23" s="453">
        <v>119988</v>
      </c>
      <c r="I23" s="449">
        <v>0.95076901133905434</v>
      </c>
      <c r="J23" s="449">
        <v>66</v>
      </c>
      <c r="K23" s="453">
        <v>1829</v>
      </c>
      <c r="L23" s="453">
        <v>126201</v>
      </c>
      <c r="M23" s="449">
        <v>1</v>
      </c>
      <c r="N23" s="449">
        <v>69</v>
      </c>
      <c r="O23" s="453">
        <v>1835</v>
      </c>
      <c r="P23" s="453">
        <v>126615</v>
      </c>
      <c r="Q23" s="519">
        <v>1.0032804811372336</v>
      </c>
      <c r="R23" s="454">
        <v>69</v>
      </c>
    </row>
    <row r="24" spans="1:18" ht="14.4" customHeight="1" x14ac:dyDescent="0.3">
      <c r="A24" s="448" t="s">
        <v>866</v>
      </c>
      <c r="B24" s="449" t="s">
        <v>871</v>
      </c>
      <c r="C24" s="449" t="s">
        <v>446</v>
      </c>
      <c r="D24" s="449" t="s">
        <v>868</v>
      </c>
      <c r="E24" s="449" t="s">
        <v>904</v>
      </c>
      <c r="F24" s="449" t="s">
        <v>905</v>
      </c>
      <c r="G24" s="453">
        <v>104</v>
      </c>
      <c r="H24" s="453">
        <v>41704</v>
      </c>
      <c r="I24" s="449">
        <v>2.4991909869958651</v>
      </c>
      <c r="J24" s="449">
        <v>401</v>
      </c>
      <c r="K24" s="453">
        <v>41</v>
      </c>
      <c r="L24" s="453">
        <v>16687</v>
      </c>
      <c r="M24" s="449">
        <v>1</v>
      </c>
      <c r="N24" s="449">
        <v>407</v>
      </c>
      <c r="O24" s="453">
        <v>4</v>
      </c>
      <c r="P24" s="453">
        <v>1632</v>
      </c>
      <c r="Q24" s="519">
        <v>9.7800683166536825E-2</v>
      </c>
      <c r="R24" s="454">
        <v>408</v>
      </c>
    </row>
    <row r="25" spans="1:18" ht="14.4" customHeight="1" x14ac:dyDescent="0.3">
      <c r="A25" s="448" t="s">
        <v>866</v>
      </c>
      <c r="B25" s="449" t="s">
        <v>871</v>
      </c>
      <c r="C25" s="449" t="s">
        <v>446</v>
      </c>
      <c r="D25" s="449" t="s">
        <v>868</v>
      </c>
      <c r="E25" s="449" t="s">
        <v>906</v>
      </c>
      <c r="F25" s="449" t="s">
        <v>907</v>
      </c>
      <c r="G25" s="453">
        <v>152</v>
      </c>
      <c r="H25" s="453">
        <v>245176</v>
      </c>
      <c r="I25" s="449">
        <v>0.89297785547785546</v>
      </c>
      <c r="J25" s="449">
        <v>1613</v>
      </c>
      <c r="K25" s="453">
        <v>165</v>
      </c>
      <c r="L25" s="453">
        <v>274560</v>
      </c>
      <c r="M25" s="449">
        <v>1</v>
      </c>
      <c r="N25" s="449">
        <v>1664</v>
      </c>
      <c r="O25" s="453">
        <v>193</v>
      </c>
      <c r="P25" s="453">
        <v>321345</v>
      </c>
      <c r="Q25" s="519">
        <v>1.1703999125874125</v>
      </c>
      <c r="R25" s="454">
        <v>1665</v>
      </c>
    </row>
    <row r="26" spans="1:18" ht="14.4" customHeight="1" x14ac:dyDescent="0.3">
      <c r="A26" s="448" t="s">
        <v>866</v>
      </c>
      <c r="B26" s="449" t="s">
        <v>871</v>
      </c>
      <c r="C26" s="449" t="s">
        <v>446</v>
      </c>
      <c r="D26" s="449" t="s">
        <v>868</v>
      </c>
      <c r="E26" s="449" t="s">
        <v>908</v>
      </c>
      <c r="F26" s="449" t="s">
        <v>909</v>
      </c>
      <c r="G26" s="453">
        <v>355</v>
      </c>
      <c r="H26" s="453">
        <v>195960</v>
      </c>
      <c r="I26" s="449">
        <v>0.56531271636279712</v>
      </c>
      <c r="J26" s="449">
        <v>552</v>
      </c>
      <c r="K26" s="453">
        <v>619</v>
      </c>
      <c r="L26" s="453">
        <v>346640</v>
      </c>
      <c r="M26" s="449">
        <v>1</v>
      </c>
      <c r="N26" s="449">
        <v>560</v>
      </c>
      <c r="O26" s="453">
        <v>650</v>
      </c>
      <c r="P26" s="453">
        <v>364000</v>
      </c>
      <c r="Q26" s="519">
        <v>1.0500807754442649</v>
      </c>
      <c r="R26" s="454">
        <v>560</v>
      </c>
    </row>
    <row r="27" spans="1:18" ht="14.4" customHeight="1" x14ac:dyDescent="0.3">
      <c r="A27" s="448" t="s">
        <v>866</v>
      </c>
      <c r="B27" s="449" t="s">
        <v>871</v>
      </c>
      <c r="C27" s="449" t="s">
        <v>446</v>
      </c>
      <c r="D27" s="449" t="s">
        <v>868</v>
      </c>
      <c r="E27" s="449" t="s">
        <v>910</v>
      </c>
      <c r="F27" s="449" t="s">
        <v>911</v>
      </c>
      <c r="G27" s="453"/>
      <c r="H27" s="453"/>
      <c r="I27" s="449"/>
      <c r="J27" s="449"/>
      <c r="K27" s="453">
        <v>1</v>
      </c>
      <c r="L27" s="453">
        <v>1266</v>
      </c>
      <c r="M27" s="449">
        <v>1</v>
      </c>
      <c r="N27" s="449">
        <v>1266</v>
      </c>
      <c r="O27" s="453"/>
      <c r="P27" s="453"/>
      <c r="Q27" s="519"/>
      <c r="R27" s="454"/>
    </row>
    <row r="28" spans="1:18" ht="14.4" customHeight="1" x14ac:dyDescent="0.3">
      <c r="A28" s="448" t="s">
        <v>866</v>
      </c>
      <c r="B28" s="449" t="s">
        <v>871</v>
      </c>
      <c r="C28" s="449" t="s">
        <v>446</v>
      </c>
      <c r="D28" s="449" t="s">
        <v>868</v>
      </c>
      <c r="E28" s="449" t="s">
        <v>912</v>
      </c>
      <c r="F28" s="449" t="s">
        <v>913</v>
      </c>
      <c r="G28" s="453">
        <v>494</v>
      </c>
      <c r="H28" s="453">
        <v>17784</v>
      </c>
      <c r="I28" s="449">
        <v>0.97891781802168765</v>
      </c>
      <c r="J28" s="449">
        <v>36</v>
      </c>
      <c r="K28" s="453">
        <v>491</v>
      </c>
      <c r="L28" s="453">
        <v>18167</v>
      </c>
      <c r="M28" s="449">
        <v>1</v>
      </c>
      <c r="N28" s="449">
        <v>37</v>
      </c>
      <c r="O28" s="453">
        <v>448</v>
      </c>
      <c r="P28" s="453">
        <v>16576</v>
      </c>
      <c r="Q28" s="519">
        <v>0.91242362525458254</v>
      </c>
      <c r="R28" s="454">
        <v>37</v>
      </c>
    </row>
    <row r="29" spans="1:18" ht="14.4" customHeight="1" x14ac:dyDescent="0.3">
      <c r="A29" s="448" t="s">
        <v>866</v>
      </c>
      <c r="B29" s="449" t="s">
        <v>871</v>
      </c>
      <c r="C29" s="449" t="s">
        <v>446</v>
      </c>
      <c r="D29" s="449" t="s">
        <v>868</v>
      </c>
      <c r="E29" s="449" t="s">
        <v>914</v>
      </c>
      <c r="F29" s="449" t="s">
        <v>915</v>
      </c>
      <c r="G29" s="453">
        <v>6</v>
      </c>
      <c r="H29" s="453">
        <v>738</v>
      </c>
      <c r="I29" s="449">
        <v>0.47674418604651164</v>
      </c>
      <c r="J29" s="449">
        <v>123</v>
      </c>
      <c r="K29" s="453">
        <v>12</v>
      </c>
      <c r="L29" s="453">
        <v>1548</v>
      </c>
      <c r="M29" s="449">
        <v>1</v>
      </c>
      <c r="N29" s="449">
        <v>129</v>
      </c>
      <c r="O29" s="453">
        <v>9</v>
      </c>
      <c r="P29" s="453">
        <v>1161</v>
      </c>
      <c r="Q29" s="519">
        <v>0.75</v>
      </c>
      <c r="R29" s="454">
        <v>129</v>
      </c>
    </row>
    <row r="30" spans="1:18" ht="14.4" customHeight="1" x14ac:dyDescent="0.3">
      <c r="A30" s="448" t="s">
        <v>866</v>
      </c>
      <c r="B30" s="449" t="s">
        <v>871</v>
      </c>
      <c r="C30" s="449" t="s">
        <v>446</v>
      </c>
      <c r="D30" s="449" t="s">
        <v>868</v>
      </c>
      <c r="E30" s="449" t="s">
        <v>916</v>
      </c>
      <c r="F30" s="449" t="s">
        <v>917</v>
      </c>
      <c r="G30" s="453">
        <v>1589</v>
      </c>
      <c r="H30" s="453">
        <v>676914</v>
      </c>
      <c r="I30" s="449">
        <v>0.76820258611884706</v>
      </c>
      <c r="J30" s="449">
        <v>426</v>
      </c>
      <c r="K30" s="453">
        <v>2054</v>
      </c>
      <c r="L30" s="453">
        <v>881166</v>
      </c>
      <c r="M30" s="449">
        <v>1</v>
      </c>
      <c r="N30" s="449">
        <v>429</v>
      </c>
      <c r="O30" s="453">
        <v>2418</v>
      </c>
      <c r="P30" s="453">
        <v>1037322</v>
      </c>
      <c r="Q30" s="519">
        <v>1.1772151898734178</v>
      </c>
      <c r="R30" s="454">
        <v>429</v>
      </c>
    </row>
    <row r="31" spans="1:18" ht="14.4" customHeight="1" x14ac:dyDescent="0.3">
      <c r="A31" s="448" t="s">
        <v>866</v>
      </c>
      <c r="B31" s="449" t="s">
        <v>871</v>
      </c>
      <c r="C31" s="449" t="s">
        <v>446</v>
      </c>
      <c r="D31" s="449" t="s">
        <v>868</v>
      </c>
      <c r="E31" s="449" t="s">
        <v>918</v>
      </c>
      <c r="F31" s="449" t="s">
        <v>919</v>
      </c>
      <c r="G31" s="453">
        <v>1</v>
      </c>
      <c r="H31" s="453">
        <v>1211</v>
      </c>
      <c r="I31" s="449"/>
      <c r="J31" s="449">
        <v>1211</v>
      </c>
      <c r="K31" s="453"/>
      <c r="L31" s="453"/>
      <c r="M31" s="449"/>
      <c r="N31" s="449"/>
      <c r="O31" s="453">
        <v>3</v>
      </c>
      <c r="P31" s="453">
        <v>3735</v>
      </c>
      <c r="Q31" s="519"/>
      <c r="R31" s="454">
        <v>1245</v>
      </c>
    </row>
    <row r="32" spans="1:18" ht="14.4" customHeight="1" x14ac:dyDescent="0.3">
      <c r="A32" s="448" t="s">
        <v>866</v>
      </c>
      <c r="B32" s="449" t="s">
        <v>871</v>
      </c>
      <c r="C32" s="449" t="s">
        <v>446</v>
      </c>
      <c r="D32" s="449" t="s">
        <v>868</v>
      </c>
      <c r="E32" s="449" t="s">
        <v>920</v>
      </c>
      <c r="F32" s="449" t="s">
        <v>879</v>
      </c>
      <c r="G32" s="453">
        <v>2</v>
      </c>
      <c r="H32" s="453">
        <v>1846</v>
      </c>
      <c r="I32" s="449"/>
      <c r="J32" s="449">
        <v>923</v>
      </c>
      <c r="K32" s="453"/>
      <c r="L32" s="453"/>
      <c r="M32" s="449"/>
      <c r="N32" s="449"/>
      <c r="O32" s="453"/>
      <c r="P32" s="453"/>
      <c r="Q32" s="519"/>
      <c r="R32" s="454"/>
    </row>
    <row r="33" spans="1:18" ht="14.4" customHeight="1" x14ac:dyDescent="0.3">
      <c r="A33" s="448" t="s">
        <v>866</v>
      </c>
      <c r="B33" s="449" t="s">
        <v>871</v>
      </c>
      <c r="C33" s="449" t="s">
        <v>446</v>
      </c>
      <c r="D33" s="449" t="s">
        <v>868</v>
      </c>
      <c r="E33" s="449" t="s">
        <v>921</v>
      </c>
      <c r="F33" s="449" t="s">
        <v>922</v>
      </c>
      <c r="G33" s="453">
        <v>436</v>
      </c>
      <c r="H33" s="453">
        <v>704140</v>
      </c>
      <c r="I33" s="449">
        <v>0.63923698993765043</v>
      </c>
      <c r="J33" s="449">
        <v>1615</v>
      </c>
      <c r="K33" s="453">
        <v>668</v>
      </c>
      <c r="L33" s="453">
        <v>1101532</v>
      </c>
      <c r="M33" s="449">
        <v>1</v>
      </c>
      <c r="N33" s="449">
        <v>1649</v>
      </c>
      <c r="O33" s="453">
        <v>293</v>
      </c>
      <c r="P33" s="453">
        <v>483157</v>
      </c>
      <c r="Q33" s="519">
        <v>0.43862275449101795</v>
      </c>
      <c r="R33" s="454">
        <v>1649</v>
      </c>
    </row>
    <row r="34" spans="1:18" ht="14.4" customHeight="1" x14ac:dyDescent="0.3">
      <c r="A34" s="448" t="s">
        <v>866</v>
      </c>
      <c r="B34" s="449" t="s">
        <v>871</v>
      </c>
      <c r="C34" s="449" t="s">
        <v>446</v>
      </c>
      <c r="D34" s="449" t="s">
        <v>868</v>
      </c>
      <c r="E34" s="449" t="s">
        <v>923</v>
      </c>
      <c r="F34" s="449" t="s">
        <v>915</v>
      </c>
      <c r="G34" s="453">
        <v>2</v>
      </c>
      <c r="H34" s="453">
        <v>458</v>
      </c>
      <c r="I34" s="449">
        <v>0.95416666666666672</v>
      </c>
      <c r="J34" s="449">
        <v>229</v>
      </c>
      <c r="K34" s="453">
        <v>2</v>
      </c>
      <c r="L34" s="453">
        <v>480</v>
      </c>
      <c r="M34" s="449">
        <v>1</v>
      </c>
      <c r="N34" s="449">
        <v>240</v>
      </c>
      <c r="O34" s="453"/>
      <c r="P34" s="453"/>
      <c r="Q34" s="519"/>
      <c r="R34" s="454"/>
    </row>
    <row r="35" spans="1:18" ht="14.4" customHeight="1" x14ac:dyDescent="0.3">
      <c r="A35" s="448" t="s">
        <v>866</v>
      </c>
      <c r="B35" s="449" t="s">
        <v>871</v>
      </c>
      <c r="C35" s="449" t="s">
        <v>446</v>
      </c>
      <c r="D35" s="449" t="s">
        <v>868</v>
      </c>
      <c r="E35" s="449" t="s">
        <v>924</v>
      </c>
      <c r="F35" s="449"/>
      <c r="G35" s="453"/>
      <c r="H35" s="453"/>
      <c r="I35" s="449"/>
      <c r="J35" s="449"/>
      <c r="K35" s="453"/>
      <c r="L35" s="453"/>
      <c r="M35" s="449"/>
      <c r="N35" s="449"/>
      <c r="O35" s="453">
        <v>228</v>
      </c>
      <c r="P35" s="453">
        <v>502284</v>
      </c>
      <c r="Q35" s="519"/>
      <c r="R35" s="454">
        <v>2203</v>
      </c>
    </row>
    <row r="36" spans="1:18" ht="14.4" customHeight="1" x14ac:dyDescent="0.3">
      <c r="A36" s="448" t="s">
        <v>866</v>
      </c>
      <c r="B36" s="449" t="s">
        <v>871</v>
      </c>
      <c r="C36" s="449" t="s">
        <v>446</v>
      </c>
      <c r="D36" s="449" t="s">
        <v>868</v>
      </c>
      <c r="E36" s="449" t="s">
        <v>924</v>
      </c>
      <c r="F36" s="449" t="s">
        <v>925</v>
      </c>
      <c r="G36" s="453"/>
      <c r="H36" s="453"/>
      <c r="I36" s="449"/>
      <c r="J36" s="449"/>
      <c r="K36" s="453"/>
      <c r="L36" s="453"/>
      <c r="M36" s="449"/>
      <c r="N36" s="449"/>
      <c r="O36" s="453">
        <v>565</v>
      </c>
      <c r="P36" s="453">
        <v>1244695</v>
      </c>
      <c r="Q36" s="519"/>
      <c r="R36" s="454">
        <v>2203</v>
      </c>
    </row>
    <row r="37" spans="1:18" ht="14.4" customHeight="1" x14ac:dyDescent="0.3">
      <c r="A37" s="448" t="s">
        <v>866</v>
      </c>
      <c r="B37" s="449" t="s">
        <v>871</v>
      </c>
      <c r="C37" s="449" t="s">
        <v>446</v>
      </c>
      <c r="D37" s="449" t="s">
        <v>868</v>
      </c>
      <c r="E37" s="449" t="s">
        <v>926</v>
      </c>
      <c r="F37" s="449"/>
      <c r="G37" s="453"/>
      <c r="H37" s="453"/>
      <c r="I37" s="449"/>
      <c r="J37" s="449"/>
      <c r="K37" s="453"/>
      <c r="L37" s="453"/>
      <c r="M37" s="449"/>
      <c r="N37" s="449"/>
      <c r="O37" s="453">
        <v>22</v>
      </c>
      <c r="P37" s="453">
        <v>9438</v>
      </c>
      <c r="Q37" s="519"/>
      <c r="R37" s="454">
        <v>429</v>
      </c>
    </row>
    <row r="38" spans="1:18" ht="14.4" customHeight="1" thickBot="1" x14ac:dyDescent="0.35">
      <c r="A38" s="455" t="s">
        <v>866</v>
      </c>
      <c r="B38" s="456" t="s">
        <v>871</v>
      </c>
      <c r="C38" s="456" t="s">
        <v>446</v>
      </c>
      <c r="D38" s="456" t="s">
        <v>868</v>
      </c>
      <c r="E38" s="456" t="s">
        <v>926</v>
      </c>
      <c r="F38" s="456" t="s">
        <v>927</v>
      </c>
      <c r="G38" s="460"/>
      <c r="H38" s="460"/>
      <c r="I38" s="456"/>
      <c r="J38" s="456"/>
      <c r="K38" s="460"/>
      <c r="L38" s="460"/>
      <c r="M38" s="456"/>
      <c r="N38" s="456"/>
      <c r="O38" s="460">
        <v>90</v>
      </c>
      <c r="P38" s="460">
        <v>38610</v>
      </c>
      <c r="Q38" s="471"/>
      <c r="R38" s="461">
        <v>429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929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236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8857</v>
      </c>
      <c r="I3" s="78">
        <f t="shared" si="0"/>
        <v>16824216</v>
      </c>
      <c r="J3" s="58"/>
      <c r="K3" s="58"/>
      <c r="L3" s="78">
        <f t="shared" si="0"/>
        <v>9903</v>
      </c>
      <c r="M3" s="78">
        <f t="shared" si="0"/>
        <v>17846435</v>
      </c>
      <c r="N3" s="58"/>
      <c r="O3" s="58"/>
      <c r="P3" s="78">
        <f t="shared" si="0"/>
        <v>10558</v>
      </c>
      <c r="Q3" s="78">
        <f t="shared" si="0"/>
        <v>19580029</v>
      </c>
      <c r="R3" s="59">
        <f>IF(M3=0,0,Q3/M3)</f>
        <v>1.0971395127374179</v>
      </c>
      <c r="S3" s="79">
        <f>IF(P3=0,0,Q3/P3)</f>
        <v>1854.5206478499715</v>
      </c>
    </row>
    <row r="4" spans="1:19" ht="14.4" customHeight="1" x14ac:dyDescent="0.3">
      <c r="A4" s="389" t="s">
        <v>198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2016</v>
      </c>
      <c r="M4" s="394"/>
      <c r="N4" s="76"/>
      <c r="O4" s="76"/>
      <c r="P4" s="393">
        <v>2017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09"/>
      <c r="B5" s="509"/>
      <c r="C5" s="510"/>
      <c r="D5" s="520"/>
      <c r="E5" s="511"/>
      <c r="F5" s="512"/>
      <c r="G5" s="513"/>
      <c r="H5" s="514" t="s">
        <v>57</v>
      </c>
      <c r="I5" s="515" t="s">
        <v>14</v>
      </c>
      <c r="J5" s="516"/>
      <c r="K5" s="516"/>
      <c r="L5" s="514" t="s">
        <v>57</v>
      </c>
      <c r="M5" s="515" t="s">
        <v>14</v>
      </c>
      <c r="N5" s="516"/>
      <c r="O5" s="516"/>
      <c r="P5" s="514" t="s">
        <v>57</v>
      </c>
      <c r="Q5" s="515" t="s">
        <v>14</v>
      </c>
      <c r="R5" s="517"/>
      <c r="S5" s="518"/>
    </row>
    <row r="6" spans="1:19" ht="14.4" customHeight="1" x14ac:dyDescent="0.3">
      <c r="A6" s="441" t="s">
        <v>866</v>
      </c>
      <c r="B6" s="442" t="s">
        <v>867</v>
      </c>
      <c r="C6" s="442" t="s">
        <v>446</v>
      </c>
      <c r="D6" s="442" t="s">
        <v>861</v>
      </c>
      <c r="E6" s="442" t="s">
        <v>868</v>
      </c>
      <c r="F6" s="442" t="s">
        <v>869</v>
      </c>
      <c r="G6" s="442" t="s">
        <v>870</v>
      </c>
      <c r="H6" s="446">
        <v>1175</v>
      </c>
      <c r="I6" s="446">
        <v>12601745</v>
      </c>
      <c r="J6" s="442">
        <v>1.0092469457488757</v>
      </c>
      <c r="K6" s="442">
        <v>10724.889361702128</v>
      </c>
      <c r="L6" s="446">
        <v>1095</v>
      </c>
      <c r="M6" s="446">
        <v>12486285</v>
      </c>
      <c r="N6" s="442">
        <v>1</v>
      </c>
      <c r="O6" s="442">
        <v>11403</v>
      </c>
      <c r="P6" s="446">
        <v>1179</v>
      </c>
      <c r="Q6" s="446">
        <v>13455927</v>
      </c>
      <c r="R6" s="469">
        <v>1.0776565647828797</v>
      </c>
      <c r="S6" s="447">
        <v>11413</v>
      </c>
    </row>
    <row r="7" spans="1:19" ht="14.4" customHeight="1" x14ac:dyDescent="0.3">
      <c r="A7" s="448" t="s">
        <v>866</v>
      </c>
      <c r="B7" s="449" t="s">
        <v>871</v>
      </c>
      <c r="C7" s="449" t="s">
        <v>446</v>
      </c>
      <c r="D7" s="449" t="s">
        <v>861</v>
      </c>
      <c r="E7" s="449" t="s">
        <v>868</v>
      </c>
      <c r="F7" s="449" t="s">
        <v>872</v>
      </c>
      <c r="G7" s="449" t="s">
        <v>873</v>
      </c>
      <c r="H7" s="453">
        <v>17</v>
      </c>
      <c r="I7" s="453">
        <v>2176</v>
      </c>
      <c r="J7" s="449">
        <v>1.3333333333333333</v>
      </c>
      <c r="K7" s="449">
        <v>128</v>
      </c>
      <c r="L7" s="453">
        <v>12</v>
      </c>
      <c r="M7" s="453">
        <v>1632</v>
      </c>
      <c r="N7" s="449">
        <v>1</v>
      </c>
      <c r="O7" s="449">
        <v>136</v>
      </c>
      <c r="P7" s="453">
        <v>3</v>
      </c>
      <c r="Q7" s="453">
        <v>408</v>
      </c>
      <c r="R7" s="519">
        <v>0.25</v>
      </c>
      <c r="S7" s="454">
        <v>136</v>
      </c>
    </row>
    <row r="8" spans="1:19" ht="14.4" customHeight="1" x14ac:dyDescent="0.3">
      <c r="A8" s="448" t="s">
        <v>866</v>
      </c>
      <c r="B8" s="449" t="s">
        <v>871</v>
      </c>
      <c r="C8" s="449" t="s">
        <v>446</v>
      </c>
      <c r="D8" s="449" t="s">
        <v>861</v>
      </c>
      <c r="E8" s="449" t="s">
        <v>868</v>
      </c>
      <c r="F8" s="449" t="s">
        <v>874</v>
      </c>
      <c r="G8" s="449" t="s">
        <v>875</v>
      </c>
      <c r="H8" s="453">
        <v>31</v>
      </c>
      <c r="I8" s="453">
        <v>38068</v>
      </c>
      <c r="J8" s="449">
        <v>2.7422561590548913</v>
      </c>
      <c r="K8" s="449">
        <v>1228</v>
      </c>
      <c r="L8" s="453">
        <v>11</v>
      </c>
      <c r="M8" s="453">
        <v>13882</v>
      </c>
      <c r="N8" s="449">
        <v>1</v>
      </c>
      <c r="O8" s="449">
        <v>1262</v>
      </c>
      <c r="P8" s="453">
        <v>15</v>
      </c>
      <c r="Q8" s="453">
        <v>18930</v>
      </c>
      <c r="R8" s="519">
        <v>1.3636363636363635</v>
      </c>
      <c r="S8" s="454">
        <v>1262</v>
      </c>
    </row>
    <row r="9" spans="1:19" ht="14.4" customHeight="1" x14ac:dyDescent="0.3">
      <c r="A9" s="448" t="s">
        <v>866</v>
      </c>
      <c r="B9" s="449" t="s">
        <v>871</v>
      </c>
      <c r="C9" s="449" t="s">
        <v>446</v>
      </c>
      <c r="D9" s="449" t="s">
        <v>861</v>
      </c>
      <c r="E9" s="449" t="s">
        <v>868</v>
      </c>
      <c r="F9" s="449" t="s">
        <v>876</v>
      </c>
      <c r="G9" s="449" t="s">
        <v>877</v>
      </c>
      <c r="H9" s="453">
        <v>34</v>
      </c>
      <c r="I9" s="453">
        <v>76024</v>
      </c>
      <c r="J9" s="449">
        <v>0.54194468206444257</v>
      </c>
      <c r="K9" s="449">
        <v>2236</v>
      </c>
      <c r="L9" s="453">
        <v>60</v>
      </c>
      <c r="M9" s="453">
        <v>140280</v>
      </c>
      <c r="N9" s="449">
        <v>1</v>
      </c>
      <c r="O9" s="449">
        <v>2338</v>
      </c>
      <c r="P9" s="453">
        <v>26</v>
      </c>
      <c r="Q9" s="453">
        <v>60840</v>
      </c>
      <c r="R9" s="519">
        <v>0.43370402053036783</v>
      </c>
      <c r="S9" s="454">
        <v>2340</v>
      </c>
    </row>
    <row r="10" spans="1:19" ht="14.4" customHeight="1" x14ac:dyDescent="0.3">
      <c r="A10" s="448" t="s">
        <v>866</v>
      </c>
      <c r="B10" s="449" t="s">
        <v>871</v>
      </c>
      <c r="C10" s="449" t="s">
        <v>446</v>
      </c>
      <c r="D10" s="449" t="s">
        <v>861</v>
      </c>
      <c r="E10" s="449" t="s">
        <v>868</v>
      </c>
      <c r="F10" s="449" t="s">
        <v>878</v>
      </c>
      <c r="G10" s="449" t="s">
        <v>879</v>
      </c>
      <c r="H10" s="453">
        <v>18</v>
      </c>
      <c r="I10" s="453">
        <v>18774</v>
      </c>
      <c r="J10" s="449">
        <v>0.87158774373259051</v>
      </c>
      <c r="K10" s="449">
        <v>1043</v>
      </c>
      <c r="L10" s="453">
        <v>20</v>
      </c>
      <c r="M10" s="453">
        <v>21540</v>
      </c>
      <c r="N10" s="449">
        <v>1</v>
      </c>
      <c r="O10" s="449">
        <v>1077</v>
      </c>
      <c r="P10" s="453">
        <v>20</v>
      </c>
      <c r="Q10" s="453">
        <v>21540</v>
      </c>
      <c r="R10" s="519">
        <v>1</v>
      </c>
      <c r="S10" s="454">
        <v>1077</v>
      </c>
    </row>
    <row r="11" spans="1:19" ht="14.4" customHeight="1" x14ac:dyDescent="0.3">
      <c r="A11" s="448" t="s">
        <v>866</v>
      </c>
      <c r="B11" s="449" t="s">
        <v>871</v>
      </c>
      <c r="C11" s="449" t="s">
        <v>446</v>
      </c>
      <c r="D11" s="449" t="s">
        <v>861</v>
      </c>
      <c r="E11" s="449" t="s">
        <v>868</v>
      </c>
      <c r="F11" s="449" t="s">
        <v>880</v>
      </c>
      <c r="G11" s="449" t="s">
        <v>881</v>
      </c>
      <c r="H11" s="453">
        <v>94</v>
      </c>
      <c r="I11" s="453">
        <v>349774</v>
      </c>
      <c r="J11" s="449">
        <v>0.89698060757130471</v>
      </c>
      <c r="K11" s="449">
        <v>3721</v>
      </c>
      <c r="L11" s="453">
        <v>102</v>
      </c>
      <c r="M11" s="453">
        <v>389946</v>
      </c>
      <c r="N11" s="449">
        <v>1</v>
      </c>
      <c r="O11" s="449">
        <v>3823</v>
      </c>
      <c r="P11" s="453">
        <v>67</v>
      </c>
      <c r="Q11" s="453">
        <v>256275</v>
      </c>
      <c r="R11" s="519">
        <v>0.65720638242218155</v>
      </c>
      <c r="S11" s="454">
        <v>3825</v>
      </c>
    </row>
    <row r="12" spans="1:19" ht="14.4" customHeight="1" x14ac:dyDescent="0.3">
      <c r="A12" s="448" t="s">
        <v>866</v>
      </c>
      <c r="B12" s="449" t="s">
        <v>871</v>
      </c>
      <c r="C12" s="449" t="s">
        <v>446</v>
      </c>
      <c r="D12" s="449" t="s">
        <v>861</v>
      </c>
      <c r="E12" s="449" t="s">
        <v>868</v>
      </c>
      <c r="F12" s="449" t="s">
        <v>882</v>
      </c>
      <c r="G12" s="449" t="s">
        <v>883</v>
      </c>
      <c r="H12" s="453">
        <v>1679</v>
      </c>
      <c r="I12" s="453">
        <v>737081</v>
      </c>
      <c r="J12" s="449">
        <v>1.0404282649201062</v>
      </c>
      <c r="K12" s="449">
        <v>439</v>
      </c>
      <c r="L12" s="453">
        <v>1592</v>
      </c>
      <c r="M12" s="453">
        <v>708440</v>
      </c>
      <c r="N12" s="449">
        <v>1</v>
      </c>
      <c r="O12" s="449">
        <v>445</v>
      </c>
      <c r="P12" s="453">
        <v>1627</v>
      </c>
      <c r="Q12" s="453">
        <v>724015</v>
      </c>
      <c r="R12" s="519">
        <v>1.0219849246231156</v>
      </c>
      <c r="S12" s="454">
        <v>445</v>
      </c>
    </row>
    <row r="13" spans="1:19" ht="14.4" customHeight="1" x14ac:dyDescent="0.3">
      <c r="A13" s="448" t="s">
        <v>866</v>
      </c>
      <c r="B13" s="449" t="s">
        <v>871</v>
      </c>
      <c r="C13" s="449" t="s">
        <v>446</v>
      </c>
      <c r="D13" s="449" t="s">
        <v>861</v>
      </c>
      <c r="E13" s="449" t="s">
        <v>868</v>
      </c>
      <c r="F13" s="449" t="s">
        <v>884</v>
      </c>
      <c r="G13" s="449" t="s">
        <v>885</v>
      </c>
      <c r="H13" s="453">
        <v>147</v>
      </c>
      <c r="I13" s="453">
        <v>122892</v>
      </c>
      <c r="J13" s="449">
        <v>0.85248721879617362</v>
      </c>
      <c r="K13" s="449">
        <v>836</v>
      </c>
      <c r="L13" s="453">
        <v>169</v>
      </c>
      <c r="M13" s="453">
        <v>144157</v>
      </c>
      <c r="N13" s="449">
        <v>1</v>
      </c>
      <c r="O13" s="449">
        <v>853</v>
      </c>
      <c r="P13" s="453">
        <v>240</v>
      </c>
      <c r="Q13" s="453">
        <v>204960</v>
      </c>
      <c r="R13" s="519">
        <v>1.4217831947113218</v>
      </c>
      <c r="S13" s="454">
        <v>854</v>
      </c>
    </row>
    <row r="14" spans="1:19" ht="14.4" customHeight="1" x14ac:dyDescent="0.3">
      <c r="A14" s="448" t="s">
        <v>866</v>
      </c>
      <c r="B14" s="449" t="s">
        <v>871</v>
      </c>
      <c r="C14" s="449" t="s">
        <v>446</v>
      </c>
      <c r="D14" s="449" t="s">
        <v>861</v>
      </c>
      <c r="E14" s="449" t="s">
        <v>868</v>
      </c>
      <c r="F14" s="449" t="s">
        <v>886</v>
      </c>
      <c r="G14" s="449" t="s">
        <v>887</v>
      </c>
      <c r="H14" s="453">
        <v>134</v>
      </c>
      <c r="I14" s="453">
        <v>217214</v>
      </c>
      <c r="J14" s="449">
        <v>0.82545364722871417</v>
      </c>
      <c r="K14" s="449">
        <v>1621</v>
      </c>
      <c r="L14" s="453">
        <v>159</v>
      </c>
      <c r="M14" s="453">
        <v>263145</v>
      </c>
      <c r="N14" s="449">
        <v>1</v>
      </c>
      <c r="O14" s="449">
        <v>1655</v>
      </c>
      <c r="P14" s="453">
        <v>46</v>
      </c>
      <c r="Q14" s="453">
        <v>76130</v>
      </c>
      <c r="R14" s="519">
        <v>0.28930817610062892</v>
      </c>
      <c r="S14" s="454">
        <v>1655</v>
      </c>
    </row>
    <row r="15" spans="1:19" ht="14.4" customHeight="1" x14ac:dyDescent="0.3">
      <c r="A15" s="448" t="s">
        <v>866</v>
      </c>
      <c r="B15" s="449" t="s">
        <v>871</v>
      </c>
      <c r="C15" s="449" t="s">
        <v>446</v>
      </c>
      <c r="D15" s="449" t="s">
        <v>861</v>
      </c>
      <c r="E15" s="449" t="s">
        <v>868</v>
      </c>
      <c r="F15" s="449" t="s">
        <v>888</v>
      </c>
      <c r="G15" s="449" t="s">
        <v>889</v>
      </c>
      <c r="H15" s="453">
        <v>3</v>
      </c>
      <c r="I15" s="453">
        <v>4659</v>
      </c>
      <c r="J15" s="449">
        <v>0.95864197530864192</v>
      </c>
      <c r="K15" s="449">
        <v>1553</v>
      </c>
      <c r="L15" s="453">
        <v>3</v>
      </c>
      <c r="M15" s="453">
        <v>4860</v>
      </c>
      <c r="N15" s="449">
        <v>1</v>
      </c>
      <c r="O15" s="449">
        <v>1620</v>
      </c>
      <c r="P15" s="453"/>
      <c r="Q15" s="453"/>
      <c r="R15" s="519"/>
      <c r="S15" s="454"/>
    </row>
    <row r="16" spans="1:19" ht="14.4" customHeight="1" x14ac:dyDescent="0.3">
      <c r="A16" s="448" t="s">
        <v>866</v>
      </c>
      <c r="B16" s="449" t="s">
        <v>871</v>
      </c>
      <c r="C16" s="449" t="s">
        <v>446</v>
      </c>
      <c r="D16" s="449" t="s">
        <v>861</v>
      </c>
      <c r="E16" s="449" t="s">
        <v>868</v>
      </c>
      <c r="F16" s="449" t="s">
        <v>890</v>
      </c>
      <c r="G16" s="449" t="s">
        <v>891</v>
      </c>
      <c r="H16" s="453">
        <v>15</v>
      </c>
      <c r="I16" s="453">
        <v>12345</v>
      </c>
      <c r="J16" s="449">
        <v>0.9185267857142857</v>
      </c>
      <c r="K16" s="449">
        <v>823</v>
      </c>
      <c r="L16" s="453">
        <v>16</v>
      </c>
      <c r="M16" s="453">
        <v>13440</v>
      </c>
      <c r="N16" s="449">
        <v>1</v>
      </c>
      <c r="O16" s="449">
        <v>840</v>
      </c>
      <c r="P16" s="453">
        <v>7</v>
      </c>
      <c r="Q16" s="453">
        <v>5887</v>
      </c>
      <c r="R16" s="519">
        <v>0.43802083333333336</v>
      </c>
      <c r="S16" s="454">
        <v>841</v>
      </c>
    </row>
    <row r="17" spans="1:19" ht="14.4" customHeight="1" x14ac:dyDescent="0.3">
      <c r="A17" s="448" t="s">
        <v>866</v>
      </c>
      <c r="B17" s="449" t="s">
        <v>871</v>
      </c>
      <c r="C17" s="449" t="s">
        <v>446</v>
      </c>
      <c r="D17" s="449" t="s">
        <v>861</v>
      </c>
      <c r="E17" s="449" t="s">
        <v>868</v>
      </c>
      <c r="F17" s="449" t="s">
        <v>892</v>
      </c>
      <c r="G17" s="449" t="s">
        <v>893</v>
      </c>
      <c r="H17" s="453">
        <v>104</v>
      </c>
      <c r="I17" s="453">
        <v>151944</v>
      </c>
      <c r="J17" s="449">
        <v>2.4333231907499639</v>
      </c>
      <c r="K17" s="449">
        <v>1461</v>
      </c>
      <c r="L17" s="453">
        <v>41</v>
      </c>
      <c r="M17" s="453">
        <v>62443</v>
      </c>
      <c r="N17" s="449">
        <v>1</v>
      </c>
      <c r="O17" s="449">
        <v>1523</v>
      </c>
      <c r="P17" s="453">
        <v>4</v>
      </c>
      <c r="Q17" s="453">
        <v>6096</v>
      </c>
      <c r="R17" s="519">
        <v>9.7625034031036312E-2</v>
      </c>
      <c r="S17" s="454">
        <v>1524</v>
      </c>
    </row>
    <row r="18" spans="1:19" ht="14.4" customHeight="1" x14ac:dyDescent="0.3">
      <c r="A18" s="448" t="s">
        <v>866</v>
      </c>
      <c r="B18" s="449" t="s">
        <v>871</v>
      </c>
      <c r="C18" s="449" t="s">
        <v>446</v>
      </c>
      <c r="D18" s="449" t="s">
        <v>861</v>
      </c>
      <c r="E18" s="449" t="s">
        <v>868</v>
      </c>
      <c r="F18" s="449" t="s">
        <v>894</v>
      </c>
      <c r="G18" s="449" t="s">
        <v>895</v>
      </c>
      <c r="H18" s="453"/>
      <c r="I18" s="453"/>
      <c r="J18" s="449"/>
      <c r="K18" s="449"/>
      <c r="L18" s="453">
        <v>1</v>
      </c>
      <c r="M18" s="453">
        <v>3252</v>
      </c>
      <c r="N18" s="449">
        <v>1</v>
      </c>
      <c r="O18" s="449">
        <v>3252</v>
      </c>
      <c r="P18" s="453"/>
      <c r="Q18" s="453"/>
      <c r="R18" s="519"/>
      <c r="S18" s="454"/>
    </row>
    <row r="19" spans="1:19" ht="14.4" customHeight="1" x14ac:dyDescent="0.3">
      <c r="A19" s="448" t="s">
        <v>866</v>
      </c>
      <c r="B19" s="449" t="s">
        <v>871</v>
      </c>
      <c r="C19" s="449" t="s">
        <v>446</v>
      </c>
      <c r="D19" s="449" t="s">
        <v>861</v>
      </c>
      <c r="E19" s="449" t="s">
        <v>868</v>
      </c>
      <c r="F19" s="449" t="s">
        <v>896</v>
      </c>
      <c r="G19" s="449" t="s">
        <v>897</v>
      </c>
      <c r="H19" s="453">
        <v>91</v>
      </c>
      <c r="I19" s="453">
        <v>1456</v>
      </c>
      <c r="J19" s="449">
        <v>0.59066937119675456</v>
      </c>
      <c r="K19" s="449">
        <v>16</v>
      </c>
      <c r="L19" s="453">
        <v>145</v>
      </c>
      <c r="M19" s="453">
        <v>2465</v>
      </c>
      <c r="N19" s="449">
        <v>1</v>
      </c>
      <c r="O19" s="449">
        <v>17</v>
      </c>
      <c r="P19" s="453">
        <v>121</v>
      </c>
      <c r="Q19" s="453">
        <v>2057</v>
      </c>
      <c r="R19" s="519">
        <v>0.83448275862068966</v>
      </c>
      <c r="S19" s="454">
        <v>17</v>
      </c>
    </row>
    <row r="20" spans="1:19" ht="14.4" customHeight="1" x14ac:dyDescent="0.3">
      <c r="A20" s="448" t="s">
        <v>866</v>
      </c>
      <c r="B20" s="449" t="s">
        <v>871</v>
      </c>
      <c r="C20" s="449" t="s">
        <v>446</v>
      </c>
      <c r="D20" s="449" t="s">
        <v>861</v>
      </c>
      <c r="E20" s="449" t="s">
        <v>868</v>
      </c>
      <c r="F20" s="449" t="s">
        <v>898</v>
      </c>
      <c r="G20" s="449" t="s">
        <v>883</v>
      </c>
      <c r="H20" s="453">
        <v>123</v>
      </c>
      <c r="I20" s="453">
        <v>85608</v>
      </c>
      <c r="J20" s="449">
        <v>0.54466330737517177</v>
      </c>
      <c r="K20" s="449">
        <v>696</v>
      </c>
      <c r="L20" s="453">
        <v>222</v>
      </c>
      <c r="M20" s="453">
        <v>157176</v>
      </c>
      <c r="N20" s="449">
        <v>1</v>
      </c>
      <c r="O20" s="449">
        <v>708</v>
      </c>
      <c r="P20" s="453">
        <v>205</v>
      </c>
      <c r="Q20" s="453">
        <v>145140</v>
      </c>
      <c r="R20" s="519">
        <v>0.92342342342342343</v>
      </c>
      <c r="S20" s="454">
        <v>708</v>
      </c>
    </row>
    <row r="21" spans="1:19" ht="14.4" customHeight="1" x14ac:dyDescent="0.3">
      <c r="A21" s="448" t="s">
        <v>866</v>
      </c>
      <c r="B21" s="449" t="s">
        <v>871</v>
      </c>
      <c r="C21" s="449" t="s">
        <v>446</v>
      </c>
      <c r="D21" s="449" t="s">
        <v>861</v>
      </c>
      <c r="E21" s="449" t="s">
        <v>868</v>
      </c>
      <c r="F21" s="449" t="s">
        <v>899</v>
      </c>
      <c r="G21" s="449" t="s">
        <v>885</v>
      </c>
      <c r="H21" s="453">
        <v>154</v>
      </c>
      <c r="I21" s="453">
        <v>213598</v>
      </c>
      <c r="J21" s="449">
        <v>0.60876330969698356</v>
      </c>
      <c r="K21" s="449">
        <v>1387</v>
      </c>
      <c r="L21" s="453">
        <v>244</v>
      </c>
      <c r="M21" s="453">
        <v>350872</v>
      </c>
      <c r="N21" s="449">
        <v>1</v>
      </c>
      <c r="O21" s="449">
        <v>1438</v>
      </c>
      <c r="P21" s="453">
        <v>134</v>
      </c>
      <c r="Q21" s="453">
        <v>192826</v>
      </c>
      <c r="R21" s="519">
        <v>0.54956223352105615</v>
      </c>
      <c r="S21" s="454">
        <v>1439</v>
      </c>
    </row>
    <row r="22" spans="1:19" ht="14.4" customHeight="1" x14ac:dyDescent="0.3">
      <c r="A22" s="448" t="s">
        <v>866</v>
      </c>
      <c r="B22" s="449" t="s">
        <v>871</v>
      </c>
      <c r="C22" s="449" t="s">
        <v>446</v>
      </c>
      <c r="D22" s="449" t="s">
        <v>861</v>
      </c>
      <c r="E22" s="449" t="s">
        <v>868</v>
      </c>
      <c r="F22" s="449" t="s">
        <v>900</v>
      </c>
      <c r="G22" s="449" t="s">
        <v>901</v>
      </c>
      <c r="H22" s="453">
        <v>79</v>
      </c>
      <c r="I22" s="453">
        <v>184939</v>
      </c>
      <c r="J22" s="449">
        <v>0.58827889163509584</v>
      </c>
      <c r="K22" s="449">
        <v>2341</v>
      </c>
      <c r="L22" s="453">
        <v>129</v>
      </c>
      <c r="M22" s="453">
        <v>314373</v>
      </c>
      <c r="N22" s="449">
        <v>1</v>
      </c>
      <c r="O22" s="449">
        <v>2437</v>
      </c>
      <c r="P22" s="453">
        <v>106</v>
      </c>
      <c r="Q22" s="453">
        <v>258428</v>
      </c>
      <c r="R22" s="519">
        <v>0.8220426054400346</v>
      </c>
      <c r="S22" s="454">
        <v>2438</v>
      </c>
    </row>
    <row r="23" spans="1:19" ht="14.4" customHeight="1" x14ac:dyDescent="0.3">
      <c r="A23" s="448" t="s">
        <v>866</v>
      </c>
      <c r="B23" s="449" t="s">
        <v>871</v>
      </c>
      <c r="C23" s="449" t="s">
        <v>446</v>
      </c>
      <c r="D23" s="449" t="s">
        <v>861</v>
      </c>
      <c r="E23" s="449" t="s">
        <v>868</v>
      </c>
      <c r="F23" s="449" t="s">
        <v>902</v>
      </c>
      <c r="G23" s="449" t="s">
        <v>903</v>
      </c>
      <c r="H23" s="453">
        <v>1818</v>
      </c>
      <c r="I23" s="453">
        <v>119988</v>
      </c>
      <c r="J23" s="449">
        <v>0.95076901133905434</v>
      </c>
      <c r="K23" s="449">
        <v>66</v>
      </c>
      <c r="L23" s="453">
        <v>1829</v>
      </c>
      <c r="M23" s="453">
        <v>126201</v>
      </c>
      <c r="N23" s="449">
        <v>1</v>
      </c>
      <c r="O23" s="449">
        <v>69</v>
      </c>
      <c r="P23" s="453">
        <v>1835</v>
      </c>
      <c r="Q23" s="453">
        <v>126615</v>
      </c>
      <c r="R23" s="519">
        <v>1.0032804811372336</v>
      </c>
      <c r="S23" s="454">
        <v>69</v>
      </c>
    </row>
    <row r="24" spans="1:19" ht="14.4" customHeight="1" x14ac:dyDescent="0.3">
      <c r="A24" s="448" t="s">
        <v>866</v>
      </c>
      <c r="B24" s="449" t="s">
        <v>871</v>
      </c>
      <c r="C24" s="449" t="s">
        <v>446</v>
      </c>
      <c r="D24" s="449" t="s">
        <v>861</v>
      </c>
      <c r="E24" s="449" t="s">
        <v>868</v>
      </c>
      <c r="F24" s="449" t="s">
        <v>904</v>
      </c>
      <c r="G24" s="449" t="s">
        <v>905</v>
      </c>
      <c r="H24" s="453">
        <v>104</v>
      </c>
      <c r="I24" s="453">
        <v>41704</v>
      </c>
      <c r="J24" s="449">
        <v>2.4991909869958651</v>
      </c>
      <c r="K24" s="449">
        <v>401</v>
      </c>
      <c r="L24" s="453">
        <v>41</v>
      </c>
      <c r="M24" s="453">
        <v>16687</v>
      </c>
      <c r="N24" s="449">
        <v>1</v>
      </c>
      <c r="O24" s="449">
        <v>407</v>
      </c>
      <c r="P24" s="453">
        <v>4</v>
      </c>
      <c r="Q24" s="453">
        <v>1632</v>
      </c>
      <c r="R24" s="519">
        <v>9.7800683166536825E-2</v>
      </c>
      <c r="S24" s="454">
        <v>408</v>
      </c>
    </row>
    <row r="25" spans="1:19" ht="14.4" customHeight="1" x14ac:dyDescent="0.3">
      <c r="A25" s="448" t="s">
        <v>866</v>
      </c>
      <c r="B25" s="449" t="s">
        <v>871</v>
      </c>
      <c r="C25" s="449" t="s">
        <v>446</v>
      </c>
      <c r="D25" s="449" t="s">
        <v>861</v>
      </c>
      <c r="E25" s="449" t="s">
        <v>868</v>
      </c>
      <c r="F25" s="449" t="s">
        <v>906</v>
      </c>
      <c r="G25" s="449" t="s">
        <v>907</v>
      </c>
      <c r="H25" s="453">
        <v>152</v>
      </c>
      <c r="I25" s="453">
        <v>245176</v>
      </c>
      <c r="J25" s="449">
        <v>0.89297785547785546</v>
      </c>
      <c r="K25" s="449">
        <v>1613</v>
      </c>
      <c r="L25" s="453">
        <v>165</v>
      </c>
      <c r="M25" s="453">
        <v>274560</v>
      </c>
      <c r="N25" s="449">
        <v>1</v>
      </c>
      <c r="O25" s="449">
        <v>1664</v>
      </c>
      <c r="P25" s="453">
        <v>193</v>
      </c>
      <c r="Q25" s="453">
        <v>321345</v>
      </c>
      <c r="R25" s="519">
        <v>1.1703999125874125</v>
      </c>
      <c r="S25" s="454">
        <v>1665</v>
      </c>
    </row>
    <row r="26" spans="1:19" ht="14.4" customHeight="1" x14ac:dyDescent="0.3">
      <c r="A26" s="448" t="s">
        <v>866</v>
      </c>
      <c r="B26" s="449" t="s">
        <v>871</v>
      </c>
      <c r="C26" s="449" t="s">
        <v>446</v>
      </c>
      <c r="D26" s="449" t="s">
        <v>861</v>
      </c>
      <c r="E26" s="449" t="s">
        <v>868</v>
      </c>
      <c r="F26" s="449" t="s">
        <v>908</v>
      </c>
      <c r="G26" s="449" t="s">
        <v>909</v>
      </c>
      <c r="H26" s="453">
        <v>355</v>
      </c>
      <c r="I26" s="453">
        <v>195960</v>
      </c>
      <c r="J26" s="449">
        <v>0.56531271636279712</v>
      </c>
      <c r="K26" s="449">
        <v>552</v>
      </c>
      <c r="L26" s="453">
        <v>619</v>
      </c>
      <c r="M26" s="453">
        <v>346640</v>
      </c>
      <c r="N26" s="449">
        <v>1</v>
      </c>
      <c r="O26" s="449">
        <v>560</v>
      </c>
      <c r="P26" s="453">
        <v>650</v>
      </c>
      <c r="Q26" s="453">
        <v>364000</v>
      </c>
      <c r="R26" s="519">
        <v>1.0500807754442649</v>
      </c>
      <c r="S26" s="454">
        <v>560</v>
      </c>
    </row>
    <row r="27" spans="1:19" ht="14.4" customHeight="1" x14ac:dyDescent="0.3">
      <c r="A27" s="448" t="s">
        <v>866</v>
      </c>
      <c r="B27" s="449" t="s">
        <v>871</v>
      </c>
      <c r="C27" s="449" t="s">
        <v>446</v>
      </c>
      <c r="D27" s="449" t="s">
        <v>861</v>
      </c>
      <c r="E27" s="449" t="s">
        <v>868</v>
      </c>
      <c r="F27" s="449" t="s">
        <v>910</v>
      </c>
      <c r="G27" s="449" t="s">
        <v>911</v>
      </c>
      <c r="H27" s="453"/>
      <c r="I27" s="453"/>
      <c r="J27" s="449"/>
      <c r="K27" s="449"/>
      <c r="L27" s="453">
        <v>1</v>
      </c>
      <c r="M27" s="453">
        <v>1266</v>
      </c>
      <c r="N27" s="449">
        <v>1</v>
      </c>
      <c r="O27" s="449">
        <v>1266</v>
      </c>
      <c r="P27" s="453"/>
      <c r="Q27" s="453"/>
      <c r="R27" s="519"/>
      <c r="S27" s="454"/>
    </row>
    <row r="28" spans="1:19" ht="14.4" customHeight="1" x14ac:dyDescent="0.3">
      <c r="A28" s="448" t="s">
        <v>866</v>
      </c>
      <c r="B28" s="449" t="s">
        <v>871</v>
      </c>
      <c r="C28" s="449" t="s">
        <v>446</v>
      </c>
      <c r="D28" s="449" t="s">
        <v>861</v>
      </c>
      <c r="E28" s="449" t="s">
        <v>868</v>
      </c>
      <c r="F28" s="449" t="s">
        <v>912</v>
      </c>
      <c r="G28" s="449" t="s">
        <v>913</v>
      </c>
      <c r="H28" s="453">
        <v>494</v>
      </c>
      <c r="I28" s="453">
        <v>17784</v>
      </c>
      <c r="J28" s="449">
        <v>0.97891781802168765</v>
      </c>
      <c r="K28" s="449">
        <v>36</v>
      </c>
      <c r="L28" s="453">
        <v>491</v>
      </c>
      <c r="M28" s="453">
        <v>18167</v>
      </c>
      <c r="N28" s="449">
        <v>1</v>
      </c>
      <c r="O28" s="449">
        <v>37</v>
      </c>
      <c r="P28" s="453">
        <v>448</v>
      </c>
      <c r="Q28" s="453">
        <v>16576</v>
      </c>
      <c r="R28" s="519">
        <v>0.91242362525458254</v>
      </c>
      <c r="S28" s="454">
        <v>37</v>
      </c>
    </row>
    <row r="29" spans="1:19" ht="14.4" customHeight="1" x14ac:dyDescent="0.3">
      <c r="A29" s="448" t="s">
        <v>866</v>
      </c>
      <c r="B29" s="449" t="s">
        <v>871</v>
      </c>
      <c r="C29" s="449" t="s">
        <v>446</v>
      </c>
      <c r="D29" s="449" t="s">
        <v>861</v>
      </c>
      <c r="E29" s="449" t="s">
        <v>868</v>
      </c>
      <c r="F29" s="449" t="s">
        <v>914</v>
      </c>
      <c r="G29" s="449" t="s">
        <v>915</v>
      </c>
      <c r="H29" s="453">
        <v>6</v>
      </c>
      <c r="I29" s="453">
        <v>738</v>
      </c>
      <c r="J29" s="449">
        <v>0.47674418604651164</v>
      </c>
      <c r="K29" s="449">
        <v>123</v>
      </c>
      <c r="L29" s="453">
        <v>12</v>
      </c>
      <c r="M29" s="453">
        <v>1548</v>
      </c>
      <c r="N29" s="449">
        <v>1</v>
      </c>
      <c r="O29" s="449">
        <v>129</v>
      </c>
      <c r="P29" s="453">
        <v>9</v>
      </c>
      <c r="Q29" s="453">
        <v>1161</v>
      </c>
      <c r="R29" s="519">
        <v>0.75</v>
      </c>
      <c r="S29" s="454">
        <v>129</v>
      </c>
    </row>
    <row r="30" spans="1:19" ht="14.4" customHeight="1" x14ac:dyDescent="0.3">
      <c r="A30" s="448" t="s">
        <v>866</v>
      </c>
      <c r="B30" s="449" t="s">
        <v>871</v>
      </c>
      <c r="C30" s="449" t="s">
        <v>446</v>
      </c>
      <c r="D30" s="449" t="s">
        <v>861</v>
      </c>
      <c r="E30" s="449" t="s">
        <v>868</v>
      </c>
      <c r="F30" s="449" t="s">
        <v>916</v>
      </c>
      <c r="G30" s="449" t="s">
        <v>917</v>
      </c>
      <c r="H30" s="453">
        <v>1589</v>
      </c>
      <c r="I30" s="453">
        <v>676914</v>
      </c>
      <c r="J30" s="449">
        <v>0.76820258611884706</v>
      </c>
      <c r="K30" s="449">
        <v>426</v>
      </c>
      <c r="L30" s="453">
        <v>2054</v>
      </c>
      <c r="M30" s="453">
        <v>881166</v>
      </c>
      <c r="N30" s="449">
        <v>1</v>
      </c>
      <c r="O30" s="449">
        <v>429</v>
      </c>
      <c r="P30" s="453">
        <v>2418</v>
      </c>
      <c r="Q30" s="453">
        <v>1037322</v>
      </c>
      <c r="R30" s="519">
        <v>1.1772151898734178</v>
      </c>
      <c r="S30" s="454">
        <v>429</v>
      </c>
    </row>
    <row r="31" spans="1:19" ht="14.4" customHeight="1" x14ac:dyDescent="0.3">
      <c r="A31" s="448" t="s">
        <v>866</v>
      </c>
      <c r="B31" s="449" t="s">
        <v>871</v>
      </c>
      <c r="C31" s="449" t="s">
        <v>446</v>
      </c>
      <c r="D31" s="449" t="s">
        <v>861</v>
      </c>
      <c r="E31" s="449" t="s">
        <v>868</v>
      </c>
      <c r="F31" s="449" t="s">
        <v>918</v>
      </c>
      <c r="G31" s="449" t="s">
        <v>919</v>
      </c>
      <c r="H31" s="453">
        <v>1</v>
      </c>
      <c r="I31" s="453">
        <v>1211</v>
      </c>
      <c r="J31" s="449"/>
      <c r="K31" s="449">
        <v>1211</v>
      </c>
      <c r="L31" s="453"/>
      <c r="M31" s="453"/>
      <c r="N31" s="449"/>
      <c r="O31" s="449"/>
      <c r="P31" s="453">
        <v>3</v>
      </c>
      <c r="Q31" s="453">
        <v>3735</v>
      </c>
      <c r="R31" s="519"/>
      <c r="S31" s="454">
        <v>1245</v>
      </c>
    </row>
    <row r="32" spans="1:19" ht="14.4" customHeight="1" x14ac:dyDescent="0.3">
      <c r="A32" s="448" t="s">
        <v>866</v>
      </c>
      <c r="B32" s="449" t="s">
        <v>871</v>
      </c>
      <c r="C32" s="449" t="s">
        <v>446</v>
      </c>
      <c r="D32" s="449" t="s">
        <v>861</v>
      </c>
      <c r="E32" s="449" t="s">
        <v>868</v>
      </c>
      <c r="F32" s="449" t="s">
        <v>920</v>
      </c>
      <c r="G32" s="449" t="s">
        <v>879</v>
      </c>
      <c r="H32" s="453">
        <v>2</v>
      </c>
      <c r="I32" s="453">
        <v>1846</v>
      </c>
      <c r="J32" s="449"/>
      <c r="K32" s="449">
        <v>923</v>
      </c>
      <c r="L32" s="453"/>
      <c r="M32" s="453"/>
      <c r="N32" s="449"/>
      <c r="O32" s="449"/>
      <c r="P32" s="453"/>
      <c r="Q32" s="453"/>
      <c r="R32" s="519"/>
      <c r="S32" s="454"/>
    </row>
    <row r="33" spans="1:19" ht="14.4" customHeight="1" x14ac:dyDescent="0.3">
      <c r="A33" s="448" t="s">
        <v>866</v>
      </c>
      <c r="B33" s="449" t="s">
        <v>871</v>
      </c>
      <c r="C33" s="449" t="s">
        <v>446</v>
      </c>
      <c r="D33" s="449" t="s">
        <v>861</v>
      </c>
      <c r="E33" s="449" t="s">
        <v>868</v>
      </c>
      <c r="F33" s="449" t="s">
        <v>921</v>
      </c>
      <c r="G33" s="449" t="s">
        <v>922</v>
      </c>
      <c r="H33" s="453">
        <v>436</v>
      </c>
      <c r="I33" s="453">
        <v>704140</v>
      </c>
      <c r="J33" s="449">
        <v>0.63923698993765043</v>
      </c>
      <c r="K33" s="449">
        <v>1615</v>
      </c>
      <c r="L33" s="453">
        <v>668</v>
      </c>
      <c r="M33" s="453">
        <v>1101532</v>
      </c>
      <c r="N33" s="449">
        <v>1</v>
      </c>
      <c r="O33" s="449">
        <v>1649</v>
      </c>
      <c r="P33" s="453">
        <v>293</v>
      </c>
      <c r="Q33" s="453">
        <v>483157</v>
      </c>
      <c r="R33" s="519">
        <v>0.43862275449101795</v>
      </c>
      <c r="S33" s="454">
        <v>1649</v>
      </c>
    </row>
    <row r="34" spans="1:19" ht="14.4" customHeight="1" x14ac:dyDescent="0.3">
      <c r="A34" s="448" t="s">
        <v>866</v>
      </c>
      <c r="B34" s="449" t="s">
        <v>871</v>
      </c>
      <c r="C34" s="449" t="s">
        <v>446</v>
      </c>
      <c r="D34" s="449" t="s">
        <v>861</v>
      </c>
      <c r="E34" s="449" t="s">
        <v>868</v>
      </c>
      <c r="F34" s="449" t="s">
        <v>923</v>
      </c>
      <c r="G34" s="449" t="s">
        <v>915</v>
      </c>
      <c r="H34" s="453">
        <v>2</v>
      </c>
      <c r="I34" s="453">
        <v>458</v>
      </c>
      <c r="J34" s="449">
        <v>0.95416666666666672</v>
      </c>
      <c r="K34" s="449">
        <v>229</v>
      </c>
      <c r="L34" s="453">
        <v>2</v>
      </c>
      <c r="M34" s="453">
        <v>480</v>
      </c>
      <c r="N34" s="449">
        <v>1</v>
      </c>
      <c r="O34" s="449">
        <v>240</v>
      </c>
      <c r="P34" s="453"/>
      <c r="Q34" s="453"/>
      <c r="R34" s="519"/>
      <c r="S34" s="454"/>
    </row>
    <row r="35" spans="1:19" ht="14.4" customHeight="1" x14ac:dyDescent="0.3">
      <c r="A35" s="448" t="s">
        <v>866</v>
      </c>
      <c r="B35" s="449" t="s">
        <v>871</v>
      </c>
      <c r="C35" s="449" t="s">
        <v>446</v>
      </c>
      <c r="D35" s="449" t="s">
        <v>861</v>
      </c>
      <c r="E35" s="449" t="s">
        <v>868</v>
      </c>
      <c r="F35" s="449" t="s">
        <v>924</v>
      </c>
      <c r="G35" s="449"/>
      <c r="H35" s="453"/>
      <c r="I35" s="453"/>
      <c r="J35" s="449"/>
      <c r="K35" s="449"/>
      <c r="L35" s="453"/>
      <c r="M35" s="453"/>
      <c r="N35" s="449"/>
      <c r="O35" s="449"/>
      <c r="P35" s="453">
        <v>228</v>
      </c>
      <c r="Q35" s="453">
        <v>502284</v>
      </c>
      <c r="R35" s="519"/>
      <c r="S35" s="454">
        <v>2203</v>
      </c>
    </row>
    <row r="36" spans="1:19" ht="14.4" customHeight="1" x14ac:dyDescent="0.3">
      <c r="A36" s="448" t="s">
        <v>866</v>
      </c>
      <c r="B36" s="449" t="s">
        <v>871</v>
      </c>
      <c r="C36" s="449" t="s">
        <v>446</v>
      </c>
      <c r="D36" s="449" t="s">
        <v>861</v>
      </c>
      <c r="E36" s="449" t="s">
        <v>868</v>
      </c>
      <c r="F36" s="449" t="s">
        <v>924</v>
      </c>
      <c r="G36" s="449" t="s">
        <v>925</v>
      </c>
      <c r="H36" s="453"/>
      <c r="I36" s="453"/>
      <c r="J36" s="449"/>
      <c r="K36" s="449"/>
      <c r="L36" s="453"/>
      <c r="M36" s="453"/>
      <c r="N36" s="449"/>
      <c r="O36" s="449"/>
      <c r="P36" s="453">
        <v>565</v>
      </c>
      <c r="Q36" s="453">
        <v>1244695</v>
      </c>
      <c r="R36" s="519"/>
      <c r="S36" s="454">
        <v>2203</v>
      </c>
    </row>
    <row r="37" spans="1:19" ht="14.4" customHeight="1" x14ac:dyDescent="0.3">
      <c r="A37" s="448" t="s">
        <v>866</v>
      </c>
      <c r="B37" s="449" t="s">
        <v>871</v>
      </c>
      <c r="C37" s="449" t="s">
        <v>446</v>
      </c>
      <c r="D37" s="449" t="s">
        <v>861</v>
      </c>
      <c r="E37" s="449" t="s">
        <v>868</v>
      </c>
      <c r="F37" s="449" t="s">
        <v>926</v>
      </c>
      <c r="G37" s="449"/>
      <c r="H37" s="453"/>
      <c r="I37" s="453"/>
      <c r="J37" s="449"/>
      <c r="K37" s="449"/>
      <c r="L37" s="453"/>
      <c r="M37" s="453"/>
      <c r="N37" s="449"/>
      <c r="O37" s="449"/>
      <c r="P37" s="453">
        <v>22</v>
      </c>
      <c r="Q37" s="453">
        <v>9438</v>
      </c>
      <c r="R37" s="519"/>
      <c r="S37" s="454">
        <v>429</v>
      </c>
    </row>
    <row r="38" spans="1:19" ht="14.4" customHeight="1" thickBot="1" x14ac:dyDescent="0.35">
      <c r="A38" s="455" t="s">
        <v>866</v>
      </c>
      <c r="B38" s="456" t="s">
        <v>871</v>
      </c>
      <c r="C38" s="456" t="s">
        <v>446</v>
      </c>
      <c r="D38" s="456" t="s">
        <v>861</v>
      </c>
      <c r="E38" s="456" t="s">
        <v>868</v>
      </c>
      <c r="F38" s="456" t="s">
        <v>926</v>
      </c>
      <c r="G38" s="456" t="s">
        <v>927</v>
      </c>
      <c r="H38" s="460"/>
      <c r="I38" s="460"/>
      <c r="J38" s="456"/>
      <c r="K38" s="456"/>
      <c r="L38" s="460"/>
      <c r="M38" s="460"/>
      <c r="N38" s="456"/>
      <c r="O38" s="456"/>
      <c r="P38" s="460">
        <v>90</v>
      </c>
      <c r="Q38" s="460">
        <v>38610</v>
      </c>
      <c r="R38" s="471"/>
      <c r="S38" s="461">
        <v>429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236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2918879</v>
      </c>
      <c r="C3" s="190">
        <f t="shared" ref="C3:R3" si="0">SUBTOTAL(9,C6:C1048576)</f>
        <v>22.968831980565888</v>
      </c>
      <c r="D3" s="190">
        <f t="shared" si="0"/>
        <v>2363185</v>
      </c>
      <c r="E3" s="190">
        <f t="shared" si="0"/>
        <v>17</v>
      </c>
      <c r="F3" s="190">
        <f t="shared" si="0"/>
        <v>3257844</v>
      </c>
      <c r="G3" s="193">
        <f>IF(D3&lt;&gt;0,F3/D3,"")</f>
        <v>1.3785818714996922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2016</v>
      </c>
      <c r="E5" s="483"/>
      <c r="F5" s="483">
        <v>2017</v>
      </c>
      <c r="G5" s="521" t="s">
        <v>2</v>
      </c>
      <c r="H5" s="482">
        <v>2015</v>
      </c>
      <c r="I5" s="483"/>
      <c r="J5" s="483">
        <v>2016</v>
      </c>
      <c r="K5" s="483"/>
      <c r="L5" s="483">
        <v>2017</v>
      </c>
      <c r="M5" s="521" t="s">
        <v>2</v>
      </c>
      <c r="N5" s="482">
        <v>2015</v>
      </c>
      <c r="O5" s="483"/>
      <c r="P5" s="483">
        <v>2016</v>
      </c>
      <c r="Q5" s="483"/>
      <c r="R5" s="483">
        <v>2017</v>
      </c>
      <c r="S5" s="521" t="s">
        <v>2</v>
      </c>
    </row>
    <row r="6" spans="1:19" ht="14.4" customHeight="1" x14ac:dyDescent="0.3">
      <c r="A6" s="468" t="s">
        <v>930</v>
      </c>
      <c r="B6" s="522">
        <v>36739</v>
      </c>
      <c r="C6" s="442">
        <v>0.41802541900394824</v>
      </c>
      <c r="D6" s="522">
        <v>87887</v>
      </c>
      <c r="E6" s="442">
        <v>1</v>
      </c>
      <c r="F6" s="522">
        <v>27948</v>
      </c>
      <c r="G6" s="469">
        <v>0.31799924903569354</v>
      </c>
      <c r="H6" s="522"/>
      <c r="I6" s="442"/>
      <c r="J6" s="522"/>
      <c r="K6" s="442"/>
      <c r="L6" s="522"/>
      <c r="M6" s="469"/>
      <c r="N6" s="522"/>
      <c r="O6" s="442"/>
      <c r="P6" s="522"/>
      <c r="Q6" s="442"/>
      <c r="R6" s="522"/>
      <c r="S6" s="470"/>
    </row>
    <row r="7" spans="1:19" ht="14.4" customHeight="1" x14ac:dyDescent="0.3">
      <c r="A7" s="526" t="s">
        <v>931</v>
      </c>
      <c r="B7" s="523">
        <v>350716</v>
      </c>
      <c r="C7" s="449">
        <v>1.8743940697668204</v>
      </c>
      <c r="D7" s="523">
        <v>187109</v>
      </c>
      <c r="E7" s="449">
        <v>1</v>
      </c>
      <c r="F7" s="523">
        <v>434702</v>
      </c>
      <c r="G7" s="519">
        <v>2.3232554286538862</v>
      </c>
      <c r="H7" s="523"/>
      <c r="I7" s="449"/>
      <c r="J7" s="523"/>
      <c r="K7" s="449"/>
      <c r="L7" s="523"/>
      <c r="M7" s="519"/>
      <c r="N7" s="523"/>
      <c r="O7" s="449"/>
      <c r="P7" s="523"/>
      <c r="Q7" s="449"/>
      <c r="R7" s="523"/>
      <c r="S7" s="524"/>
    </row>
    <row r="8" spans="1:19" ht="14.4" customHeight="1" x14ac:dyDescent="0.3">
      <c r="A8" s="526" t="s">
        <v>932</v>
      </c>
      <c r="B8" s="523">
        <v>882085</v>
      </c>
      <c r="C8" s="449">
        <v>1.565023845684357</v>
      </c>
      <c r="D8" s="523">
        <v>563624</v>
      </c>
      <c r="E8" s="449">
        <v>1</v>
      </c>
      <c r="F8" s="523">
        <v>806978</v>
      </c>
      <c r="G8" s="519">
        <v>1.4317665677827771</v>
      </c>
      <c r="H8" s="523"/>
      <c r="I8" s="449"/>
      <c r="J8" s="523"/>
      <c r="K8" s="449"/>
      <c r="L8" s="523"/>
      <c r="M8" s="519"/>
      <c r="N8" s="523"/>
      <c r="O8" s="449"/>
      <c r="P8" s="523"/>
      <c r="Q8" s="449"/>
      <c r="R8" s="523"/>
      <c r="S8" s="524"/>
    </row>
    <row r="9" spans="1:19" ht="14.4" customHeight="1" x14ac:dyDescent="0.3">
      <c r="A9" s="526" t="s">
        <v>933</v>
      </c>
      <c r="B9" s="523">
        <v>21450</v>
      </c>
      <c r="C9" s="449">
        <v>4.3500304197931454</v>
      </c>
      <c r="D9" s="523">
        <v>4931</v>
      </c>
      <c r="E9" s="449">
        <v>1</v>
      </c>
      <c r="F9" s="523"/>
      <c r="G9" s="519"/>
      <c r="H9" s="523"/>
      <c r="I9" s="449"/>
      <c r="J9" s="523"/>
      <c r="K9" s="449"/>
      <c r="L9" s="523"/>
      <c r="M9" s="519"/>
      <c r="N9" s="523"/>
      <c r="O9" s="449"/>
      <c r="P9" s="523"/>
      <c r="Q9" s="449"/>
      <c r="R9" s="523"/>
      <c r="S9" s="524"/>
    </row>
    <row r="10" spans="1:19" ht="14.4" customHeight="1" x14ac:dyDescent="0.3">
      <c r="A10" s="526" t="s">
        <v>934</v>
      </c>
      <c r="B10" s="523"/>
      <c r="C10" s="449"/>
      <c r="D10" s="523">
        <v>794</v>
      </c>
      <c r="E10" s="449">
        <v>1</v>
      </c>
      <c r="F10" s="523">
        <v>11413</v>
      </c>
      <c r="G10" s="519">
        <v>14.374055415617129</v>
      </c>
      <c r="H10" s="523"/>
      <c r="I10" s="449"/>
      <c r="J10" s="523"/>
      <c r="K10" s="449"/>
      <c r="L10" s="523"/>
      <c r="M10" s="519"/>
      <c r="N10" s="523"/>
      <c r="O10" s="449"/>
      <c r="P10" s="523"/>
      <c r="Q10" s="449"/>
      <c r="R10" s="523"/>
      <c r="S10" s="524"/>
    </row>
    <row r="11" spans="1:19" ht="14.4" customHeight="1" x14ac:dyDescent="0.3">
      <c r="A11" s="526" t="s">
        <v>935</v>
      </c>
      <c r="B11" s="523">
        <v>84605</v>
      </c>
      <c r="C11" s="449">
        <v>0.54202703568454103</v>
      </c>
      <c r="D11" s="523">
        <v>156090</v>
      </c>
      <c r="E11" s="449">
        <v>1</v>
      </c>
      <c r="F11" s="523">
        <v>95355</v>
      </c>
      <c r="G11" s="519">
        <v>0.61089755910051891</v>
      </c>
      <c r="H11" s="523"/>
      <c r="I11" s="449"/>
      <c r="J11" s="523"/>
      <c r="K11" s="449"/>
      <c r="L11" s="523"/>
      <c r="M11" s="519"/>
      <c r="N11" s="523"/>
      <c r="O11" s="449"/>
      <c r="P11" s="523"/>
      <c r="Q11" s="449"/>
      <c r="R11" s="523"/>
      <c r="S11" s="524"/>
    </row>
    <row r="12" spans="1:19" ht="14.4" customHeight="1" x14ac:dyDescent="0.3">
      <c r="A12" s="526" t="s">
        <v>936</v>
      </c>
      <c r="B12" s="523">
        <v>327563</v>
      </c>
      <c r="C12" s="449">
        <v>1.315212983373284</v>
      </c>
      <c r="D12" s="523">
        <v>249057</v>
      </c>
      <c r="E12" s="449">
        <v>1</v>
      </c>
      <c r="F12" s="523">
        <v>268037</v>
      </c>
      <c r="G12" s="519">
        <v>1.0762074545184435</v>
      </c>
      <c r="H12" s="523"/>
      <c r="I12" s="449"/>
      <c r="J12" s="523"/>
      <c r="K12" s="449"/>
      <c r="L12" s="523"/>
      <c r="M12" s="519"/>
      <c r="N12" s="523"/>
      <c r="O12" s="449"/>
      <c r="P12" s="523"/>
      <c r="Q12" s="449"/>
      <c r="R12" s="523"/>
      <c r="S12" s="524"/>
    </row>
    <row r="13" spans="1:19" ht="14.4" customHeight="1" x14ac:dyDescent="0.3">
      <c r="A13" s="526" t="s">
        <v>937</v>
      </c>
      <c r="B13" s="523">
        <v>25445</v>
      </c>
      <c r="C13" s="449">
        <v>1.6756667764241027</v>
      </c>
      <c r="D13" s="523">
        <v>15185</v>
      </c>
      <c r="E13" s="449">
        <v>1</v>
      </c>
      <c r="F13" s="523">
        <v>42995</v>
      </c>
      <c r="G13" s="519">
        <v>2.8314125782021731</v>
      </c>
      <c r="H13" s="523"/>
      <c r="I13" s="449"/>
      <c r="J13" s="523"/>
      <c r="K13" s="449"/>
      <c r="L13" s="523"/>
      <c r="M13" s="519"/>
      <c r="N13" s="523"/>
      <c r="O13" s="449"/>
      <c r="P13" s="523"/>
      <c r="Q13" s="449"/>
      <c r="R13" s="523"/>
      <c r="S13" s="524"/>
    </row>
    <row r="14" spans="1:19" ht="14.4" customHeight="1" x14ac:dyDescent="0.3">
      <c r="A14" s="526" t="s">
        <v>938</v>
      </c>
      <c r="B14" s="523">
        <v>45104</v>
      </c>
      <c r="C14" s="449">
        <v>3.8204302896832121</v>
      </c>
      <c r="D14" s="523">
        <v>11806</v>
      </c>
      <c r="E14" s="449">
        <v>1</v>
      </c>
      <c r="F14" s="523">
        <v>14187</v>
      </c>
      <c r="G14" s="519">
        <v>1.2016771133322039</v>
      </c>
      <c r="H14" s="523"/>
      <c r="I14" s="449"/>
      <c r="J14" s="523"/>
      <c r="K14" s="449"/>
      <c r="L14" s="523"/>
      <c r="M14" s="519"/>
      <c r="N14" s="523"/>
      <c r="O14" s="449"/>
      <c r="P14" s="523"/>
      <c r="Q14" s="449"/>
      <c r="R14" s="523"/>
      <c r="S14" s="524"/>
    </row>
    <row r="15" spans="1:19" ht="14.4" customHeight="1" x14ac:dyDescent="0.3">
      <c r="A15" s="526" t="s">
        <v>939</v>
      </c>
      <c r="B15" s="523">
        <v>553069</v>
      </c>
      <c r="C15" s="449">
        <v>1.0128040551057818</v>
      </c>
      <c r="D15" s="523">
        <v>546077</v>
      </c>
      <c r="E15" s="449">
        <v>1</v>
      </c>
      <c r="F15" s="523">
        <v>735718</v>
      </c>
      <c r="G15" s="519">
        <v>1.3472788636034845</v>
      </c>
      <c r="H15" s="523"/>
      <c r="I15" s="449"/>
      <c r="J15" s="523"/>
      <c r="K15" s="449"/>
      <c r="L15" s="523"/>
      <c r="M15" s="519"/>
      <c r="N15" s="523"/>
      <c r="O15" s="449"/>
      <c r="P15" s="523"/>
      <c r="Q15" s="449"/>
      <c r="R15" s="523"/>
      <c r="S15" s="524"/>
    </row>
    <row r="16" spans="1:19" ht="14.4" customHeight="1" x14ac:dyDescent="0.3">
      <c r="A16" s="526" t="s">
        <v>940</v>
      </c>
      <c r="B16" s="523">
        <v>10725</v>
      </c>
      <c r="C16" s="449"/>
      <c r="D16" s="523"/>
      <c r="E16" s="449"/>
      <c r="F16" s="523"/>
      <c r="G16" s="519"/>
      <c r="H16" s="523"/>
      <c r="I16" s="449"/>
      <c r="J16" s="523"/>
      <c r="K16" s="449"/>
      <c r="L16" s="523"/>
      <c r="M16" s="519"/>
      <c r="N16" s="523"/>
      <c r="O16" s="449"/>
      <c r="P16" s="523"/>
      <c r="Q16" s="449"/>
      <c r="R16" s="523"/>
      <c r="S16" s="524"/>
    </row>
    <row r="17" spans="1:19" ht="14.4" customHeight="1" x14ac:dyDescent="0.3">
      <c r="A17" s="526" t="s">
        <v>941</v>
      </c>
      <c r="B17" s="523">
        <v>11555</v>
      </c>
      <c r="C17" s="449">
        <v>2.2541943035505265</v>
      </c>
      <c r="D17" s="523">
        <v>5126</v>
      </c>
      <c r="E17" s="449">
        <v>1</v>
      </c>
      <c r="F17" s="523"/>
      <c r="G17" s="519"/>
      <c r="H17" s="523"/>
      <c r="I17" s="449"/>
      <c r="J17" s="523"/>
      <c r="K17" s="449"/>
      <c r="L17" s="523"/>
      <c r="M17" s="519"/>
      <c r="N17" s="523"/>
      <c r="O17" s="449"/>
      <c r="P17" s="523"/>
      <c r="Q17" s="449"/>
      <c r="R17" s="523"/>
      <c r="S17" s="524"/>
    </row>
    <row r="18" spans="1:19" ht="14.4" customHeight="1" x14ac:dyDescent="0.3">
      <c r="A18" s="526" t="s">
        <v>942</v>
      </c>
      <c r="B18" s="523">
        <v>144382</v>
      </c>
      <c r="C18" s="449">
        <v>1.5533464588107457</v>
      </c>
      <c r="D18" s="523">
        <v>92949</v>
      </c>
      <c r="E18" s="449">
        <v>1</v>
      </c>
      <c r="F18" s="523">
        <v>212577</v>
      </c>
      <c r="G18" s="519">
        <v>2.2870283703966692</v>
      </c>
      <c r="H18" s="523"/>
      <c r="I18" s="449"/>
      <c r="J18" s="523"/>
      <c r="K18" s="449"/>
      <c r="L18" s="523"/>
      <c r="M18" s="519"/>
      <c r="N18" s="523"/>
      <c r="O18" s="449"/>
      <c r="P18" s="523"/>
      <c r="Q18" s="449"/>
      <c r="R18" s="523"/>
      <c r="S18" s="524"/>
    </row>
    <row r="19" spans="1:19" ht="14.4" customHeight="1" x14ac:dyDescent="0.3">
      <c r="A19" s="526" t="s">
        <v>943</v>
      </c>
      <c r="B19" s="523">
        <v>229066</v>
      </c>
      <c r="C19" s="449">
        <v>0.83078306851441486</v>
      </c>
      <c r="D19" s="523">
        <v>275723</v>
      </c>
      <c r="E19" s="449">
        <v>1</v>
      </c>
      <c r="F19" s="523">
        <v>492020</v>
      </c>
      <c r="G19" s="519">
        <v>1.784472096995898</v>
      </c>
      <c r="H19" s="523"/>
      <c r="I19" s="449"/>
      <c r="J19" s="523"/>
      <c r="K19" s="449"/>
      <c r="L19" s="523"/>
      <c r="M19" s="519"/>
      <c r="N19" s="523"/>
      <c r="O19" s="449"/>
      <c r="P19" s="523"/>
      <c r="Q19" s="449"/>
      <c r="R19" s="523"/>
      <c r="S19" s="524"/>
    </row>
    <row r="20" spans="1:19" ht="14.4" customHeight="1" x14ac:dyDescent="0.3">
      <c r="A20" s="526" t="s">
        <v>944</v>
      </c>
      <c r="B20" s="523"/>
      <c r="C20" s="449"/>
      <c r="D20" s="523">
        <v>5009</v>
      </c>
      <c r="E20" s="449">
        <v>1</v>
      </c>
      <c r="F20" s="523">
        <v>2616</v>
      </c>
      <c r="G20" s="519">
        <v>0.52225993212218003</v>
      </c>
      <c r="H20" s="523"/>
      <c r="I20" s="449"/>
      <c r="J20" s="523"/>
      <c r="K20" s="449"/>
      <c r="L20" s="523"/>
      <c r="M20" s="519"/>
      <c r="N20" s="523"/>
      <c r="O20" s="449"/>
      <c r="P20" s="523"/>
      <c r="Q20" s="449"/>
      <c r="R20" s="523"/>
      <c r="S20" s="524"/>
    </row>
    <row r="21" spans="1:19" ht="14.4" customHeight="1" x14ac:dyDescent="0.3">
      <c r="A21" s="526" t="s">
        <v>945</v>
      </c>
      <c r="B21" s="523">
        <v>34935</v>
      </c>
      <c r="C21" s="449"/>
      <c r="D21" s="523"/>
      <c r="E21" s="449"/>
      <c r="F21" s="523"/>
      <c r="G21" s="519"/>
      <c r="H21" s="523"/>
      <c r="I21" s="449"/>
      <c r="J21" s="523"/>
      <c r="K21" s="449"/>
      <c r="L21" s="523"/>
      <c r="M21" s="519"/>
      <c r="N21" s="523"/>
      <c r="O21" s="449"/>
      <c r="P21" s="523"/>
      <c r="Q21" s="449"/>
      <c r="R21" s="523"/>
      <c r="S21" s="524"/>
    </row>
    <row r="22" spans="1:19" ht="14.4" customHeight="1" x14ac:dyDescent="0.3">
      <c r="A22" s="526" t="s">
        <v>946</v>
      </c>
      <c r="B22" s="523">
        <v>1540</v>
      </c>
      <c r="C22" s="449"/>
      <c r="D22" s="523"/>
      <c r="E22" s="449"/>
      <c r="F22" s="523"/>
      <c r="G22" s="519"/>
      <c r="H22" s="523"/>
      <c r="I22" s="449"/>
      <c r="J22" s="523"/>
      <c r="K22" s="449"/>
      <c r="L22" s="523"/>
      <c r="M22" s="519"/>
      <c r="N22" s="523"/>
      <c r="O22" s="449"/>
      <c r="P22" s="523"/>
      <c r="Q22" s="449"/>
      <c r="R22" s="523"/>
      <c r="S22" s="524"/>
    </row>
    <row r="23" spans="1:19" ht="14.4" customHeight="1" x14ac:dyDescent="0.3">
      <c r="A23" s="526" t="s">
        <v>947</v>
      </c>
      <c r="B23" s="523">
        <v>27044</v>
      </c>
      <c r="C23" s="449">
        <v>0.41732635834760734</v>
      </c>
      <c r="D23" s="523">
        <v>64803</v>
      </c>
      <c r="E23" s="449">
        <v>1</v>
      </c>
      <c r="F23" s="523">
        <v>78147</v>
      </c>
      <c r="G23" s="519">
        <v>1.2059163927595944</v>
      </c>
      <c r="H23" s="523"/>
      <c r="I23" s="449"/>
      <c r="J23" s="523"/>
      <c r="K23" s="449"/>
      <c r="L23" s="523"/>
      <c r="M23" s="519"/>
      <c r="N23" s="523"/>
      <c r="O23" s="449"/>
      <c r="P23" s="523"/>
      <c r="Q23" s="449"/>
      <c r="R23" s="523"/>
      <c r="S23" s="524"/>
    </row>
    <row r="24" spans="1:19" ht="14.4" customHeight="1" x14ac:dyDescent="0.3">
      <c r="A24" s="526" t="s">
        <v>948</v>
      </c>
      <c r="B24" s="523"/>
      <c r="C24" s="449"/>
      <c r="D24" s="523">
        <v>5628</v>
      </c>
      <c r="E24" s="449">
        <v>1</v>
      </c>
      <c r="F24" s="523">
        <v>429</v>
      </c>
      <c r="G24" s="519">
        <v>7.6226012793176978E-2</v>
      </c>
      <c r="H24" s="523"/>
      <c r="I24" s="449"/>
      <c r="J24" s="523"/>
      <c r="K24" s="449"/>
      <c r="L24" s="523"/>
      <c r="M24" s="519"/>
      <c r="N24" s="523"/>
      <c r="O24" s="449"/>
      <c r="P24" s="523"/>
      <c r="Q24" s="449"/>
      <c r="R24" s="523"/>
      <c r="S24" s="524"/>
    </row>
    <row r="25" spans="1:19" ht="14.4" customHeight="1" x14ac:dyDescent="0.3">
      <c r="A25" s="526" t="s">
        <v>949</v>
      </c>
      <c r="B25" s="523">
        <v>10437</v>
      </c>
      <c r="C25" s="449"/>
      <c r="D25" s="523"/>
      <c r="E25" s="449"/>
      <c r="F25" s="523"/>
      <c r="G25" s="519"/>
      <c r="H25" s="523"/>
      <c r="I25" s="449"/>
      <c r="J25" s="523"/>
      <c r="K25" s="449"/>
      <c r="L25" s="523"/>
      <c r="M25" s="519"/>
      <c r="N25" s="523"/>
      <c r="O25" s="449"/>
      <c r="P25" s="523"/>
      <c r="Q25" s="449"/>
      <c r="R25" s="523"/>
      <c r="S25" s="524"/>
    </row>
    <row r="26" spans="1:19" ht="14.4" customHeight="1" thickBot="1" x14ac:dyDescent="0.35">
      <c r="A26" s="527" t="s">
        <v>950</v>
      </c>
      <c r="B26" s="525">
        <v>122419</v>
      </c>
      <c r="C26" s="456">
        <v>1.3395668968233994</v>
      </c>
      <c r="D26" s="525">
        <v>91387</v>
      </c>
      <c r="E26" s="456">
        <v>1</v>
      </c>
      <c r="F26" s="525">
        <v>34722</v>
      </c>
      <c r="G26" s="471">
        <v>0.37994463107444165</v>
      </c>
      <c r="H26" s="525"/>
      <c r="I26" s="456"/>
      <c r="J26" s="525"/>
      <c r="K26" s="456"/>
      <c r="L26" s="525"/>
      <c r="M26" s="471"/>
      <c r="N26" s="525"/>
      <c r="O26" s="456"/>
      <c r="P26" s="525"/>
      <c r="Q26" s="456"/>
      <c r="R26" s="525"/>
      <c r="S26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6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971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236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2716</v>
      </c>
      <c r="G3" s="78">
        <f t="shared" si="0"/>
        <v>2918879</v>
      </c>
      <c r="H3" s="78"/>
      <c r="I3" s="78"/>
      <c r="J3" s="78">
        <f t="shared" si="0"/>
        <v>2453</v>
      </c>
      <c r="K3" s="78">
        <f t="shared" si="0"/>
        <v>2363185</v>
      </c>
      <c r="L3" s="78"/>
      <c r="M3" s="78"/>
      <c r="N3" s="78">
        <f t="shared" si="0"/>
        <v>3195</v>
      </c>
      <c r="O3" s="78">
        <f t="shared" si="0"/>
        <v>3257844</v>
      </c>
      <c r="P3" s="59">
        <f>IF(K3=0,0,O3/K3)</f>
        <v>1.3785818714996922</v>
      </c>
      <c r="Q3" s="79">
        <f>IF(N3=0,0,O3/N3)</f>
        <v>1019.6694835680751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2016</v>
      </c>
      <c r="K4" s="399"/>
      <c r="L4" s="80"/>
      <c r="M4" s="80"/>
      <c r="N4" s="398">
        <v>2017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1"/>
      <c r="B5" s="509"/>
      <c r="C5" s="511"/>
      <c r="D5" s="528"/>
      <c r="E5" s="513"/>
      <c r="F5" s="529" t="s">
        <v>57</v>
      </c>
      <c r="G5" s="530" t="s">
        <v>14</v>
      </c>
      <c r="H5" s="531"/>
      <c r="I5" s="531"/>
      <c r="J5" s="529" t="s">
        <v>57</v>
      </c>
      <c r="K5" s="530" t="s">
        <v>14</v>
      </c>
      <c r="L5" s="531"/>
      <c r="M5" s="531"/>
      <c r="N5" s="529" t="s">
        <v>57</v>
      </c>
      <c r="O5" s="530" t="s">
        <v>14</v>
      </c>
      <c r="P5" s="532"/>
      <c r="Q5" s="518"/>
    </row>
    <row r="6" spans="1:17" ht="14.4" customHeight="1" x14ac:dyDescent="0.3">
      <c r="A6" s="441" t="s">
        <v>951</v>
      </c>
      <c r="B6" s="442" t="s">
        <v>867</v>
      </c>
      <c r="C6" s="442" t="s">
        <v>868</v>
      </c>
      <c r="D6" s="442" t="s">
        <v>869</v>
      </c>
      <c r="E6" s="442" t="s">
        <v>870</v>
      </c>
      <c r="F6" s="446">
        <v>2</v>
      </c>
      <c r="G6" s="446">
        <v>21450</v>
      </c>
      <c r="H6" s="446">
        <v>0.9405419626414101</v>
      </c>
      <c r="I6" s="446">
        <v>10725</v>
      </c>
      <c r="J6" s="446">
        <v>2</v>
      </c>
      <c r="K6" s="446">
        <v>22806</v>
      </c>
      <c r="L6" s="446">
        <v>1</v>
      </c>
      <c r="M6" s="446">
        <v>11403</v>
      </c>
      <c r="N6" s="446"/>
      <c r="O6" s="446"/>
      <c r="P6" s="469"/>
      <c r="Q6" s="447"/>
    </row>
    <row r="7" spans="1:17" ht="14.4" customHeight="1" x14ac:dyDescent="0.3">
      <c r="A7" s="448" t="s">
        <v>951</v>
      </c>
      <c r="B7" s="449" t="s">
        <v>871</v>
      </c>
      <c r="C7" s="449" t="s">
        <v>868</v>
      </c>
      <c r="D7" s="449" t="s">
        <v>876</v>
      </c>
      <c r="E7" s="449" t="s">
        <v>877</v>
      </c>
      <c r="F7" s="453"/>
      <c r="G7" s="453"/>
      <c r="H7" s="453"/>
      <c r="I7" s="453"/>
      <c r="J7" s="453"/>
      <c r="K7" s="453"/>
      <c r="L7" s="453"/>
      <c r="M7" s="453"/>
      <c r="N7" s="453">
        <v>2</v>
      </c>
      <c r="O7" s="453">
        <v>4680</v>
      </c>
      <c r="P7" s="519"/>
      <c r="Q7" s="454">
        <v>2340</v>
      </c>
    </row>
    <row r="8" spans="1:17" ht="14.4" customHeight="1" x14ac:dyDescent="0.3">
      <c r="A8" s="448" t="s">
        <v>951</v>
      </c>
      <c r="B8" s="449" t="s">
        <v>871</v>
      </c>
      <c r="C8" s="449" t="s">
        <v>868</v>
      </c>
      <c r="D8" s="449" t="s">
        <v>878</v>
      </c>
      <c r="E8" s="449" t="s">
        <v>879</v>
      </c>
      <c r="F8" s="453"/>
      <c r="G8" s="453"/>
      <c r="H8" s="453"/>
      <c r="I8" s="453"/>
      <c r="J8" s="453"/>
      <c r="K8" s="453"/>
      <c r="L8" s="453"/>
      <c r="M8" s="453"/>
      <c r="N8" s="453">
        <v>2</v>
      </c>
      <c r="O8" s="453">
        <v>2154</v>
      </c>
      <c r="P8" s="519"/>
      <c r="Q8" s="454">
        <v>1077</v>
      </c>
    </row>
    <row r="9" spans="1:17" ht="14.4" customHeight="1" x14ac:dyDescent="0.3">
      <c r="A9" s="448" t="s">
        <v>951</v>
      </c>
      <c r="B9" s="449" t="s">
        <v>871</v>
      </c>
      <c r="C9" s="449" t="s">
        <v>868</v>
      </c>
      <c r="D9" s="449" t="s">
        <v>880</v>
      </c>
      <c r="E9" s="449" t="s">
        <v>881</v>
      </c>
      <c r="F9" s="453"/>
      <c r="G9" s="453"/>
      <c r="H9" s="453"/>
      <c r="I9" s="453"/>
      <c r="J9" s="453">
        <v>4</v>
      </c>
      <c r="K9" s="453">
        <v>15292</v>
      </c>
      <c r="L9" s="453">
        <v>1</v>
      </c>
      <c r="M9" s="453">
        <v>3823</v>
      </c>
      <c r="N9" s="453"/>
      <c r="O9" s="453"/>
      <c r="P9" s="519"/>
      <c r="Q9" s="454"/>
    </row>
    <row r="10" spans="1:17" ht="14.4" customHeight="1" x14ac:dyDescent="0.3">
      <c r="A10" s="448" t="s">
        <v>951</v>
      </c>
      <c r="B10" s="449" t="s">
        <v>871</v>
      </c>
      <c r="C10" s="449" t="s">
        <v>868</v>
      </c>
      <c r="D10" s="449" t="s">
        <v>882</v>
      </c>
      <c r="E10" s="449" t="s">
        <v>883</v>
      </c>
      <c r="F10" s="453">
        <v>1</v>
      </c>
      <c r="G10" s="453">
        <v>439</v>
      </c>
      <c r="H10" s="453"/>
      <c r="I10" s="453">
        <v>439</v>
      </c>
      <c r="J10" s="453"/>
      <c r="K10" s="453"/>
      <c r="L10" s="453"/>
      <c r="M10" s="453"/>
      <c r="N10" s="453">
        <v>1</v>
      </c>
      <c r="O10" s="453">
        <v>445</v>
      </c>
      <c r="P10" s="519"/>
      <c r="Q10" s="454">
        <v>445</v>
      </c>
    </row>
    <row r="11" spans="1:17" ht="14.4" customHeight="1" x14ac:dyDescent="0.3">
      <c r="A11" s="448" t="s">
        <v>951</v>
      </c>
      <c r="B11" s="449" t="s">
        <v>871</v>
      </c>
      <c r="C11" s="449" t="s">
        <v>868</v>
      </c>
      <c r="D11" s="449" t="s">
        <v>884</v>
      </c>
      <c r="E11" s="449" t="s">
        <v>885</v>
      </c>
      <c r="F11" s="453"/>
      <c r="G11" s="453"/>
      <c r="H11" s="453"/>
      <c r="I11" s="453"/>
      <c r="J11" s="453">
        <v>4</v>
      </c>
      <c r="K11" s="453">
        <v>3412</v>
      </c>
      <c r="L11" s="453">
        <v>1</v>
      </c>
      <c r="M11" s="453">
        <v>853</v>
      </c>
      <c r="N11" s="453"/>
      <c r="O11" s="453"/>
      <c r="P11" s="519"/>
      <c r="Q11" s="454"/>
    </row>
    <row r="12" spans="1:17" ht="14.4" customHeight="1" x14ac:dyDescent="0.3">
      <c r="A12" s="448" t="s">
        <v>951</v>
      </c>
      <c r="B12" s="449" t="s">
        <v>871</v>
      </c>
      <c r="C12" s="449" t="s">
        <v>868</v>
      </c>
      <c r="D12" s="449" t="s">
        <v>886</v>
      </c>
      <c r="E12" s="449" t="s">
        <v>887</v>
      </c>
      <c r="F12" s="453"/>
      <c r="G12" s="453"/>
      <c r="H12" s="453"/>
      <c r="I12" s="453"/>
      <c r="J12" s="453">
        <v>4</v>
      </c>
      <c r="K12" s="453">
        <v>6620</v>
      </c>
      <c r="L12" s="453">
        <v>1</v>
      </c>
      <c r="M12" s="453">
        <v>1655</v>
      </c>
      <c r="N12" s="453">
        <v>1</v>
      </c>
      <c r="O12" s="453">
        <v>1655</v>
      </c>
      <c r="P12" s="519">
        <v>0.25</v>
      </c>
      <c r="Q12" s="454">
        <v>1655</v>
      </c>
    </row>
    <row r="13" spans="1:17" ht="14.4" customHeight="1" x14ac:dyDescent="0.3">
      <c r="A13" s="448" t="s">
        <v>951</v>
      </c>
      <c r="B13" s="449" t="s">
        <v>871</v>
      </c>
      <c r="C13" s="449" t="s">
        <v>868</v>
      </c>
      <c r="D13" s="449" t="s">
        <v>888</v>
      </c>
      <c r="E13" s="449" t="s">
        <v>889</v>
      </c>
      <c r="F13" s="453">
        <v>1</v>
      </c>
      <c r="G13" s="453">
        <v>1553</v>
      </c>
      <c r="H13" s="453"/>
      <c r="I13" s="453">
        <v>1553</v>
      </c>
      <c r="J13" s="453"/>
      <c r="K13" s="453"/>
      <c r="L13" s="453"/>
      <c r="M13" s="453"/>
      <c r="N13" s="453"/>
      <c r="O13" s="453"/>
      <c r="P13" s="519"/>
      <c r="Q13" s="454"/>
    </row>
    <row r="14" spans="1:17" ht="14.4" customHeight="1" x14ac:dyDescent="0.3">
      <c r="A14" s="448" t="s">
        <v>951</v>
      </c>
      <c r="B14" s="449" t="s">
        <v>871</v>
      </c>
      <c r="C14" s="449" t="s">
        <v>868</v>
      </c>
      <c r="D14" s="449" t="s">
        <v>890</v>
      </c>
      <c r="E14" s="449" t="s">
        <v>891</v>
      </c>
      <c r="F14" s="453">
        <v>1</v>
      </c>
      <c r="G14" s="453">
        <v>823</v>
      </c>
      <c r="H14" s="453"/>
      <c r="I14" s="453">
        <v>823</v>
      </c>
      <c r="J14" s="453"/>
      <c r="K14" s="453"/>
      <c r="L14" s="453"/>
      <c r="M14" s="453"/>
      <c r="N14" s="453"/>
      <c r="O14" s="453"/>
      <c r="P14" s="519"/>
      <c r="Q14" s="454"/>
    </row>
    <row r="15" spans="1:17" ht="14.4" customHeight="1" x14ac:dyDescent="0.3">
      <c r="A15" s="448" t="s">
        <v>951</v>
      </c>
      <c r="B15" s="449" t="s">
        <v>871</v>
      </c>
      <c r="C15" s="449" t="s">
        <v>868</v>
      </c>
      <c r="D15" s="449" t="s">
        <v>896</v>
      </c>
      <c r="E15" s="449" t="s">
        <v>897</v>
      </c>
      <c r="F15" s="453">
        <v>3</v>
      </c>
      <c r="G15" s="453">
        <v>48</v>
      </c>
      <c r="H15" s="453">
        <v>0.94117647058823528</v>
      </c>
      <c r="I15" s="453">
        <v>16</v>
      </c>
      <c r="J15" s="453">
        <v>3</v>
      </c>
      <c r="K15" s="453">
        <v>51</v>
      </c>
      <c r="L15" s="453">
        <v>1</v>
      </c>
      <c r="M15" s="453">
        <v>17</v>
      </c>
      <c r="N15" s="453">
        <v>1</v>
      </c>
      <c r="O15" s="453">
        <v>17</v>
      </c>
      <c r="P15" s="519">
        <v>0.33333333333333331</v>
      </c>
      <c r="Q15" s="454">
        <v>17</v>
      </c>
    </row>
    <row r="16" spans="1:17" ht="14.4" customHeight="1" x14ac:dyDescent="0.3">
      <c r="A16" s="448" t="s">
        <v>951</v>
      </c>
      <c r="B16" s="449" t="s">
        <v>871</v>
      </c>
      <c r="C16" s="449" t="s">
        <v>868</v>
      </c>
      <c r="D16" s="449" t="s">
        <v>898</v>
      </c>
      <c r="E16" s="449" t="s">
        <v>883</v>
      </c>
      <c r="F16" s="453">
        <v>2</v>
      </c>
      <c r="G16" s="453">
        <v>1392</v>
      </c>
      <c r="H16" s="453">
        <v>0.39322033898305087</v>
      </c>
      <c r="I16" s="453">
        <v>696</v>
      </c>
      <c r="J16" s="453">
        <v>5</v>
      </c>
      <c r="K16" s="453">
        <v>3540</v>
      </c>
      <c r="L16" s="453">
        <v>1</v>
      </c>
      <c r="M16" s="453">
        <v>708</v>
      </c>
      <c r="N16" s="453">
        <v>2</v>
      </c>
      <c r="O16" s="453">
        <v>1416</v>
      </c>
      <c r="P16" s="519">
        <v>0.4</v>
      </c>
      <c r="Q16" s="454">
        <v>708</v>
      </c>
    </row>
    <row r="17" spans="1:17" ht="14.4" customHeight="1" x14ac:dyDescent="0.3">
      <c r="A17" s="448" t="s">
        <v>951</v>
      </c>
      <c r="B17" s="449" t="s">
        <v>871</v>
      </c>
      <c r="C17" s="449" t="s">
        <v>868</v>
      </c>
      <c r="D17" s="449" t="s">
        <v>899</v>
      </c>
      <c r="E17" s="449" t="s">
        <v>885</v>
      </c>
      <c r="F17" s="453">
        <v>3</v>
      </c>
      <c r="G17" s="453">
        <v>4161</v>
      </c>
      <c r="H17" s="453">
        <v>0.28936022253129345</v>
      </c>
      <c r="I17" s="453">
        <v>1387</v>
      </c>
      <c r="J17" s="453">
        <v>10</v>
      </c>
      <c r="K17" s="453">
        <v>14380</v>
      </c>
      <c r="L17" s="453">
        <v>1</v>
      </c>
      <c r="M17" s="453">
        <v>1438</v>
      </c>
      <c r="N17" s="453"/>
      <c r="O17" s="453"/>
      <c r="P17" s="519"/>
      <c r="Q17" s="454"/>
    </row>
    <row r="18" spans="1:17" ht="14.4" customHeight="1" x14ac:dyDescent="0.3">
      <c r="A18" s="448" t="s">
        <v>951</v>
      </c>
      <c r="B18" s="449" t="s">
        <v>871</v>
      </c>
      <c r="C18" s="449" t="s">
        <v>868</v>
      </c>
      <c r="D18" s="449" t="s">
        <v>900</v>
      </c>
      <c r="E18" s="449" t="s">
        <v>901</v>
      </c>
      <c r="F18" s="453">
        <v>1</v>
      </c>
      <c r="G18" s="453">
        <v>2341</v>
      </c>
      <c r="H18" s="453">
        <v>0.48030365203118586</v>
      </c>
      <c r="I18" s="453">
        <v>2341</v>
      </c>
      <c r="J18" s="453">
        <v>2</v>
      </c>
      <c r="K18" s="453">
        <v>4874</v>
      </c>
      <c r="L18" s="453">
        <v>1</v>
      </c>
      <c r="M18" s="453">
        <v>2437</v>
      </c>
      <c r="N18" s="453"/>
      <c r="O18" s="453"/>
      <c r="P18" s="519"/>
      <c r="Q18" s="454"/>
    </row>
    <row r="19" spans="1:17" ht="14.4" customHeight="1" x14ac:dyDescent="0.3">
      <c r="A19" s="448" t="s">
        <v>951</v>
      </c>
      <c r="B19" s="449" t="s">
        <v>871</v>
      </c>
      <c r="C19" s="449" t="s">
        <v>868</v>
      </c>
      <c r="D19" s="449" t="s">
        <v>902</v>
      </c>
      <c r="E19" s="449" t="s">
        <v>903</v>
      </c>
      <c r="F19" s="453">
        <v>3</v>
      </c>
      <c r="G19" s="453">
        <v>198</v>
      </c>
      <c r="H19" s="453">
        <v>0.57391304347826089</v>
      </c>
      <c r="I19" s="453">
        <v>66</v>
      </c>
      <c r="J19" s="453">
        <v>5</v>
      </c>
      <c r="K19" s="453">
        <v>345</v>
      </c>
      <c r="L19" s="453">
        <v>1</v>
      </c>
      <c r="M19" s="453">
        <v>69</v>
      </c>
      <c r="N19" s="453">
        <v>3</v>
      </c>
      <c r="O19" s="453">
        <v>207</v>
      </c>
      <c r="P19" s="519">
        <v>0.6</v>
      </c>
      <c r="Q19" s="454">
        <v>69</v>
      </c>
    </row>
    <row r="20" spans="1:17" ht="14.4" customHeight="1" x14ac:dyDescent="0.3">
      <c r="A20" s="448" t="s">
        <v>951</v>
      </c>
      <c r="B20" s="449" t="s">
        <v>871</v>
      </c>
      <c r="C20" s="449" t="s">
        <v>868</v>
      </c>
      <c r="D20" s="449" t="s">
        <v>906</v>
      </c>
      <c r="E20" s="449" t="s">
        <v>907</v>
      </c>
      <c r="F20" s="453"/>
      <c r="G20" s="453"/>
      <c r="H20" s="453"/>
      <c r="I20" s="453"/>
      <c r="J20" s="453">
        <v>1</v>
      </c>
      <c r="K20" s="453">
        <v>1664</v>
      </c>
      <c r="L20" s="453">
        <v>1</v>
      </c>
      <c r="M20" s="453">
        <v>1664</v>
      </c>
      <c r="N20" s="453"/>
      <c r="O20" s="453"/>
      <c r="P20" s="519"/>
      <c r="Q20" s="454"/>
    </row>
    <row r="21" spans="1:17" ht="14.4" customHeight="1" x14ac:dyDescent="0.3">
      <c r="A21" s="448" t="s">
        <v>951</v>
      </c>
      <c r="B21" s="449" t="s">
        <v>871</v>
      </c>
      <c r="C21" s="449" t="s">
        <v>868</v>
      </c>
      <c r="D21" s="449" t="s">
        <v>908</v>
      </c>
      <c r="E21" s="449" t="s">
        <v>909</v>
      </c>
      <c r="F21" s="453">
        <v>2</v>
      </c>
      <c r="G21" s="453">
        <v>1104</v>
      </c>
      <c r="H21" s="453">
        <v>0.32857142857142857</v>
      </c>
      <c r="I21" s="453">
        <v>552</v>
      </c>
      <c r="J21" s="453">
        <v>6</v>
      </c>
      <c r="K21" s="453">
        <v>3360</v>
      </c>
      <c r="L21" s="453">
        <v>1</v>
      </c>
      <c r="M21" s="453">
        <v>560</v>
      </c>
      <c r="N21" s="453"/>
      <c r="O21" s="453"/>
      <c r="P21" s="519"/>
      <c r="Q21" s="454"/>
    </row>
    <row r="22" spans="1:17" ht="14.4" customHeight="1" x14ac:dyDescent="0.3">
      <c r="A22" s="448" t="s">
        <v>951</v>
      </c>
      <c r="B22" s="449" t="s">
        <v>871</v>
      </c>
      <c r="C22" s="449" t="s">
        <v>868</v>
      </c>
      <c r="D22" s="449" t="s">
        <v>916</v>
      </c>
      <c r="E22" s="449" t="s">
        <v>917</v>
      </c>
      <c r="F22" s="453"/>
      <c r="G22" s="453"/>
      <c r="H22" s="453"/>
      <c r="I22" s="453"/>
      <c r="J22" s="453"/>
      <c r="K22" s="453"/>
      <c r="L22" s="453"/>
      <c r="M22" s="453"/>
      <c r="N22" s="453">
        <v>2</v>
      </c>
      <c r="O22" s="453">
        <v>858</v>
      </c>
      <c r="P22" s="519"/>
      <c r="Q22" s="454">
        <v>429</v>
      </c>
    </row>
    <row r="23" spans="1:17" ht="14.4" customHeight="1" x14ac:dyDescent="0.3">
      <c r="A23" s="448" t="s">
        <v>951</v>
      </c>
      <c r="B23" s="449" t="s">
        <v>871</v>
      </c>
      <c r="C23" s="449" t="s">
        <v>868</v>
      </c>
      <c r="D23" s="449" t="s">
        <v>921</v>
      </c>
      <c r="E23" s="449" t="s">
        <v>922</v>
      </c>
      <c r="F23" s="453">
        <v>2</v>
      </c>
      <c r="G23" s="453">
        <v>3230</v>
      </c>
      <c r="H23" s="453">
        <v>0.27982326951399117</v>
      </c>
      <c r="I23" s="453">
        <v>1615</v>
      </c>
      <c r="J23" s="453">
        <v>7</v>
      </c>
      <c r="K23" s="453">
        <v>11543</v>
      </c>
      <c r="L23" s="453">
        <v>1</v>
      </c>
      <c r="M23" s="453">
        <v>1649</v>
      </c>
      <c r="N23" s="453">
        <v>2</v>
      </c>
      <c r="O23" s="453">
        <v>3298</v>
      </c>
      <c r="P23" s="519">
        <v>0.2857142857142857</v>
      </c>
      <c r="Q23" s="454">
        <v>1649</v>
      </c>
    </row>
    <row r="24" spans="1:17" ht="14.4" customHeight="1" x14ac:dyDescent="0.3">
      <c r="A24" s="448" t="s">
        <v>951</v>
      </c>
      <c r="B24" s="449" t="s">
        <v>871</v>
      </c>
      <c r="C24" s="449" t="s">
        <v>868</v>
      </c>
      <c r="D24" s="449" t="s">
        <v>924</v>
      </c>
      <c r="E24" s="449"/>
      <c r="F24" s="453"/>
      <c r="G24" s="453"/>
      <c r="H24" s="453"/>
      <c r="I24" s="453"/>
      <c r="J24" s="453"/>
      <c r="K24" s="453"/>
      <c r="L24" s="453"/>
      <c r="M24" s="453"/>
      <c r="N24" s="453">
        <v>2</v>
      </c>
      <c r="O24" s="453">
        <v>4406</v>
      </c>
      <c r="P24" s="519"/>
      <c r="Q24" s="454">
        <v>2203</v>
      </c>
    </row>
    <row r="25" spans="1:17" ht="14.4" customHeight="1" x14ac:dyDescent="0.3">
      <c r="A25" s="448" t="s">
        <v>951</v>
      </c>
      <c r="B25" s="449" t="s">
        <v>871</v>
      </c>
      <c r="C25" s="449" t="s">
        <v>868</v>
      </c>
      <c r="D25" s="449" t="s">
        <v>924</v>
      </c>
      <c r="E25" s="449" t="s">
        <v>925</v>
      </c>
      <c r="F25" s="453"/>
      <c r="G25" s="453"/>
      <c r="H25" s="453"/>
      <c r="I25" s="453"/>
      <c r="J25" s="453"/>
      <c r="K25" s="453"/>
      <c r="L25" s="453"/>
      <c r="M25" s="453"/>
      <c r="N25" s="453">
        <v>4</v>
      </c>
      <c r="O25" s="453">
        <v>8812</v>
      </c>
      <c r="P25" s="519"/>
      <c r="Q25" s="454">
        <v>2203</v>
      </c>
    </row>
    <row r="26" spans="1:17" ht="14.4" customHeight="1" x14ac:dyDescent="0.3">
      <c r="A26" s="448" t="s">
        <v>952</v>
      </c>
      <c r="B26" s="449" t="s">
        <v>867</v>
      </c>
      <c r="C26" s="449" t="s">
        <v>868</v>
      </c>
      <c r="D26" s="449" t="s">
        <v>869</v>
      </c>
      <c r="E26" s="449" t="s">
        <v>870</v>
      </c>
      <c r="F26" s="453"/>
      <c r="G26" s="453"/>
      <c r="H26" s="453"/>
      <c r="I26" s="453"/>
      <c r="J26" s="453">
        <v>1</v>
      </c>
      <c r="K26" s="453">
        <v>11403</v>
      </c>
      <c r="L26" s="453">
        <v>1</v>
      </c>
      <c r="M26" s="453">
        <v>11403</v>
      </c>
      <c r="N26" s="453">
        <v>1</v>
      </c>
      <c r="O26" s="453">
        <v>11413</v>
      </c>
      <c r="P26" s="519">
        <v>1.000876962202929</v>
      </c>
      <c r="Q26" s="454">
        <v>11413</v>
      </c>
    </row>
    <row r="27" spans="1:17" ht="14.4" customHeight="1" x14ac:dyDescent="0.3">
      <c r="A27" s="448" t="s">
        <v>952</v>
      </c>
      <c r="B27" s="449" t="s">
        <v>871</v>
      </c>
      <c r="C27" s="449" t="s">
        <v>868</v>
      </c>
      <c r="D27" s="449" t="s">
        <v>872</v>
      </c>
      <c r="E27" s="449" t="s">
        <v>873</v>
      </c>
      <c r="F27" s="453">
        <v>1</v>
      </c>
      <c r="G27" s="453">
        <v>128</v>
      </c>
      <c r="H27" s="453"/>
      <c r="I27" s="453">
        <v>128</v>
      </c>
      <c r="J27" s="453"/>
      <c r="K27" s="453"/>
      <c r="L27" s="453"/>
      <c r="M27" s="453"/>
      <c r="N27" s="453">
        <v>1</v>
      </c>
      <c r="O27" s="453">
        <v>136</v>
      </c>
      <c r="P27" s="519"/>
      <c r="Q27" s="454">
        <v>136</v>
      </c>
    </row>
    <row r="28" spans="1:17" ht="14.4" customHeight="1" x14ac:dyDescent="0.3">
      <c r="A28" s="448" t="s">
        <v>952</v>
      </c>
      <c r="B28" s="449" t="s">
        <v>871</v>
      </c>
      <c r="C28" s="449" t="s">
        <v>868</v>
      </c>
      <c r="D28" s="449" t="s">
        <v>874</v>
      </c>
      <c r="E28" s="449" t="s">
        <v>875</v>
      </c>
      <c r="F28" s="453"/>
      <c r="G28" s="453"/>
      <c r="H28" s="453"/>
      <c r="I28" s="453"/>
      <c r="J28" s="453"/>
      <c r="K28" s="453"/>
      <c r="L28" s="453"/>
      <c r="M28" s="453"/>
      <c r="N28" s="453">
        <v>2</v>
      </c>
      <c r="O28" s="453">
        <v>2524</v>
      </c>
      <c r="P28" s="519"/>
      <c r="Q28" s="454">
        <v>1262</v>
      </c>
    </row>
    <row r="29" spans="1:17" ht="14.4" customHeight="1" x14ac:dyDescent="0.3">
      <c r="A29" s="448" t="s">
        <v>952</v>
      </c>
      <c r="B29" s="449" t="s">
        <v>871</v>
      </c>
      <c r="C29" s="449" t="s">
        <v>868</v>
      </c>
      <c r="D29" s="449" t="s">
        <v>876</v>
      </c>
      <c r="E29" s="449" t="s">
        <v>877</v>
      </c>
      <c r="F29" s="453">
        <v>2</v>
      </c>
      <c r="G29" s="453">
        <v>4472</v>
      </c>
      <c r="H29" s="453"/>
      <c r="I29" s="453">
        <v>2236</v>
      </c>
      <c r="J29" s="453"/>
      <c r="K29" s="453"/>
      <c r="L29" s="453"/>
      <c r="M29" s="453"/>
      <c r="N29" s="453"/>
      <c r="O29" s="453"/>
      <c r="P29" s="519"/>
      <c r="Q29" s="454"/>
    </row>
    <row r="30" spans="1:17" ht="14.4" customHeight="1" x14ac:dyDescent="0.3">
      <c r="A30" s="448" t="s">
        <v>952</v>
      </c>
      <c r="B30" s="449" t="s">
        <v>871</v>
      </c>
      <c r="C30" s="449" t="s">
        <v>868</v>
      </c>
      <c r="D30" s="449" t="s">
        <v>878</v>
      </c>
      <c r="E30" s="449" t="s">
        <v>879</v>
      </c>
      <c r="F30" s="453"/>
      <c r="G30" s="453"/>
      <c r="H30" s="453"/>
      <c r="I30" s="453"/>
      <c r="J30" s="453"/>
      <c r="K30" s="453"/>
      <c r="L30" s="453"/>
      <c r="M30" s="453"/>
      <c r="N30" s="453">
        <v>2</v>
      </c>
      <c r="O30" s="453">
        <v>2154</v>
      </c>
      <c r="P30" s="519"/>
      <c r="Q30" s="454">
        <v>1077</v>
      </c>
    </row>
    <row r="31" spans="1:17" ht="14.4" customHeight="1" x14ac:dyDescent="0.3">
      <c r="A31" s="448" t="s">
        <v>952</v>
      </c>
      <c r="B31" s="449" t="s">
        <v>871</v>
      </c>
      <c r="C31" s="449" t="s">
        <v>868</v>
      </c>
      <c r="D31" s="449" t="s">
        <v>880</v>
      </c>
      <c r="E31" s="449" t="s">
        <v>881</v>
      </c>
      <c r="F31" s="453">
        <v>19</v>
      </c>
      <c r="G31" s="453">
        <v>70699</v>
      </c>
      <c r="H31" s="453">
        <v>2.0547853634434854</v>
      </c>
      <c r="I31" s="453">
        <v>3721</v>
      </c>
      <c r="J31" s="453">
        <v>9</v>
      </c>
      <c r="K31" s="453">
        <v>34407</v>
      </c>
      <c r="L31" s="453">
        <v>1</v>
      </c>
      <c r="M31" s="453">
        <v>3823</v>
      </c>
      <c r="N31" s="453">
        <v>19</v>
      </c>
      <c r="O31" s="453">
        <v>72675</v>
      </c>
      <c r="P31" s="519">
        <v>2.1122155375359664</v>
      </c>
      <c r="Q31" s="454">
        <v>3825</v>
      </c>
    </row>
    <row r="32" spans="1:17" ht="14.4" customHeight="1" x14ac:dyDescent="0.3">
      <c r="A32" s="448" t="s">
        <v>952</v>
      </c>
      <c r="B32" s="449" t="s">
        <v>871</v>
      </c>
      <c r="C32" s="449" t="s">
        <v>868</v>
      </c>
      <c r="D32" s="449" t="s">
        <v>886</v>
      </c>
      <c r="E32" s="449" t="s">
        <v>887</v>
      </c>
      <c r="F32" s="453">
        <v>15</v>
      </c>
      <c r="G32" s="453">
        <v>24315</v>
      </c>
      <c r="H32" s="453">
        <v>7.3459214501510575</v>
      </c>
      <c r="I32" s="453">
        <v>1621</v>
      </c>
      <c r="J32" s="453">
        <v>2</v>
      </c>
      <c r="K32" s="453">
        <v>3310</v>
      </c>
      <c r="L32" s="453">
        <v>1</v>
      </c>
      <c r="M32" s="453">
        <v>1655</v>
      </c>
      <c r="N32" s="453">
        <v>1</v>
      </c>
      <c r="O32" s="453">
        <v>1655</v>
      </c>
      <c r="P32" s="519">
        <v>0.5</v>
      </c>
      <c r="Q32" s="454">
        <v>1655</v>
      </c>
    </row>
    <row r="33" spans="1:17" ht="14.4" customHeight="1" x14ac:dyDescent="0.3">
      <c r="A33" s="448" t="s">
        <v>952</v>
      </c>
      <c r="B33" s="449" t="s">
        <v>871</v>
      </c>
      <c r="C33" s="449" t="s">
        <v>868</v>
      </c>
      <c r="D33" s="449" t="s">
        <v>890</v>
      </c>
      <c r="E33" s="449" t="s">
        <v>891</v>
      </c>
      <c r="F33" s="453">
        <v>1</v>
      </c>
      <c r="G33" s="453">
        <v>823</v>
      </c>
      <c r="H33" s="453"/>
      <c r="I33" s="453">
        <v>823</v>
      </c>
      <c r="J33" s="453"/>
      <c r="K33" s="453"/>
      <c r="L33" s="453"/>
      <c r="M33" s="453"/>
      <c r="N33" s="453"/>
      <c r="O33" s="453"/>
      <c r="P33" s="519"/>
      <c r="Q33" s="454"/>
    </row>
    <row r="34" spans="1:17" ht="14.4" customHeight="1" x14ac:dyDescent="0.3">
      <c r="A34" s="448" t="s">
        <v>952</v>
      </c>
      <c r="B34" s="449" t="s">
        <v>871</v>
      </c>
      <c r="C34" s="449" t="s">
        <v>868</v>
      </c>
      <c r="D34" s="449" t="s">
        <v>896</v>
      </c>
      <c r="E34" s="449" t="s">
        <v>897</v>
      </c>
      <c r="F34" s="453">
        <v>11</v>
      </c>
      <c r="G34" s="453">
        <v>176</v>
      </c>
      <c r="H34" s="453">
        <v>1.0352941176470589</v>
      </c>
      <c r="I34" s="453">
        <v>16</v>
      </c>
      <c r="J34" s="453">
        <v>10</v>
      </c>
      <c r="K34" s="453">
        <v>170</v>
      </c>
      <c r="L34" s="453">
        <v>1</v>
      </c>
      <c r="M34" s="453">
        <v>17</v>
      </c>
      <c r="N34" s="453">
        <v>20</v>
      </c>
      <c r="O34" s="453">
        <v>340</v>
      </c>
      <c r="P34" s="519">
        <v>2</v>
      </c>
      <c r="Q34" s="454">
        <v>17</v>
      </c>
    </row>
    <row r="35" spans="1:17" ht="14.4" customHeight="1" x14ac:dyDescent="0.3">
      <c r="A35" s="448" t="s">
        <v>952</v>
      </c>
      <c r="B35" s="449" t="s">
        <v>871</v>
      </c>
      <c r="C35" s="449" t="s">
        <v>868</v>
      </c>
      <c r="D35" s="449" t="s">
        <v>898</v>
      </c>
      <c r="E35" s="449" t="s">
        <v>883</v>
      </c>
      <c r="F35" s="453">
        <v>20</v>
      </c>
      <c r="G35" s="453">
        <v>13920</v>
      </c>
      <c r="H35" s="453">
        <v>1.0347903657448707</v>
      </c>
      <c r="I35" s="453">
        <v>696</v>
      </c>
      <c r="J35" s="453">
        <v>19</v>
      </c>
      <c r="K35" s="453">
        <v>13452</v>
      </c>
      <c r="L35" s="453">
        <v>1</v>
      </c>
      <c r="M35" s="453">
        <v>708</v>
      </c>
      <c r="N35" s="453">
        <v>37</v>
      </c>
      <c r="O35" s="453">
        <v>26196</v>
      </c>
      <c r="P35" s="519">
        <v>1.9473684210526316</v>
      </c>
      <c r="Q35" s="454">
        <v>708</v>
      </c>
    </row>
    <row r="36" spans="1:17" ht="14.4" customHeight="1" x14ac:dyDescent="0.3">
      <c r="A36" s="448" t="s">
        <v>952</v>
      </c>
      <c r="B36" s="449" t="s">
        <v>871</v>
      </c>
      <c r="C36" s="449" t="s">
        <v>868</v>
      </c>
      <c r="D36" s="449" t="s">
        <v>899</v>
      </c>
      <c r="E36" s="449" t="s">
        <v>885</v>
      </c>
      <c r="F36" s="453">
        <v>58</v>
      </c>
      <c r="G36" s="453">
        <v>80446</v>
      </c>
      <c r="H36" s="453">
        <v>2.2377190542420027</v>
      </c>
      <c r="I36" s="453">
        <v>1387</v>
      </c>
      <c r="J36" s="453">
        <v>25</v>
      </c>
      <c r="K36" s="453">
        <v>35950</v>
      </c>
      <c r="L36" s="453">
        <v>1</v>
      </c>
      <c r="M36" s="453">
        <v>1438</v>
      </c>
      <c r="N36" s="453">
        <v>64</v>
      </c>
      <c r="O36" s="453">
        <v>92096</v>
      </c>
      <c r="P36" s="519">
        <v>2.561780250347705</v>
      </c>
      <c r="Q36" s="454">
        <v>1439</v>
      </c>
    </row>
    <row r="37" spans="1:17" ht="14.4" customHeight="1" x14ac:dyDescent="0.3">
      <c r="A37" s="448" t="s">
        <v>952</v>
      </c>
      <c r="B37" s="449" t="s">
        <v>871</v>
      </c>
      <c r="C37" s="449" t="s">
        <v>868</v>
      </c>
      <c r="D37" s="449" t="s">
        <v>900</v>
      </c>
      <c r="E37" s="449" t="s">
        <v>901</v>
      </c>
      <c r="F37" s="453">
        <v>28</v>
      </c>
      <c r="G37" s="453">
        <v>65548</v>
      </c>
      <c r="H37" s="453">
        <v>2.2414170428122007</v>
      </c>
      <c r="I37" s="453">
        <v>2341</v>
      </c>
      <c r="J37" s="453">
        <v>12</v>
      </c>
      <c r="K37" s="453">
        <v>29244</v>
      </c>
      <c r="L37" s="453">
        <v>1</v>
      </c>
      <c r="M37" s="453">
        <v>2437</v>
      </c>
      <c r="N37" s="453">
        <v>33</v>
      </c>
      <c r="O37" s="453">
        <v>80454</v>
      </c>
      <c r="P37" s="519">
        <v>2.75112843660238</v>
      </c>
      <c r="Q37" s="454">
        <v>2438</v>
      </c>
    </row>
    <row r="38" spans="1:17" ht="14.4" customHeight="1" x14ac:dyDescent="0.3">
      <c r="A38" s="448" t="s">
        <v>952</v>
      </c>
      <c r="B38" s="449" t="s">
        <v>871</v>
      </c>
      <c r="C38" s="449" t="s">
        <v>868</v>
      </c>
      <c r="D38" s="449" t="s">
        <v>902</v>
      </c>
      <c r="E38" s="449" t="s">
        <v>903</v>
      </c>
      <c r="F38" s="453">
        <v>20</v>
      </c>
      <c r="G38" s="453">
        <v>1320</v>
      </c>
      <c r="H38" s="453">
        <v>1.0068649885583525</v>
      </c>
      <c r="I38" s="453">
        <v>66</v>
      </c>
      <c r="J38" s="453">
        <v>19</v>
      </c>
      <c r="K38" s="453">
        <v>1311</v>
      </c>
      <c r="L38" s="453">
        <v>1</v>
      </c>
      <c r="M38" s="453">
        <v>69</v>
      </c>
      <c r="N38" s="453">
        <v>37</v>
      </c>
      <c r="O38" s="453">
        <v>2553</v>
      </c>
      <c r="P38" s="519">
        <v>1.9473684210526316</v>
      </c>
      <c r="Q38" s="454">
        <v>69</v>
      </c>
    </row>
    <row r="39" spans="1:17" ht="14.4" customHeight="1" x14ac:dyDescent="0.3">
      <c r="A39" s="448" t="s">
        <v>952</v>
      </c>
      <c r="B39" s="449" t="s">
        <v>871</v>
      </c>
      <c r="C39" s="449" t="s">
        <v>868</v>
      </c>
      <c r="D39" s="449" t="s">
        <v>908</v>
      </c>
      <c r="E39" s="449" t="s">
        <v>909</v>
      </c>
      <c r="F39" s="453">
        <v>82</v>
      </c>
      <c r="G39" s="453">
        <v>45264</v>
      </c>
      <c r="H39" s="453">
        <v>1.4433673469387756</v>
      </c>
      <c r="I39" s="453">
        <v>552</v>
      </c>
      <c r="J39" s="453">
        <v>56</v>
      </c>
      <c r="K39" s="453">
        <v>31360</v>
      </c>
      <c r="L39" s="453">
        <v>1</v>
      </c>
      <c r="M39" s="453">
        <v>560</v>
      </c>
      <c r="N39" s="453">
        <v>99</v>
      </c>
      <c r="O39" s="453">
        <v>55440</v>
      </c>
      <c r="P39" s="519">
        <v>1.7678571428571428</v>
      </c>
      <c r="Q39" s="454">
        <v>560</v>
      </c>
    </row>
    <row r="40" spans="1:17" ht="14.4" customHeight="1" x14ac:dyDescent="0.3">
      <c r="A40" s="448" t="s">
        <v>952</v>
      </c>
      <c r="B40" s="449" t="s">
        <v>871</v>
      </c>
      <c r="C40" s="449" t="s">
        <v>868</v>
      </c>
      <c r="D40" s="449" t="s">
        <v>916</v>
      </c>
      <c r="E40" s="449" t="s">
        <v>917</v>
      </c>
      <c r="F40" s="453"/>
      <c r="G40" s="453"/>
      <c r="H40" s="453"/>
      <c r="I40" s="453"/>
      <c r="J40" s="453">
        <v>3</v>
      </c>
      <c r="K40" s="453">
        <v>1287</v>
      </c>
      <c r="L40" s="453">
        <v>1</v>
      </c>
      <c r="M40" s="453">
        <v>429</v>
      </c>
      <c r="N40" s="453">
        <v>4</v>
      </c>
      <c r="O40" s="453">
        <v>1716</v>
      </c>
      <c r="P40" s="519">
        <v>1.3333333333333333</v>
      </c>
      <c r="Q40" s="454">
        <v>429</v>
      </c>
    </row>
    <row r="41" spans="1:17" ht="14.4" customHeight="1" x14ac:dyDescent="0.3">
      <c r="A41" s="448" t="s">
        <v>952</v>
      </c>
      <c r="B41" s="449" t="s">
        <v>871</v>
      </c>
      <c r="C41" s="449" t="s">
        <v>868</v>
      </c>
      <c r="D41" s="449" t="s">
        <v>921</v>
      </c>
      <c r="E41" s="449" t="s">
        <v>922</v>
      </c>
      <c r="F41" s="453">
        <v>27</v>
      </c>
      <c r="G41" s="453">
        <v>43605</v>
      </c>
      <c r="H41" s="453">
        <v>1.7628865979381443</v>
      </c>
      <c r="I41" s="453">
        <v>1615</v>
      </c>
      <c r="J41" s="453">
        <v>15</v>
      </c>
      <c r="K41" s="453">
        <v>24735</v>
      </c>
      <c r="L41" s="453">
        <v>1</v>
      </c>
      <c r="M41" s="453">
        <v>1649</v>
      </c>
      <c r="N41" s="453">
        <v>5</v>
      </c>
      <c r="O41" s="453">
        <v>8245</v>
      </c>
      <c r="P41" s="519">
        <v>0.33333333333333331</v>
      </c>
      <c r="Q41" s="454">
        <v>1649</v>
      </c>
    </row>
    <row r="42" spans="1:17" ht="14.4" customHeight="1" x14ac:dyDescent="0.3">
      <c r="A42" s="448" t="s">
        <v>952</v>
      </c>
      <c r="B42" s="449" t="s">
        <v>871</v>
      </c>
      <c r="C42" s="449" t="s">
        <v>868</v>
      </c>
      <c r="D42" s="449" t="s">
        <v>923</v>
      </c>
      <c r="E42" s="449" t="s">
        <v>915</v>
      </c>
      <c r="F42" s="453"/>
      <c r="G42" s="453"/>
      <c r="H42" s="453"/>
      <c r="I42" s="453"/>
      <c r="J42" s="453">
        <v>2</v>
      </c>
      <c r="K42" s="453">
        <v>480</v>
      </c>
      <c r="L42" s="453">
        <v>1</v>
      </c>
      <c r="M42" s="453">
        <v>240</v>
      </c>
      <c r="N42" s="453"/>
      <c r="O42" s="453"/>
      <c r="P42" s="519"/>
      <c r="Q42" s="454"/>
    </row>
    <row r="43" spans="1:17" ht="14.4" customHeight="1" x14ac:dyDescent="0.3">
      <c r="A43" s="448" t="s">
        <v>952</v>
      </c>
      <c r="B43" s="449" t="s">
        <v>871</v>
      </c>
      <c r="C43" s="449" t="s">
        <v>868</v>
      </c>
      <c r="D43" s="449" t="s">
        <v>924</v>
      </c>
      <c r="E43" s="449"/>
      <c r="F43" s="453"/>
      <c r="G43" s="453"/>
      <c r="H43" s="453"/>
      <c r="I43" s="453"/>
      <c r="J43" s="453"/>
      <c r="K43" s="453"/>
      <c r="L43" s="453"/>
      <c r="M43" s="453"/>
      <c r="N43" s="453">
        <v>13</v>
      </c>
      <c r="O43" s="453">
        <v>28639</v>
      </c>
      <c r="P43" s="519"/>
      <c r="Q43" s="454">
        <v>2203</v>
      </c>
    </row>
    <row r="44" spans="1:17" ht="14.4" customHeight="1" x14ac:dyDescent="0.3">
      <c r="A44" s="448" t="s">
        <v>952</v>
      </c>
      <c r="B44" s="449" t="s">
        <v>871</v>
      </c>
      <c r="C44" s="449" t="s">
        <v>868</v>
      </c>
      <c r="D44" s="449" t="s">
        <v>924</v>
      </c>
      <c r="E44" s="449" t="s">
        <v>925</v>
      </c>
      <c r="F44" s="453"/>
      <c r="G44" s="453"/>
      <c r="H44" s="453"/>
      <c r="I44" s="453"/>
      <c r="J44" s="453"/>
      <c r="K44" s="453"/>
      <c r="L44" s="453"/>
      <c r="M44" s="453"/>
      <c r="N44" s="453">
        <v>22</v>
      </c>
      <c r="O44" s="453">
        <v>48466</v>
      </c>
      <c r="P44" s="519"/>
      <c r="Q44" s="454">
        <v>2203</v>
      </c>
    </row>
    <row r="45" spans="1:17" ht="14.4" customHeight="1" x14ac:dyDescent="0.3">
      <c r="A45" s="448" t="s">
        <v>953</v>
      </c>
      <c r="B45" s="449" t="s">
        <v>867</v>
      </c>
      <c r="C45" s="449" t="s">
        <v>868</v>
      </c>
      <c r="D45" s="449" t="s">
        <v>869</v>
      </c>
      <c r="E45" s="449" t="s">
        <v>870</v>
      </c>
      <c r="F45" s="453"/>
      <c r="G45" s="453"/>
      <c r="H45" s="453"/>
      <c r="I45" s="453"/>
      <c r="J45" s="453">
        <v>1</v>
      </c>
      <c r="K45" s="453">
        <v>11403</v>
      </c>
      <c r="L45" s="453">
        <v>1</v>
      </c>
      <c r="M45" s="453">
        <v>11403</v>
      </c>
      <c r="N45" s="453"/>
      <c r="O45" s="453"/>
      <c r="P45" s="519"/>
      <c r="Q45" s="454"/>
    </row>
    <row r="46" spans="1:17" ht="14.4" customHeight="1" x14ac:dyDescent="0.3">
      <c r="A46" s="448" t="s">
        <v>953</v>
      </c>
      <c r="B46" s="449" t="s">
        <v>871</v>
      </c>
      <c r="C46" s="449" t="s">
        <v>868</v>
      </c>
      <c r="D46" s="449" t="s">
        <v>872</v>
      </c>
      <c r="E46" s="449" t="s">
        <v>873</v>
      </c>
      <c r="F46" s="453">
        <v>6</v>
      </c>
      <c r="G46" s="453">
        <v>768</v>
      </c>
      <c r="H46" s="453">
        <v>2.8235294117647061</v>
      </c>
      <c r="I46" s="453">
        <v>128</v>
      </c>
      <c r="J46" s="453">
        <v>2</v>
      </c>
      <c r="K46" s="453">
        <v>272</v>
      </c>
      <c r="L46" s="453">
        <v>1</v>
      </c>
      <c r="M46" s="453">
        <v>136</v>
      </c>
      <c r="N46" s="453">
        <v>1</v>
      </c>
      <c r="O46" s="453">
        <v>136</v>
      </c>
      <c r="P46" s="519">
        <v>0.5</v>
      </c>
      <c r="Q46" s="454">
        <v>136</v>
      </c>
    </row>
    <row r="47" spans="1:17" ht="14.4" customHeight="1" x14ac:dyDescent="0.3">
      <c r="A47" s="448" t="s">
        <v>953</v>
      </c>
      <c r="B47" s="449" t="s">
        <v>871</v>
      </c>
      <c r="C47" s="449" t="s">
        <v>868</v>
      </c>
      <c r="D47" s="449" t="s">
        <v>874</v>
      </c>
      <c r="E47" s="449" t="s">
        <v>875</v>
      </c>
      <c r="F47" s="453">
        <v>7</v>
      </c>
      <c r="G47" s="453">
        <v>8596</v>
      </c>
      <c r="H47" s="453">
        <v>6.8114104595879557</v>
      </c>
      <c r="I47" s="453">
        <v>1228</v>
      </c>
      <c r="J47" s="453">
        <v>1</v>
      </c>
      <c r="K47" s="453">
        <v>1262</v>
      </c>
      <c r="L47" s="453">
        <v>1</v>
      </c>
      <c r="M47" s="453">
        <v>1262</v>
      </c>
      <c r="N47" s="453">
        <v>5</v>
      </c>
      <c r="O47" s="453">
        <v>6310</v>
      </c>
      <c r="P47" s="519">
        <v>5</v>
      </c>
      <c r="Q47" s="454">
        <v>1262</v>
      </c>
    </row>
    <row r="48" spans="1:17" ht="14.4" customHeight="1" x14ac:dyDescent="0.3">
      <c r="A48" s="448" t="s">
        <v>953</v>
      </c>
      <c r="B48" s="449" t="s">
        <v>871</v>
      </c>
      <c r="C48" s="449" t="s">
        <v>868</v>
      </c>
      <c r="D48" s="449" t="s">
        <v>876</v>
      </c>
      <c r="E48" s="449" t="s">
        <v>877</v>
      </c>
      <c r="F48" s="453">
        <v>4</v>
      </c>
      <c r="G48" s="453">
        <v>8944</v>
      </c>
      <c r="H48" s="453">
        <v>0.95637296834901631</v>
      </c>
      <c r="I48" s="453">
        <v>2236</v>
      </c>
      <c r="J48" s="453">
        <v>4</v>
      </c>
      <c r="K48" s="453">
        <v>9352</v>
      </c>
      <c r="L48" s="453">
        <v>1</v>
      </c>
      <c r="M48" s="453">
        <v>2338</v>
      </c>
      <c r="N48" s="453">
        <v>1</v>
      </c>
      <c r="O48" s="453">
        <v>2340</v>
      </c>
      <c r="P48" s="519">
        <v>0.25021385799828916</v>
      </c>
      <c r="Q48" s="454">
        <v>2340</v>
      </c>
    </row>
    <row r="49" spans="1:17" ht="14.4" customHeight="1" x14ac:dyDescent="0.3">
      <c r="A49" s="448" t="s">
        <v>953</v>
      </c>
      <c r="B49" s="449" t="s">
        <v>871</v>
      </c>
      <c r="C49" s="449" t="s">
        <v>868</v>
      </c>
      <c r="D49" s="449" t="s">
        <v>878</v>
      </c>
      <c r="E49" s="449" t="s">
        <v>879</v>
      </c>
      <c r="F49" s="453">
        <v>4</v>
      </c>
      <c r="G49" s="453">
        <v>4172</v>
      </c>
      <c r="H49" s="453">
        <v>1.9368616527390901</v>
      </c>
      <c r="I49" s="453">
        <v>1043</v>
      </c>
      <c r="J49" s="453">
        <v>2</v>
      </c>
      <c r="K49" s="453">
        <v>2154</v>
      </c>
      <c r="L49" s="453">
        <v>1</v>
      </c>
      <c r="M49" s="453">
        <v>1077</v>
      </c>
      <c r="N49" s="453">
        <v>6</v>
      </c>
      <c r="O49" s="453">
        <v>6462</v>
      </c>
      <c r="P49" s="519">
        <v>3</v>
      </c>
      <c r="Q49" s="454">
        <v>1077</v>
      </c>
    </row>
    <row r="50" spans="1:17" ht="14.4" customHeight="1" x14ac:dyDescent="0.3">
      <c r="A50" s="448" t="s">
        <v>953</v>
      </c>
      <c r="B50" s="449" t="s">
        <v>871</v>
      </c>
      <c r="C50" s="449" t="s">
        <v>868</v>
      </c>
      <c r="D50" s="449" t="s">
        <v>880</v>
      </c>
      <c r="E50" s="449" t="s">
        <v>881</v>
      </c>
      <c r="F50" s="453">
        <v>56</v>
      </c>
      <c r="G50" s="453">
        <v>208376</v>
      </c>
      <c r="H50" s="453">
        <v>1.9466387653675123</v>
      </c>
      <c r="I50" s="453">
        <v>3721</v>
      </c>
      <c r="J50" s="453">
        <v>28</v>
      </c>
      <c r="K50" s="453">
        <v>107044</v>
      </c>
      <c r="L50" s="453">
        <v>1</v>
      </c>
      <c r="M50" s="453">
        <v>3823</v>
      </c>
      <c r="N50" s="453">
        <v>33</v>
      </c>
      <c r="O50" s="453">
        <v>126225</v>
      </c>
      <c r="P50" s="519">
        <v>1.1791879974589887</v>
      </c>
      <c r="Q50" s="454">
        <v>3825</v>
      </c>
    </row>
    <row r="51" spans="1:17" ht="14.4" customHeight="1" x14ac:dyDescent="0.3">
      <c r="A51" s="448" t="s">
        <v>953</v>
      </c>
      <c r="B51" s="449" t="s">
        <v>871</v>
      </c>
      <c r="C51" s="449" t="s">
        <v>868</v>
      </c>
      <c r="D51" s="449" t="s">
        <v>882</v>
      </c>
      <c r="E51" s="449" t="s">
        <v>883</v>
      </c>
      <c r="F51" s="453">
        <v>3</v>
      </c>
      <c r="G51" s="453">
        <v>1317</v>
      </c>
      <c r="H51" s="453">
        <v>0.269050051072523</v>
      </c>
      <c r="I51" s="453">
        <v>439</v>
      </c>
      <c r="J51" s="453">
        <v>11</v>
      </c>
      <c r="K51" s="453">
        <v>4895</v>
      </c>
      <c r="L51" s="453">
        <v>1</v>
      </c>
      <c r="M51" s="453">
        <v>445</v>
      </c>
      <c r="N51" s="453">
        <v>2</v>
      </c>
      <c r="O51" s="453">
        <v>890</v>
      </c>
      <c r="P51" s="519">
        <v>0.18181818181818182</v>
      </c>
      <c r="Q51" s="454">
        <v>445</v>
      </c>
    </row>
    <row r="52" spans="1:17" ht="14.4" customHeight="1" x14ac:dyDescent="0.3">
      <c r="A52" s="448" t="s">
        <v>953</v>
      </c>
      <c r="B52" s="449" t="s">
        <v>871</v>
      </c>
      <c r="C52" s="449" t="s">
        <v>868</v>
      </c>
      <c r="D52" s="449" t="s">
        <v>884</v>
      </c>
      <c r="E52" s="449" t="s">
        <v>885</v>
      </c>
      <c r="F52" s="453">
        <v>1</v>
      </c>
      <c r="G52" s="453">
        <v>836</v>
      </c>
      <c r="H52" s="453"/>
      <c r="I52" s="453">
        <v>836</v>
      </c>
      <c r="J52" s="453"/>
      <c r="K52" s="453"/>
      <c r="L52" s="453"/>
      <c r="M52" s="453"/>
      <c r="N52" s="453"/>
      <c r="O52" s="453"/>
      <c r="P52" s="519"/>
      <c r="Q52" s="454"/>
    </row>
    <row r="53" spans="1:17" ht="14.4" customHeight="1" x14ac:dyDescent="0.3">
      <c r="A53" s="448" t="s">
        <v>953</v>
      </c>
      <c r="B53" s="449" t="s">
        <v>871</v>
      </c>
      <c r="C53" s="449" t="s">
        <v>868</v>
      </c>
      <c r="D53" s="449" t="s">
        <v>886</v>
      </c>
      <c r="E53" s="449" t="s">
        <v>887</v>
      </c>
      <c r="F53" s="453">
        <v>13</v>
      </c>
      <c r="G53" s="453">
        <v>21073</v>
      </c>
      <c r="H53" s="453">
        <v>2.5465861027190333</v>
      </c>
      <c r="I53" s="453">
        <v>1621</v>
      </c>
      <c r="J53" s="453">
        <v>5</v>
      </c>
      <c r="K53" s="453">
        <v>8275</v>
      </c>
      <c r="L53" s="453">
        <v>1</v>
      </c>
      <c r="M53" s="453">
        <v>1655</v>
      </c>
      <c r="N53" s="453">
        <v>3</v>
      </c>
      <c r="O53" s="453">
        <v>4965</v>
      </c>
      <c r="P53" s="519">
        <v>0.6</v>
      </c>
      <c r="Q53" s="454">
        <v>1655</v>
      </c>
    </row>
    <row r="54" spans="1:17" ht="14.4" customHeight="1" x14ac:dyDescent="0.3">
      <c r="A54" s="448" t="s">
        <v>953</v>
      </c>
      <c r="B54" s="449" t="s">
        <v>871</v>
      </c>
      <c r="C54" s="449" t="s">
        <v>868</v>
      </c>
      <c r="D54" s="449" t="s">
        <v>888</v>
      </c>
      <c r="E54" s="449" t="s">
        <v>889</v>
      </c>
      <c r="F54" s="453"/>
      <c r="G54" s="453"/>
      <c r="H54" s="453"/>
      <c r="I54" s="453"/>
      <c r="J54" s="453">
        <v>2</v>
      </c>
      <c r="K54" s="453">
        <v>3240</v>
      </c>
      <c r="L54" s="453">
        <v>1</v>
      </c>
      <c r="M54" s="453">
        <v>1620</v>
      </c>
      <c r="N54" s="453">
        <v>2</v>
      </c>
      <c r="O54" s="453">
        <v>3242</v>
      </c>
      <c r="P54" s="519">
        <v>1.0006172839506173</v>
      </c>
      <c r="Q54" s="454">
        <v>1621</v>
      </c>
    </row>
    <row r="55" spans="1:17" ht="14.4" customHeight="1" x14ac:dyDescent="0.3">
      <c r="A55" s="448" t="s">
        <v>953</v>
      </c>
      <c r="B55" s="449" t="s">
        <v>871</v>
      </c>
      <c r="C55" s="449" t="s">
        <v>868</v>
      </c>
      <c r="D55" s="449" t="s">
        <v>890</v>
      </c>
      <c r="E55" s="449" t="s">
        <v>891</v>
      </c>
      <c r="F55" s="453"/>
      <c r="G55" s="453"/>
      <c r="H55" s="453"/>
      <c r="I55" s="453"/>
      <c r="J55" s="453">
        <v>3</v>
      </c>
      <c r="K55" s="453">
        <v>2520</v>
      </c>
      <c r="L55" s="453">
        <v>1</v>
      </c>
      <c r="M55" s="453">
        <v>840</v>
      </c>
      <c r="N55" s="453">
        <v>2</v>
      </c>
      <c r="O55" s="453">
        <v>1682</v>
      </c>
      <c r="P55" s="519">
        <v>0.66746031746031742</v>
      </c>
      <c r="Q55" s="454">
        <v>841</v>
      </c>
    </row>
    <row r="56" spans="1:17" ht="14.4" customHeight="1" x14ac:dyDescent="0.3">
      <c r="A56" s="448" t="s">
        <v>953</v>
      </c>
      <c r="B56" s="449" t="s">
        <v>871</v>
      </c>
      <c r="C56" s="449" t="s">
        <v>868</v>
      </c>
      <c r="D56" s="449" t="s">
        <v>892</v>
      </c>
      <c r="E56" s="449" t="s">
        <v>893</v>
      </c>
      <c r="F56" s="453">
        <v>6</v>
      </c>
      <c r="G56" s="453">
        <v>8766</v>
      </c>
      <c r="H56" s="453">
        <v>5.7557452396585687</v>
      </c>
      <c r="I56" s="453">
        <v>1461</v>
      </c>
      <c r="J56" s="453">
        <v>1</v>
      </c>
      <c r="K56" s="453">
        <v>1523</v>
      </c>
      <c r="L56" s="453">
        <v>1</v>
      </c>
      <c r="M56" s="453">
        <v>1523</v>
      </c>
      <c r="N56" s="453"/>
      <c r="O56" s="453"/>
      <c r="P56" s="519"/>
      <c r="Q56" s="454"/>
    </row>
    <row r="57" spans="1:17" ht="14.4" customHeight="1" x14ac:dyDescent="0.3">
      <c r="A57" s="448" t="s">
        <v>953</v>
      </c>
      <c r="B57" s="449" t="s">
        <v>871</v>
      </c>
      <c r="C57" s="449" t="s">
        <v>868</v>
      </c>
      <c r="D57" s="449" t="s">
        <v>896</v>
      </c>
      <c r="E57" s="449" t="s">
        <v>897</v>
      </c>
      <c r="F57" s="453">
        <v>41</v>
      </c>
      <c r="G57" s="453">
        <v>656</v>
      </c>
      <c r="H57" s="453">
        <v>1.2862745098039217</v>
      </c>
      <c r="I57" s="453">
        <v>16</v>
      </c>
      <c r="J57" s="453">
        <v>30</v>
      </c>
      <c r="K57" s="453">
        <v>510</v>
      </c>
      <c r="L57" s="453">
        <v>1</v>
      </c>
      <c r="M57" s="453">
        <v>17</v>
      </c>
      <c r="N57" s="453">
        <v>40</v>
      </c>
      <c r="O57" s="453">
        <v>680</v>
      </c>
      <c r="P57" s="519">
        <v>1.3333333333333333</v>
      </c>
      <c r="Q57" s="454">
        <v>17</v>
      </c>
    </row>
    <row r="58" spans="1:17" ht="14.4" customHeight="1" x14ac:dyDescent="0.3">
      <c r="A58" s="448" t="s">
        <v>953</v>
      </c>
      <c r="B58" s="449" t="s">
        <v>871</v>
      </c>
      <c r="C58" s="449" t="s">
        <v>868</v>
      </c>
      <c r="D58" s="449" t="s">
        <v>898</v>
      </c>
      <c r="E58" s="449" t="s">
        <v>883</v>
      </c>
      <c r="F58" s="453">
        <v>73</v>
      </c>
      <c r="G58" s="453">
        <v>50808</v>
      </c>
      <c r="H58" s="453">
        <v>1.3540134314039014</v>
      </c>
      <c r="I58" s="453">
        <v>696</v>
      </c>
      <c r="J58" s="453">
        <v>53</v>
      </c>
      <c r="K58" s="453">
        <v>37524</v>
      </c>
      <c r="L58" s="453">
        <v>1</v>
      </c>
      <c r="M58" s="453">
        <v>708</v>
      </c>
      <c r="N58" s="453">
        <v>73</v>
      </c>
      <c r="O58" s="453">
        <v>51684</v>
      </c>
      <c r="P58" s="519">
        <v>1.3773584905660377</v>
      </c>
      <c r="Q58" s="454">
        <v>708</v>
      </c>
    </row>
    <row r="59" spans="1:17" ht="14.4" customHeight="1" x14ac:dyDescent="0.3">
      <c r="A59" s="448" t="s">
        <v>953</v>
      </c>
      <c r="B59" s="449" t="s">
        <v>871</v>
      </c>
      <c r="C59" s="449" t="s">
        <v>868</v>
      </c>
      <c r="D59" s="449" t="s">
        <v>899</v>
      </c>
      <c r="E59" s="449" t="s">
        <v>885</v>
      </c>
      <c r="F59" s="453">
        <v>171</v>
      </c>
      <c r="G59" s="453">
        <v>237177</v>
      </c>
      <c r="H59" s="453">
        <v>1.8532059195824413</v>
      </c>
      <c r="I59" s="453">
        <v>1387</v>
      </c>
      <c r="J59" s="453">
        <v>89</v>
      </c>
      <c r="K59" s="453">
        <v>127982</v>
      </c>
      <c r="L59" s="453">
        <v>1</v>
      </c>
      <c r="M59" s="453">
        <v>1438</v>
      </c>
      <c r="N59" s="453">
        <v>130</v>
      </c>
      <c r="O59" s="453">
        <v>187070</v>
      </c>
      <c r="P59" s="519">
        <v>1.4616899251457236</v>
      </c>
      <c r="Q59" s="454">
        <v>1439</v>
      </c>
    </row>
    <row r="60" spans="1:17" ht="14.4" customHeight="1" x14ac:dyDescent="0.3">
      <c r="A60" s="448" t="s">
        <v>953</v>
      </c>
      <c r="B60" s="449" t="s">
        <v>871</v>
      </c>
      <c r="C60" s="449" t="s">
        <v>868</v>
      </c>
      <c r="D60" s="449" t="s">
        <v>900</v>
      </c>
      <c r="E60" s="449" t="s">
        <v>901</v>
      </c>
      <c r="F60" s="453">
        <v>67</v>
      </c>
      <c r="G60" s="453">
        <v>156847</v>
      </c>
      <c r="H60" s="453">
        <v>1.3693763696208279</v>
      </c>
      <c r="I60" s="453">
        <v>2341</v>
      </c>
      <c r="J60" s="453">
        <v>47</v>
      </c>
      <c r="K60" s="453">
        <v>114539</v>
      </c>
      <c r="L60" s="453">
        <v>1</v>
      </c>
      <c r="M60" s="453">
        <v>2437</v>
      </c>
      <c r="N60" s="453">
        <v>63</v>
      </c>
      <c r="O60" s="453">
        <v>153594</v>
      </c>
      <c r="P60" s="519">
        <v>1.3409755629087037</v>
      </c>
      <c r="Q60" s="454">
        <v>2438</v>
      </c>
    </row>
    <row r="61" spans="1:17" ht="14.4" customHeight="1" x14ac:dyDescent="0.3">
      <c r="A61" s="448" t="s">
        <v>953</v>
      </c>
      <c r="B61" s="449" t="s">
        <v>871</v>
      </c>
      <c r="C61" s="449" t="s">
        <v>868</v>
      </c>
      <c r="D61" s="449" t="s">
        <v>902</v>
      </c>
      <c r="E61" s="449" t="s">
        <v>903</v>
      </c>
      <c r="F61" s="453">
        <v>73</v>
      </c>
      <c r="G61" s="453">
        <v>4818</v>
      </c>
      <c r="H61" s="453">
        <v>1.2468944099378882</v>
      </c>
      <c r="I61" s="453">
        <v>66</v>
      </c>
      <c r="J61" s="453">
        <v>56</v>
      </c>
      <c r="K61" s="453">
        <v>3864</v>
      </c>
      <c r="L61" s="453">
        <v>1</v>
      </c>
      <c r="M61" s="453">
        <v>69</v>
      </c>
      <c r="N61" s="453">
        <v>75</v>
      </c>
      <c r="O61" s="453">
        <v>5175</v>
      </c>
      <c r="P61" s="519">
        <v>1.3392857142857142</v>
      </c>
      <c r="Q61" s="454">
        <v>69</v>
      </c>
    </row>
    <row r="62" spans="1:17" ht="14.4" customHeight="1" x14ac:dyDescent="0.3">
      <c r="A62" s="448" t="s">
        <v>953</v>
      </c>
      <c r="B62" s="449" t="s">
        <v>871</v>
      </c>
      <c r="C62" s="449" t="s">
        <v>868</v>
      </c>
      <c r="D62" s="449" t="s">
        <v>904</v>
      </c>
      <c r="E62" s="449" t="s">
        <v>905</v>
      </c>
      <c r="F62" s="453">
        <v>6</v>
      </c>
      <c r="G62" s="453">
        <v>2406</v>
      </c>
      <c r="H62" s="453">
        <v>5.9115479115479115</v>
      </c>
      <c r="I62" s="453">
        <v>401</v>
      </c>
      <c r="J62" s="453">
        <v>1</v>
      </c>
      <c r="K62" s="453">
        <v>407</v>
      </c>
      <c r="L62" s="453">
        <v>1</v>
      </c>
      <c r="M62" s="453">
        <v>407</v>
      </c>
      <c r="N62" s="453"/>
      <c r="O62" s="453"/>
      <c r="P62" s="519"/>
      <c r="Q62" s="454"/>
    </row>
    <row r="63" spans="1:17" ht="14.4" customHeight="1" x14ac:dyDescent="0.3">
      <c r="A63" s="448" t="s">
        <v>953</v>
      </c>
      <c r="B63" s="449" t="s">
        <v>871</v>
      </c>
      <c r="C63" s="449" t="s">
        <v>868</v>
      </c>
      <c r="D63" s="449" t="s">
        <v>906</v>
      </c>
      <c r="E63" s="449" t="s">
        <v>907</v>
      </c>
      <c r="F63" s="453">
        <v>1</v>
      </c>
      <c r="G63" s="453">
        <v>1613</v>
      </c>
      <c r="H63" s="453"/>
      <c r="I63" s="453">
        <v>1613</v>
      </c>
      <c r="J63" s="453"/>
      <c r="K63" s="453"/>
      <c r="L63" s="453"/>
      <c r="M63" s="453"/>
      <c r="N63" s="453"/>
      <c r="O63" s="453"/>
      <c r="P63" s="519"/>
      <c r="Q63" s="454"/>
    </row>
    <row r="64" spans="1:17" ht="14.4" customHeight="1" x14ac:dyDescent="0.3">
      <c r="A64" s="448" t="s">
        <v>953</v>
      </c>
      <c r="B64" s="449" t="s">
        <v>871</v>
      </c>
      <c r="C64" s="449" t="s">
        <v>868</v>
      </c>
      <c r="D64" s="449" t="s">
        <v>908</v>
      </c>
      <c r="E64" s="449" t="s">
        <v>909</v>
      </c>
      <c r="F64" s="453">
        <v>176</v>
      </c>
      <c r="G64" s="453">
        <v>97152</v>
      </c>
      <c r="H64" s="453">
        <v>1.3448504983388705</v>
      </c>
      <c r="I64" s="453">
        <v>552</v>
      </c>
      <c r="J64" s="453">
        <v>129</v>
      </c>
      <c r="K64" s="453">
        <v>72240</v>
      </c>
      <c r="L64" s="453">
        <v>1</v>
      </c>
      <c r="M64" s="453">
        <v>560</v>
      </c>
      <c r="N64" s="453">
        <v>209</v>
      </c>
      <c r="O64" s="453">
        <v>117040</v>
      </c>
      <c r="P64" s="519">
        <v>1.6201550387596899</v>
      </c>
      <c r="Q64" s="454">
        <v>560</v>
      </c>
    </row>
    <row r="65" spans="1:17" ht="14.4" customHeight="1" x14ac:dyDescent="0.3">
      <c r="A65" s="448" t="s">
        <v>953</v>
      </c>
      <c r="B65" s="449" t="s">
        <v>871</v>
      </c>
      <c r="C65" s="449" t="s">
        <v>868</v>
      </c>
      <c r="D65" s="449" t="s">
        <v>916</v>
      </c>
      <c r="E65" s="449" t="s">
        <v>917</v>
      </c>
      <c r="F65" s="453">
        <v>15</v>
      </c>
      <c r="G65" s="453">
        <v>6390</v>
      </c>
      <c r="H65" s="453">
        <v>1.2412587412587412</v>
      </c>
      <c r="I65" s="453">
        <v>426</v>
      </c>
      <c r="J65" s="453">
        <v>12</v>
      </c>
      <c r="K65" s="453">
        <v>5148</v>
      </c>
      <c r="L65" s="453">
        <v>1</v>
      </c>
      <c r="M65" s="453">
        <v>429</v>
      </c>
      <c r="N65" s="453">
        <v>1</v>
      </c>
      <c r="O65" s="453">
        <v>429</v>
      </c>
      <c r="P65" s="519">
        <v>8.3333333333333329E-2</v>
      </c>
      <c r="Q65" s="454">
        <v>429</v>
      </c>
    </row>
    <row r="66" spans="1:17" ht="14.4" customHeight="1" x14ac:dyDescent="0.3">
      <c r="A66" s="448" t="s">
        <v>953</v>
      </c>
      <c r="B66" s="449" t="s">
        <v>871</v>
      </c>
      <c r="C66" s="449" t="s">
        <v>868</v>
      </c>
      <c r="D66" s="449" t="s">
        <v>921</v>
      </c>
      <c r="E66" s="449" t="s">
        <v>922</v>
      </c>
      <c r="F66" s="453">
        <v>38</v>
      </c>
      <c r="G66" s="453">
        <v>61370</v>
      </c>
      <c r="H66" s="453">
        <v>1.2405498281786942</v>
      </c>
      <c r="I66" s="453">
        <v>1615</v>
      </c>
      <c r="J66" s="453">
        <v>30</v>
      </c>
      <c r="K66" s="453">
        <v>49470</v>
      </c>
      <c r="L66" s="453">
        <v>1</v>
      </c>
      <c r="M66" s="453">
        <v>1649</v>
      </c>
      <c r="N66" s="453">
        <v>13</v>
      </c>
      <c r="O66" s="453">
        <v>21437</v>
      </c>
      <c r="P66" s="519">
        <v>0.43333333333333335</v>
      </c>
      <c r="Q66" s="454">
        <v>1649</v>
      </c>
    </row>
    <row r="67" spans="1:17" ht="14.4" customHeight="1" x14ac:dyDescent="0.3">
      <c r="A67" s="448" t="s">
        <v>953</v>
      </c>
      <c r="B67" s="449" t="s">
        <v>871</v>
      </c>
      <c r="C67" s="449" t="s">
        <v>868</v>
      </c>
      <c r="D67" s="449" t="s">
        <v>924</v>
      </c>
      <c r="E67" s="449"/>
      <c r="F67" s="453"/>
      <c r="G67" s="453"/>
      <c r="H67" s="453"/>
      <c r="I67" s="453"/>
      <c r="J67" s="453"/>
      <c r="K67" s="453"/>
      <c r="L67" s="453"/>
      <c r="M67" s="453"/>
      <c r="N67" s="453">
        <v>12</v>
      </c>
      <c r="O67" s="453">
        <v>26436</v>
      </c>
      <c r="P67" s="519"/>
      <c r="Q67" s="454">
        <v>2203</v>
      </c>
    </row>
    <row r="68" spans="1:17" ht="14.4" customHeight="1" x14ac:dyDescent="0.3">
      <c r="A68" s="448" t="s">
        <v>953</v>
      </c>
      <c r="B68" s="449" t="s">
        <v>871</v>
      </c>
      <c r="C68" s="449" t="s">
        <v>868</v>
      </c>
      <c r="D68" s="449" t="s">
        <v>924</v>
      </c>
      <c r="E68" s="449" t="s">
        <v>925</v>
      </c>
      <c r="F68" s="453"/>
      <c r="G68" s="453"/>
      <c r="H68" s="453"/>
      <c r="I68" s="453"/>
      <c r="J68" s="453"/>
      <c r="K68" s="453"/>
      <c r="L68" s="453"/>
      <c r="M68" s="453"/>
      <c r="N68" s="453">
        <v>41</v>
      </c>
      <c r="O68" s="453">
        <v>90323</v>
      </c>
      <c r="P68" s="519"/>
      <c r="Q68" s="454">
        <v>2203</v>
      </c>
    </row>
    <row r="69" spans="1:17" ht="14.4" customHeight="1" x14ac:dyDescent="0.3">
      <c r="A69" s="448" t="s">
        <v>953</v>
      </c>
      <c r="B69" s="449" t="s">
        <v>871</v>
      </c>
      <c r="C69" s="449" t="s">
        <v>868</v>
      </c>
      <c r="D69" s="449" t="s">
        <v>926</v>
      </c>
      <c r="E69" s="449" t="s">
        <v>927</v>
      </c>
      <c r="F69" s="453"/>
      <c r="G69" s="453"/>
      <c r="H69" s="453"/>
      <c r="I69" s="453"/>
      <c r="J69" s="453"/>
      <c r="K69" s="453"/>
      <c r="L69" s="453"/>
      <c r="M69" s="453"/>
      <c r="N69" s="453">
        <v>2</v>
      </c>
      <c r="O69" s="453">
        <v>858</v>
      </c>
      <c r="P69" s="519"/>
      <c r="Q69" s="454">
        <v>429</v>
      </c>
    </row>
    <row r="70" spans="1:17" ht="14.4" customHeight="1" x14ac:dyDescent="0.3">
      <c r="A70" s="448" t="s">
        <v>954</v>
      </c>
      <c r="B70" s="449" t="s">
        <v>867</v>
      </c>
      <c r="C70" s="449" t="s">
        <v>868</v>
      </c>
      <c r="D70" s="449" t="s">
        <v>869</v>
      </c>
      <c r="E70" s="449" t="s">
        <v>870</v>
      </c>
      <c r="F70" s="453">
        <v>2</v>
      </c>
      <c r="G70" s="453">
        <v>21450</v>
      </c>
      <c r="H70" s="453"/>
      <c r="I70" s="453">
        <v>10725</v>
      </c>
      <c r="J70" s="453"/>
      <c r="K70" s="453"/>
      <c r="L70" s="453"/>
      <c r="M70" s="453"/>
      <c r="N70" s="453"/>
      <c r="O70" s="453"/>
      <c r="P70" s="519"/>
      <c r="Q70" s="454"/>
    </row>
    <row r="71" spans="1:17" ht="14.4" customHeight="1" x14ac:dyDescent="0.3">
      <c r="A71" s="448" t="s">
        <v>954</v>
      </c>
      <c r="B71" s="449" t="s">
        <v>871</v>
      </c>
      <c r="C71" s="449" t="s">
        <v>868</v>
      </c>
      <c r="D71" s="449" t="s">
        <v>896</v>
      </c>
      <c r="E71" s="449" t="s">
        <v>897</v>
      </c>
      <c r="F71" s="453"/>
      <c r="G71" s="453"/>
      <c r="H71" s="453"/>
      <c r="I71" s="453"/>
      <c r="J71" s="453">
        <v>1</v>
      </c>
      <c r="K71" s="453">
        <v>17</v>
      </c>
      <c r="L71" s="453">
        <v>1</v>
      </c>
      <c r="M71" s="453">
        <v>17</v>
      </c>
      <c r="N71" s="453"/>
      <c r="O71" s="453"/>
      <c r="P71" s="519"/>
      <c r="Q71" s="454"/>
    </row>
    <row r="72" spans="1:17" ht="14.4" customHeight="1" x14ac:dyDescent="0.3">
      <c r="A72" s="448" t="s">
        <v>954</v>
      </c>
      <c r="B72" s="449" t="s">
        <v>871</v>
      </c>
      <c r="C72" s="449" t="s">
        <v>868</v>
      </c>
      <c r="D72" s="449" t="s">
        <v>898</v>
      </c>
      <c r="E72" s="449" t="s">
        <v>883</v>
      </c>
      <c r="F72" s="453"/>
      <c r="G72" s="453"/>
      <c r="H72" s="453"/>
      <c r="I72" s="453"/>
      <c r="J72" s="453">
        <v>2</v>
      </c>
      <c r="K72" s="453">
        <v>1416</v>
      </c>
      <c r="L72" s="453">
        <v>1</v>
      </c>
      <c r="M72" s="453">
        <v>708</v>
      </c>
      <c r="N72" s="453"/>
      <c r="O72" s="453"/>
      <c r="P72" s="519"/>
      <c r="Q72" s="454"/>
    </row>
    <row r="73" spans="1:17" ht="14.4" customHeight="1" x14ac:dyDescent="0.3">
      <c r="A73" s="448" t="s">
        <v>954</v>
      </c>
      <c r="B73" s="449" t="s">
        <v>871</v>
      </c>
      <c r="C73" s="449" t="s">
        <v>868</v>
      </c>
      <c r="D73" s="449" t="s">
        <v>902</v>
      </c>
      <c r="E73" s="449" t="s">
        <v>903</v>
      </c>
      <c r="F73" s="453"/>
      <c r="G73" s="453"/>
      <c r="H73" s="453"/>
      <c r="I73" s="453"/>
      <c r="J73" s="453">
        <v>2</v>
      </c>
      <c r="K73" s="453">
        <v>138</v>
      </c>
      <c r="L73" s="453">
        <v>1</v>
      </c>
      <c r="M73" s="453">
        <v>69</v>
      </c>
      <c r="N73" s="453"/>
      <c r="O73" s="453"/>
      <c r="P73" s="519"/>
      <c r="Q73" s="454"/>
    </row>
    <row r="74" spans="1:17" ht="14.4" customHeight="1" x14ac:dyDescent="0.3">
      <c r="A74" s="448" t="s">
        <v>954</v>
      </c>
      <c r="B74" s="449" t="s">
        <v>871</v>
      </c>
      <c r="C74" s="449" t="s">
        <v>868</v>
      </c>
      <c r="D74" s="449" t="s">
        <v>908</v>
      </c>
      <c r="E74" s="449" t="s">
        <v>909</v>
      </c>
      <c r="F74" s="453"/>
      <c r="G74" s="453"/>
      <c r="H74" s="453"/>
      <c r="I74" s="453"/>
      <c r="J74" s="453">
        <v>6</v>
      </c>
      <c r="K74" s="453">
        <v>3360</v>
      </c>
      <c r="L74" s="453">
        <v>1</v>
      </c>
      <c r="M74" s="453">
        <v>560</v>
      </c>
      <c r="N74" s="453"/>
      <c r="O74" s="453"/>
      <c r="P74" s="519"/>
      <c r="Q74" s="454"/>
    </row>
    <row r="75" spans="1:17" ht="14.4" customHeight="1" x14ac:dyDescent="0.3">
      <c r="A75" s="448" t="s">
        <v>955</v>
      </c>
      <c r="B75" s="449" t="s">
        <v>867</v>
      </c>
      <c r="C75" s="449" t="s">
        <v>868</v>
      </c>
      <c r="D75" s="449" t="s">
        <v>869</v>
      </c>
      <c r="E75" s="449" t="s">
        <v>870</v>
      </c>
      <c r="F75" s="453"/>
      <c r="G75" s="453"/>
      <c r="H75" s="453"/>
      <c r="I75" s="453"/>
      <c r="J75" s="453"/>
      <c r="K75" s="453"/>
      <c r="L75" s="453"/>
      <c r="M75" s="453"/>
      <c r="N75" s="453">
        <v>1</v>
      </c>
      <c r="O75" s="453">
        <v>11413</v>
      </c>
      <c r="P75" s="519"/>
      <c r="Q75" s="454">
        <v>11413</v>
      </c>
    </row>
    <row r="76" spans="1:17" ht="14.4" customHeight="1" x14ac:dyDescent="0.3">
      <c r="A76" s="448" t="s">
        <v>955</v>
      </c>
      <c r="B76" s="449" t="s">
        <v>871</v>
      </c>
      <c r="C76" s="449" t="s">
        <v>868</v>
      </c>
      <c r="D76" s="449" t="s">
        <v>896</v>
      </c>
      <c r="E76" s="449" t="s">
        <v>897</v>
      </c>
      <c r="F76" s="453"/>
      <c r="G76" s="453"/>
      <c r="H76" s="453"/>
      <c r="I76" s="453"/>
      <c r="J76" s="453">
        <v>1</v>
      </c>
      <c r="K76" s="453">
        <v>17</v>
      </c>
      <c r="L76" s="453">
        <v>1</v>
      </c>
      <c r="M76" s="453">
        <v>17</v>
      </c>
      <c r="N76" s="453"/>
      <c r="O76" s="453"/>
      <c r="P76" s="519"/>
      <c r="Q76" s="454"/>
    </row>
    <row r="77" spans="1:17" ht="14.4" customHeight="1" x14ac:dyDescent="0.3">
      <c r="A77" s="448" t="s">
        <v>955</v>
      </c>
      <c r="B77" s="449" t="s">
        <v>871</v>
      </c>
      <c r="C77" s="449" t="s">
        <v>868</v>
      </c>
      <c r="D77" s="449" t="s">
        <v>898</v>
      </c>
      <c r="E77" s="449" t="s">
        <v>883</v>
      </c>
      <c r="F77" s="453"/>
      <c r="G77" s="453"/>
      <c r="H77" s="453"/>
      <c r="I77" s="453"/>
      <c r="J77" s="453">
        <v>1</v>
      </c>
      <c r="K77" s="453">
        <v>708</v>
      </c>
      <c r="L77" s="453">
        <v>1</v>
      </c>
      <c r="M77" s="453">
        <v>708</v>
      </c>
      <c r="N77" s="453"/>
      <c r="O77" s="453"/>
      <c r="P77" s="519"/>
      <c r="Q77" s="454"/>
    </row>
    <row r="78" spans="1:17" ht="14.4" customHeight="1" x14ac:dyDescent="0.3">
      <c r="A78" s="448" t="s">
        <v>955</v>
      </c>
      <c r="B78" s="449" t="s">
        <v>871</v>
      </c>
      <c r="C78" s="449" t="s">
        <v>868</v>
      </c>
      <c r="D78" s="449" t="s">
        <v>902</v>
      </c>
      <c r="E78" s="449" t="s">
        <v>903</v>
      </c>
      <c r="F78" s="453"/>
      <c r="G78" s="453"/>
      <c r="H78" s="453"/>
      <c r="I78" s="453"/>
      <c r="J78" s="453">
        <v>1</v>
      </c>
      <c r="K78" s="453">
        <v>69</v>
      </c>
      <c r="L78" s="453">
        <v>1</v>
      </c>
      <c r="M78" s="453">
        <v>69</v>
      </c>
      <c r="N78" s="453"/>
      <c r="O78" s="453"/>
      <c r="P78" s="519"/>
      <c r="Q78" s="454"/>
    </row>
    <row r="79" spans="1:17" ht="14.4" customHeight="1" x14ac:dyDescent="0.3">
      <c r="A79" s="448" t="s">
        <v>956</v>
      </c>
      <c r="B79" s="449" t="s">
        <v>867</v>
      </c>
      <c r="C79" s="449" t="s">
        <v>868</v>
      </c>
      <c r="D79" s="449" t="s">
        <v>869</v>
      </c>
      <c r="E79" s="449" t="s">
        <v>870</v>
      </c>
      <c r="F79" s="453">
        <v>3</v>
      </c>
      <c r="G79" s="453">
        <v>32175</v>
      </c>
      <c r="H79" s="453">
        <v>0.35270323599052883</v>
      </c>
      <c r="I79" s="453">
        <v>10725</v>
      </c>
      <c r="J79" s="453">
        <v>8</v>
      </c>
      <c r="K79" s="453">
        <v>91224</v>
      </c>
      <c r="L79" s="453">
        <v>1</v>
      </c>
      <c r="M79" s="453">
        <v>11403</v>
      </c>
      <c r="N79" s="453">
        <v>1</v>
      </c>
      <c r="O79" s="453">
        <v>11413</v>
      </c>
      <c r="P79" s="519">
        <v>0.12510962027536612</v>
      </c>
      <c r="Q79" s="454">
        <v>11413</v>
      </c>
    </row>
    <row r="80" spans="1:17" ht="14.4" customHeight="1" x14ac:dyDescent="0.3">
      <c r="A80" s="448" t="s">
        <v>956</v>
      </c>
      <c r="B80" s="449" t="s">
        <v>871</v>
      </c>
      <c r="C80" s="449" t="s">
        <v>868</v>
      </c>
      <c r="D80" s="449" t="s">
        <v>872</v>
      </c>
      <c r="E80" s="449" t="s">
        <v>873</v>
      </c>
      <c r="F80" s="453">
        <v>1</v>
      </c>
      <c r="G80" s="453">
        <v>128</v>
      </c>
      <c r="H80" s="453">
        <v>0.47058823529411764</v>
      </c>
      <c r="I80" s="453">
        <v>128</v>
      </c>
      <c r="J80" s="453">
        <v>2</v>
      </c>
      <c r="K80" s="453">
        <v>272</v>
      </c>
      <c r="L80" s="453">
        <v>1</v>
      </c>
      <c r="M80" s="453">
        <v>136</v>
      </c>
      <c r="N80" s="453"/>
      <c r="O80" s="453"/>
      <c r="P80" s="519"/>
      <c r="Q80" s="454"/>
    </row>
    <row r="81" spans="1:17" ht="14.4" customHeight="1" x14ac:dyDescent="0.3">
      <c r="A81" s="448" t="s">
        <v>956</v>
      </c>
      <c r="B81" s="449" t="s">
        <v>871</v>
      </c>
      <c r="C81" s="449" t="s">
        <v>868</v>
      </c>
      <c r="D81" s="449" t="s">
        <v>876</v>
      </c>
      <c r="E81" s="449" t="s">
        <v>877</v>
      </c>
      <c r="F81" s="453"/>
      <c r="G81" s="453"/>
      <c r="H81" s="453"/>
      <c r="I81" s="453"/>
      <c r="J81" s="453">
        <v>5</v>
      </c>
      <c r="K81" s="453">
        <v>11690</v>
      </c>
      <c r="L81" s="453">
        <v>1</v>
      </c>
      <c r="M81" s="453">
        <v>2338</v>
      </c>
      <c r="N81" s="453">
        <v>2</v>
      </c>
      <c r="O81" s="453">
        <v>4680</v>
      </c>
      <c r="P81" s="519">
        <v>0.40034217279726264</v>
      </c>
      <c r="Q81" s="454">
        <v>2340</v>
      </c>
    </row>
    <row r="82" spans="1:17" ht="14.4" customHeight="1" x14ac:dyDescent="0.3">
      <c r="A82" s="448" t="s">
        <v>956</v>
      </c>
      <c r="B82" s="449" t="s">
        <v>871</v>
      </c>
      <c r="C82" s="449" t="s">
        <v>868</v>
      </c>
      <c r="D82" s="449" t="s">
        <v>878</v>
      </c>
      <c r="E82" s="449" t="s">
        <v>879</v>
      </c>
      <c r="F82" s="453"/>
      <c r="G82" s="453"/>
      <c r="H82" s="453"/>
      <c r="I82" s="453"/>
      <c r="J82" s="453">
        <v>2</v>
      </c>
      <c r="K82" s="453">
        <v>2154</v>
      </c>
      <c r="L82" s="453">
        <v>1</v>
      </c>
      <c r="M82" s="453">
        <v>1077</v>
      </c>
      <c r="N82" s="453"/>
      <c r="O82" s="453"/>
      <c r="P82" s="519"/>
      <c r="Q82" s="454"/>
    </row>
    <row r="83" spans="1:17" ht="14.4" customHeight="1" x14ac:dyDescent="0.3">
      <c r="A83" s="448" t="s">
        <v>956</v>
      </c>
      <c r="B83" s="449" t="s">
        <v>871</v>
      </c>
      <c r="C83" s="449" t="s">
        <v>868</v>
      </c>
      <c r="D83" s="449" t="s">
        <v>880</v>
      </c>
      <c r="E83" s="449" t="s">
        <v>881</v>
      </c>
      <c r="F83" s="453">
        <v>1</v>
      </c>
      <c r="G83" s="453">
        <v>3721</v>
      </c>
      <c r="H83" s="453">
        <v>0.97331938268375617</v>
      </c>
      <c r="I83" s="453">
        <v>3721</v>
      </c>
      <c r="J83" s="453">
        <v>1</v>
      </c>
      <c r="K83" s="453">
        <v>3823</v>
      </c>
      <c r="L83" s="453">
        <v>1</v>
      </c>
      <c r="M83" s="453">
        <v>3823</v>
      </c>
      <c r="N83" s="453">
        <v>3</v>
      </c>
      <c r="O83" s="453">
        <v>11475</v>
      </c>
      <c r="P83" s="519">
        <v>3.0015694480774262</v>
      </c>
      <c r="Q83" s="454">
        <v>3825</v>
      </c>
    </row>
    <row r="84" spans="1:17" ht="14.4" customHeight="1" x14ac:dyDescent="0.3">
      <c r="A84" s="448" t="s">
        <v>956</v>
      </c>
      <c r="B84" s="449" t="s">
        <v>871</v>
      </c>
      <c r="C84" s="449" t="s">
        <v>868</v>
      </c>
      <c r="D84" s="449" t="s">
        <v>886</v>
      </c>
      <c r="E84" s="449" t="s">
        <v>887</v>
      </c>
      <c r="F84" s="453">
        <v>4</v>
      </c>
      <c r="G84" s="453">
        <v>6484</v>
      </c>
      <c r="H84" s="453"/>
      <c r="I84" s="453">
        <v>1621</v>
      </c>
      <c r="J84" s="453"/>
      <c r="K84" s="453"/>
      <c r="L84" s="453"/>
      <c r="M84" s="453"/>
      <c r="N84" s="453">
        <v>1</v>
      </c>
      <c r="O84" s="453">
        <v>1655</v>
      </c>
      <c r="P84" s="519"/>
      <c r="Q84" s="454">
        <v>1655</v>
      </c>
    </row>
    <row r="85" spans="1:17" ht="14.4" customHeight="1" x14ac:dyDescent="0.3">
      <c r="A85" s="448" t="s">
        <v>956</v>
      </c>
      <c r="B85" s="449" t="s">
        <v>871</v>
      </c>
      <c r="C85" s="449" t="s">
        <v>868</v>
      </c>
      <c r="D85" s="449" t="s">
        <v>890</v>
      </c>
      <c r="E85" s="449" t="s">
        <v>891</v>
      </c>
      <c r="F85" s="453"/>
      <c r="G85" s="453"/>
      <c r="H85" s="453"/>
      <c r="I85" s="453"/>
      <c r="J85" s="453">
        <v>6</v>
      </c>
      <c r="K85" s="453">
        <v>5040</v>
      </c>
      <c r="L85" s="453">
        <v>1</v>
      </c>
      <c r="M85" s="453">
        <v>840</v>
      </c>
      <c r="N85" s="453">
        <v>2</v>
      </c>
      <c r="O85" s="453">
        <v>1682</v>
      </c>
      <c r="P85" s="519">
        <v>0.33373015873015871</v>
      </c>
      <c r="Q85" s="454">
        <v>841</v>
      </c>
    </row>
    <row r="86" spans="1:17" ht="14.4" customHeight="1" x14ac:dyDescent="0.3">
      <c r="A86" s="448" t="s">
        <v>956</v>
      </c>
      <c r="B86" s="449" t="s">
        <v>871</v>
      </c>
      <c r="C86" s="449" t="s">
        <v>868</v>
      </c>
      <c r="D86" s="449" t="s">
        <v>892</v>
      </c>
      <c r="E86" s="449" t="s">
        <v>893</v>
      </c>
      <c r="F86" s="453">
        <v>2</v>
      </c>
      <c r="G86" s="453">
        <v>2922</v>
      </c>
      <c r="H86" s="453"/>
      <c r="I86" s="453">
        <v>1461</v>
      </c>
      <c r="J86" s="453"/>
      <c r="K86" s="453"/>
      <c r="L86" s="453"/>
      <c r="M86" s="453"/>
      <c r="N86" s="453"/>
      <c r="O86" s="453"/>
      <c r="P86" s="519"/>
      <c r="Q86" s="454"/>
    </row>
    <row r="87" spans="1:17" ht="14.4" customHeight="1" x14ac:dyDescent="0.3">
      <c r="A87" s="448" t="s">
        <v>956</v>
      </c>
      <c r="B87" s="449" t="s">
        <v>871</v>
      </c>
      <c r="C87" s="449" t="s">
        <v>868</v>
      </c>
      <c r="D87" s="449" t="s">
        <v>896</v>
      </c>
      <c r="E87" s="449" t="s">
        <v>897</v>
      </c>
      <c r="F87" s="453">
        <v>7</v>
      </c>
      <c r="G87" s="453">
        <v>112</v>
      </c>
      <c r="H87" s="453">
        <v>0.5490196078431373</v>
      </c>
      <c r="I87" s="453">
        <v>16</v>
      </c>
      <c r="J87" s="453">
        <v>12</v>
      </c>
      <c r="K87" s="453">
        <v>204</v>
      </c>
      <c r="L87" s="453">
        <v>1</v>
      </c>
      <c r="M87" s="453">
        <v>17</v>
      </c>
      <c r="N87" s="453">
        <v>10</v>
      </c>
      <c r="O87" s="453">
        <v>170</v>
      </c>
      <c r="P87" s="519">
        <v>0.83333333333333337</v>
      </c>
      <c r="Q87" s="454">
        <v>17</v>
      </c>
    </row>
    <row r="88" spans="1:17" ht="14.4" customHeight="1" x14ac:dyDescent="0.3">
      <c r="A88" s="448" t="s">
        <v>956</v>
      </c>
      <c r="B88" s="449" t="s">
        <v>871</v>
      </c>
      <c r="C88" s="449" t="s">
        <v>868</v>
      </c>
      <c r="D88" s="449" t="s">
        <v>898</v>
      </c>
      <c r="E88" s="449" t="s">
        <v>883</v>
      </c>
      <c r="F88" s="453">
        <v>12</v>
      </c>
      <c r="G88" s="453">
        <v>8352</v>
      </c>
      <c r="H88" s="453">
        <v>0.56174334140435833</v>
      </c>
      <c r="I88" s="453">
        <v>696</v>
      </c>
      <c r="J88" s="453">
        <v>21</v>
      </c>
      <c r="K88" s="453">
        <v>14868</v>
      </c>
      <c r="L88" s="453">
        <v>1</v>
      </c>
      <c r="M88" s="453">
        <v>708</v>
      </c>
      <c r="N88" s="453">
        <v>19</v>
      </c>
      <c r="O88" s="453">
        <v>13452</v>
      </c>
      <c r="P88" s="519">
        <v>0.90476190476190477</v>
      </c>
      <c r="Q88" s="454">
        <v>708</v>
      </c>
    </row>
    <row r="89" spans="1:17" ht="14.4" customHeight="1" x14ac:dyDescent="0.3">
      <c r="A89" s="448" t="s">
        <v>956</v>
      </c>
      <c r="B89" s="449" t="s">
        <v>871</v>
      </c>
      <c r="C89" s="449" t="s">
        <v>868</v>
      </c>
      <c r="D89" s="449" t="s">
        <v>899</v>
      </c>
      <c r="E89" s="449" t="s">
        <v>885</v>
      </c>
      <c r="F89" s="453">
        <v>5</v>
      </c>
      <c r="G89" s="453">
        <v>6935</v>
      </c>
      <c r="H89" s="453">
        <v>1.6075567918405191</v>
      </c>
      <c r="I89" s="453">
        <v>1387</v>
      </c>
      <c r="J89" s="453">
        <v>3</v>
      </c>
      <c r="K89" s="453">
        <v>4314</v>
      </c>
      <c r="L89" s="453">
        <v>1</v>
      </c>
      <c r="M89" s="453">
        <v>1438</v>
      </c>
      <c r="N89" s="453">
        <v>6</v>
      </c>
      <c r="O89" s="453">
        <v>8634</v>
      </c>
      <c r="P89" s="519">
        <v>2.0013908205841449</v>
      </c>
      <c r="Q89" s="454">
        <v>1439</v>
      </c>
    </row>
    <row r="90" spans="1:17" ht="14.4" customHeight="1" x14ac:dyDescent="0.3">
      <c r="A90" s="448" t="s">
        <v>956</v>
      </c>
      <c r="B90" s="449" t="s">
        <v>871</v>
      </c>
      <c r="C90" s="449" t="s">
        <v>868</v>
      </c>
      <c r="D90" s="449" t="s">
        <v>900</v>
      </c>
      <c r="E90" s="449" t="s">
        <v>901</v>
      </c>
      <c r="F90" s="453">
        <v>2</v>
      </c>
      <c r="G90" s="453">
        <v>4682</v>
      </c>
      <c r="H90" s="453">
        <v>0.96060730406237171</v>
      </c>
      <c r="I90" s="453">
        <v>2341</v>
      </c>
      <c r="J90" s="453">
        <v>2</v>
      </c>
      <c r="K90" s="453">
        <v>4874</v>
      </c>
      <c r="L90" s="453">
        <v>1</v>
      </c>
      <c r="M90" s="453">
        <v>2437</v>
      </c>
      <c r="N90" s="453">
        <v>4</v>
      </c>
      <c r="O90" s="453">
        <v>9752</v>
      </c>
      <c r="P90" s="519">
        <v>2.0008206811653673</v>
      </c>
      <c r="Q90" s="454">
        <v>2438</v>
      </c>
    </row>
    <row r="91" spans="1:17" ht="14.4" customHeight="1" x14ac:dyDescent="0.3">
      <c r="A91" s="448" t="s">
        <v>956</v>
      </c>
      <c r="B91" s="449" t="s">
        <v>871</v>
      </c>
      <c r="C91" s="449" t="s">
        <v>868</v>
      </c>
      <c r="D91" s="449" t="s">
        <v>902</v>
      </c>
      <c r="E91" s="449" t="s">
        <v>903</v>
      </c>
      <c r="F91" s="453">
        <v>12</v>
      </c>
      <c r="G91" s="453">
        <v>792</v>
      </c>
      <c r="H91" s="453">
        <v>0.54658385093167705</v>
      </c>
      <c r="I91" s="453">
        <v>66</v>
      </c>
      <c r="J91" s="453">
        <v>21</v>
      </c>
      <c r="K91" s="453">
        <v>1449</v>
      </c>
      <c r="L91" s="453">
        <v>1</v>
      </c>
      <c r="M91" s="453">
        <v>69</v>
      </c>
      <c r="N91" s="453">
        <v>19</v>
      </c>
      <c r="O91" s="453">
        <v>1311</v>
      </c>
      <c r="P91" s="519">
        <v>0.90476190476190477</v>
      </c>
      <c r="Q91" s="454">
        <v>69</v>
      </c>
    </row>
    <row r="92" spans="1:17" ht="14.4" customHeight="1" x14ac:dyDescent="0.3">
      <c r="A92" s="448" t="s">
        <v>956</v>
      </c>
      <c r="B92" s="449" t="s">
        <v>871</v>
      </c>
      <c r="C92" s="449" t="s">
        <v>868</v>
      </c>
      <c r="D92" s="449" t="s">
        <v>904</v>
      </c>
      <c r="E92" s="449" t="s">
        <v>905</v>
      </c>
      <c r="F92" s="453">
        <v>2</v>
      </c>
      <c r="G92" s="453">
        <v>802</v>
      </c>
      <c r="H92" s="453"/>
      <c r="I92" s="453">
        <v>401</v>
      </c>
      <c r="J92" s="453"/>
      <c r="K92" s="453"/>
      <c r="L92" s="453"/>
      <c r="M92" s="453"/>
      <c r="N92" s="453"/>
      <c r="O92" s="453"/>
      <c r="P92" s="519"/>
      <c r="Q92" s="454"/>
    </row>
    <row r="93" spans="1:17" ht="14.4" customHeight="1" x14ac:dyDescent="0.3">
      <c r="A93" s="448" t="s">
        <v>956</v>
      </c>
      <c r="B93" s="449" t="s">
        <v>871</v>
      </c>
      <c r="C93" s="449" t="s">
        <v>868</v>
      </c>
      <c r="D93" s="449" t="s">
        <v>908</v>
      </c>
      <c r="E93" s="449" t="s">
        <v>909</v>
      </c>
      <c r="F93" s="453">
        <v>20</v>
      </c>
      <c r="G93" s="453">
        <v>11040</v>
      </c>
      <c r="H93" s="453">
        <v>0.8571428571428571</v>
      </c>
      <c r="I93" s="453">
        <v>552</v>
      </c>
      <c r="J93" s="453">
        <v>23</v>
      </c>
      <c r="K93" s="453">
        <v>12880</v>
      </c>
      <c r="L93" s="453">
        <v>1</v>
      </c>
      <c r="M93" s="453">
        <v>560</v>
      </c>
      <c r="N93" s="453">
        <v>33</v>
      </c>
      <c r="O93" s="453">
        <v>18480</v>
      </c>
      <c r="P93" s="519">
        <v>1.4347826086956521</v>
      </c>
      <c r="Q93" s="454">
        <v>560</v>
      </c>
    </row>
    <row r="94" spans="1:17" ht="14.4" customHeight="1" x14ac:dyDescent="0.3">
      <c r="A94" s="448" t="s">
        <v>956</v>
      </c>
      <c r="B94" s="449" t="s">
        <v>871</v>
      </c>
      <c r="C94" s="449" t="s">
        <v>868</v>
      </c>
      <c r="D94" s="449" t="s">
        <v>921</v>
      </c>
      <c r="E94" s="449" t="s">
        <v>922</v>
      </c>
      <c r="F94" s="453">
        <v>4</v>
      </c>
      <c r="G94" s="453">
        <v>6460</v>
      </c>
      <c r="H94" s="453">
        <v>1.9587628865979381</v>
      </c>
      <c r="I94" s="453">
        <v>1615</v>
      </c>
      <c r="J94" s="453">
        <v>2</v>
      </c>
      <c r="K94" s="453">
        <v>3298</v>
      </c>
      <c r="L94" s="453">
        <v>1</v>
      </c>
      <c r="M94" s="453">
        <v>1649</v>
      </c>
      <c r="N94" s="453">
        <v>5</v>
      </c>
      <c r="O94" s="453">
        <v>8245</v>
      </c>
      <c r="P94" s="519">
        <v>2.5</v>
      </c>
      <c r="Q94" s="454">
        <v>1649</v>
      </c>
    </row>
    <row r="95" spans="1:17" ht="14.4" customHeight="1" x14ac:dyDescent="0.3">
      <c r="A95" s="448" t="s">
        <v>956</v>
      </c>
      <c r="B95" s="449" t="s">
        <v>871</v>
      </c>
      <c r="C95" s="449" t="s">
        <v>868</v>
      </c>
      <c r="D95" s="449" t="s">
        <v>924</v>
      </c>
      <c r="E95" s="449" t="s">
        <v>925</v>
      </c>
      <c r="F95" s="453"/>
      <c r="G95" s="453"/>
      <c r="H95" s="453"/>
      <c r="I95" s="453"/>
      <c r="J95" s="453"/>
      <c r="K95" s="453"/>
      <c r="L95" s="453"/>
      <c r="M95" s="453"/>
      <c r="N95" s="453">
        <v>2</v>
      </c>
      <c r="O95" s="453">
        <v>4406</v>
      </c>
      <c r="P95" s="519"/>
      <c r="Q95" s="454">
        <v>2203</v>
      </c>
    </row>
    <row r="96" spans="1:17" ht="14.4" customHeight="1" x14ac:dyDescent="0.3">
      <c r="A96" s="448" t="s">
        <v>957</v>
      </c>
      <c r="B96" s="449" t="s">
        <v>867</v>
      </c>
      <c r="C96" s="449" t="s">
        <v>868</v>
      </c>
      <c r="D96" s="449" t="s">
        <v>869</v>
      </c>
      <c r="E96" s="449" t="s">
        <v>870</v>
      </c>
      <c r="F96" s="453">
        <v>9</v>
      </c>
      <c r="G96" s="453">
        <v>96525</v>
      </c>
      <c r="H96" s="453">
        <v>2.1162194159431729</v>
      </c>
      <c r="I96" s="453">
        <v>10725</v>
      </c>
      <c r="J96" s="453">
        <v>4</v>
      </c>
      <c r="K96" s="453">
        <v>45612</v>
      </c>
      <c r="L96" s="453">
        <v>1</v>
      </c>
      <c r="M96" s="453">
        <v>11403</v>
      </c>
      <c r="N96" s="453">
        <v>3</v>
      </c>
      <c r="O96" s="453">
        <v>34239</v>
      </c>
      <c r="P96" s="519">
        <v>0.7506577216521968</v>
      </c>
      <c r="Q96" s="454">
        <v>11413</v>
      </c>
    </row>
    <row r="97" spans="1:17" ht="14.4" customHeight="1" x14ac:dyDescent="0.3">
      <c r="A97" s="448" t="s">
        <v>957</v>
      </c>
      <c r="B97" s="449" t="s">
        <v>871</v>
      </c>
      <c r="C97" s="449" t="s">
        <v>868</v>
      </c>
      <c r="D97" s="449" t="s">
        <v>872</v>
      </c>
      <c r="E97" s="449" t="s">
        <v>873</v>
      </c>
      <c r="F97" s="453">
        <v>1</v>
      </c>
      <c r="G97" s="453">
        <v>128</v>
      </c>
      <c r="H97" s="453">
        <v>0.94117647058823528</v>
      </c>
      <c r="I97" s="453">
        <v>128</v>
      </c>
      <c r="J97" s="453">
        <v>1</v>
      </c>
      <c r="K97" s="453">
        <v>136</v>
      </c>
      <c r="L97" s="453">
        <v>1</v>
      </c>
      <c r="M97" s="453">
        <v>136</v>
      </c>
      <c r="N97" s="453">
        <v>1</v>
      </c>
      <c r="O97" s="453">
        <v>136</v>
      </c>
      <c r="P97" s="519">
        <v>1</v>
      </c>
      <c r="Q97" s="454">
        <v>136</v>
      </c>
    </row>
    <row r="98" spans="1:17" ht="14.4" customHeight="1" x14ac:dyDescent="0.3">
      <c r="A98" s="448" t="s">
        <v>957</v>
      </c>
      <c r="B98" s="449" t="s">
        <v>871</v>
      </c>
      <c r="C98" s="449" t="s">
        <v>868</v>
      </c>
      <c r="D98" s="449" t="s">
        <v>876</v>
      </c>
      <c r="E98" s="449" t="s">
        <v>877</v>
      </c>
      <c r="F98" s="453">
        <v>4</v>
      </c>
      <c r="G98" s="453">
        <v>8944</v>
      </c>
      <c r="H98" s="453">
        <v>0.76509837467921304</v>
      </c>
      <c r="I98" s="453">
        <v>2236</v>
      </c>
      <c r="J98" s="453">
        <v>5</v>
      </c>
      <c r="K98" s="453">
        <v>11690</v>
      </c>
      <c r="L98" s="453">
        <v>1</v>
      </c>
      <c r="M98" s="453">
        <v>2338</v>
      </c>
      <c r="N98" s="453"/>
      <c r="O98" s="453"/>
      <c r="P98" s="519"/>
      <c r="Q98" s="454"/>
    </row>
    <row r="99" spans="1:17" ht="14.4" customHeight="1" x14ac:dyDescent="0.3">
      <c r="A99" s="448" t="s">
        <v>957</v>
      </c>
      <c r="B99" s="449" t="s">
        <v>871</v>
      </c>
      <c r="C99" s="449" t="s">
        <v>868</v>
      </c>
      <c r="D99" s="449" t="s">
        <v>878</v>
      </c>
      <c r="E99" s="449" t="s">
        <v>879</v>
      </c>
      <c r="F99" s="453">
        <v>2</v>
      </c>
      <c r="G99" s="453">
        <v>2086</v>
      </c>
      <c r="H99" s="453"/>
      <c r="I99" s="453">
        <v>1043</v>
      </c>
      <c r="J99" s="453"/>
      <c r="K99" s="453"/>
      <c r="L99" s="453"/>
      <c r="M99" s="453"/>
      <c r="N99" s="453"/>
      <c r="O99" s="453"/>
      <c r="P99" s="519"/>
      <c r="Q99" s="454"/>
    </row>
    <row r="100" spans="1:17" ht="14.4" customHeight="1" x14ac:dyDescent="0.3">
      <c r="A100" s="448" t="s">
        <v>957</v>
      </c>
      <c r="B100" s="449" t="s">
        <v>871</v>
      </c>
      <c r="C100" s="449" t="s">
        <v>868</v>
      </c>
      <c r="D100" s="449" t="s">
        <v>880</v>
      </c>
      <c r="E100" s="449" t="s">
        <v>881</v>
      </c>
      <c r="F100" s="453">
        <v>17</v>
      </c>
      <c r="G100" s="453">
        <v>63257</v>
      </c>
      <c r="H100" s="453">
        <v>2.0683036882029819</v>
      </c>
      <c r="I100" s="453">
        <v>3721</v>
      </c>
      <c r="J100" s="453">
        <v>8</v>
      </c>
      <c r="K100" s="453">
        <v>30584</v>
      </c>
      <c r="L100" s="453">
        <v>1</v>
      </c>
      <c r="M100" s="453">
        <v>3823</v>
      </c>
      <c r="N100" s="453">
        <v>12</v>
      </c>
      <c r="O100" s="453">
        <v>45900</v>
      </c>
      <c r="P100" s="519">
        <v>1.5007847240387131</v>
      </c>
      <c r="Q100" s="454">
        <v>3825</v>
      </c>
    </row>
    <row r="101" spans="1:17" ht="14.4" customHeight="1" x14ac:dyDescent="0.3">
      <c r="A101" s="448" t="s">
        <v>957</v>
      </c>
      <c r="B101" s="449" t="s">
        <v>871</v>
      </c>
      <c r="C101" s="449" t="s">
        <v>868</v>
      </c>
      <c r="D101" s="449" t="s">
        <v>882</v>
      </c>
      <c r="E101" s="449" t="s">
        <v>883</v>
      </c>
      <c r="F101" s="453">
        <v>2</v>
      </c>
      <c r="G101" s="453">
        <v>878</v>
      </c>
      <c r="H101" s="453"/>
      <c r="I101" s="453">
        <v>439</v>
      </c>
      <c r="J101" s="453"/>
      <c r="K101" s="453"/>
      <c r="L101" s="453"/>
      <c r="M101" s="453"/>
      <c r="N101" s="453"/>
      <c r="O101" s="453"/>
      <c r="P101" s="519"/>
      <c r="Q101" s="454"/>
    </row>
    <row r="102" spans="1:17" ht="14.4" customHeight="1" x14ac:dyDescent="0.3">
      <c r="A102" s="448" t="s">
        <v>957</v>
      </c>
      <c r="B102" s="449" t="s">
        <v>871</v>
      </c>
      <c r="C102" s="449" t="s">
        <v>868</v>
      </c>
      <c r="D102" s="449" t="s">
        <v>884</v>
      </c>
      <c r="E102" s="449" t="s">
        <v>885</v>
      </c>
      <c r="F102" s="453"/>
      <c r="G102" s="453"/>
      <c r="H102" s="453"/>
      <c r="I102" s="453"/>
      <c r="J102" s="453">
        <v>2</v>
      </c>
      <c r="K102" s="453">
        <v>1706</v>
      </c>
      <c r="L102" s="453">
        <v>1</v>
      </c>
      <c r="M102" s="453">
        <v>853</v>
      </c>
      <c r="N102" s="453"/>
      <c r="O102" s="453"/>
      <c r="P102" s="519"/>
      <c r="Q102" s="454"/>
    </row>
    <row r="103" spans="1:17" ht="14.4" customHeight="1" x14ac:dyDescent="0.3">
      <c r="A103" s="448" t="s">
        <v>957</v>
      </c>
      <c r="B103" s="449" t="s">
        <v>871</v>
      </c>
      <c r="C103" s="449" t="s">
        <v>868</v>
      </c>
      <c r="D103" s="449" t="s">
        <v>886</v>
      </c>
      <c r="E103" s="449" t="s">
        <v>887</v>
      </c>
      <c r="F103" s="453">
        <v>5</v>
      </c>
      <c r="G103" s="453">
        <v>8105</v>
      </c>
      <c r="H103" s="453">
        <v>1.2243202416918428</v>
      </c>
      <c r="I103" s="453">
        <v>1621</v>
      </c>
      <c r="J103" s="453">
        <v>4</v>
      </c>
      <c r="K103" s="453">
        <v>6620</v>
      </c>
      <c r="L103" s="453">
        <v>1</v>
      </c>
      <c r="M103" s="453">
        <v>1655</v>
      </c>
      <c r="N103" s="453"/>
      <c r="O103" s="453"/>
      <c r="P103" s="519"/>
      <c r="Q103" s="454"/>
    </row>
    <row r="104" spans="1:17" ht="14.4" customHeight="1" x14ac:dyDescent="0.3">
      <c r="A104" s="448" t="s">
        <v>957</v>
      </c>
      <c r="B104" s="449" t="s">
        <v>871</v>
      </c>
      <c r="C104" s="449" t="s">
        <v>868</v>
      </c>
      <c r="D104" s="449" t="s">
        <v>890</v>
      </c>
      <c r="E104" s="449" t="s">
        <v>891</v>
      </c>
      <c r="F104" s="453"/>
      <c r="G104" s="453"/>
      <c r="H104" s="453"/>
      <c r="I104" s="453"/>
      <c r="J104" s="453">
        <v>2</v>
      </c>
      <c r="K104" s="453">
        <v>1680</v>
      </c>
      <c r="L104" s="453">
        <v>1</v>
      </c>
      <c r="M104" s="453">
        <v>840</v>
      </c>
      <c r="N104" s="453"/>
      <c r="O104" s="453"/>
      <c r="P104" s="519"/>
      <c r="Q104" s="454"/>
    </row>
    <row r="105" spans="1:17" ht="14.4" customHeight="1" x14ac:dyDescent="0.3">
      <c r="A105" s="448" t="s">
        <v>957</v>
      </c>
      <c r="B105" s="449" t="s">
        <v>871</v>
      </c>
      <c r="C105" s="449" t="s">
        <v>868</v>
      </c>
      <c r="D105" s="449" t="s">
        <v>892</v>
      </c>
      <c r="E105" s="449" t="s">
        <v>893</v>
      </c>
      <c r="F105" s="453">
        <v>1</v>
      </c>
      <c r="G105" s="453">
        <v>1461</v>
      </c>
      <c r="H105" s="453">
        <v>0.95929087327642815</v>
      </c>
      <c r="I105" s="453">
        <v>1461</v>
      </c>
      <c r="J105" s="453">
        <v>1</v>
      </c>
      <c r="K105" s="453">
        <v>1523</v>
      </c>
      <c r="L105" s="453">
        <v>1</v>
      </c>
      <c r="M105" s="453">
        <v>1523</v>
      </c>
      <c r="N105" s="453"/>
      <c r="O105" s="453"/>
      <c r="P105" s="519"/>
      <c r="Q105" s="454"/>
    </row>
    <row r="106" spans="1:17" ht="14.4" customHeight="1" x14ac:dyDescent="0.3">
      <c r="A106" s="448" t="s">
        <v>957</v>
      </c>
      <c r="B106" s="449" t="s">
        <v>871</v>
      </c>
      <c r="C106" s="449" t="s">
        <v>868</v>
      </c>
      <c r="D106" s="449" t="s">
        <v>896</v>
      </c>
      <c r="E106" s="449" t="s">
        <v>897</v>
      </c>
      <c r="F106" s="453">
        <v>11</v>
      </c>
      <c r="G106" s="453">
        <v>176</v>
      </c>
      <c r="H106" s="453">
        <v>0.7963800904977375</v>
      </c>
      <c r="I106" s="453">
        <v>16</v>
      </c>
      <c r="J106" s="453">
        <v>13</v>
      </c>
      <c r="K106" s="453">
        <v>221</v>
      </c>
      <c r="L106" s="453">
        <v>1</v>
      </c>
      <c r="M106" s="453">
        <v>17</v>
      </c>
      <c r="N106" s="453">
        <v>16</v>
      </c>
      <c r="O106" s="453">
        <v>272</v>
      </c>
      <c r="P106" s="519">
        <v>1.2307692307692308</v>
      </c>
      <c r="Q106" s="454">
        <v>17</v>
      </c>
    </row>
    <row r="107" spans="1:17" ht="14.4" customHeight="1" x14ac:dyDescent="0.3">
      <c r="A107" s="448" t="s">
        <v>957</v>
      </c>
      <c r="B107" s="449" t="s">
        <v>871</v>
      </c>
      <c r="C107" s="449" t="s">
        <v>868</v>
      </c>
      <c r="D107" s="449" t="s">
        <v>898</v>
      </c>
      <c r="E107" s="449" t="s">
        <v>883</v>
      </c>
      <c r="F107" s="453">
        <v>20</v>
      </c>
      <c r="G107" s="453">
        <v>13920</v>
      </c>
      <c r="H107" s="453">
        <v>0.89368258859784289</v>
      </c>
      <c r="I107" s="453">
        <v>696</v>
      </c>
      <c r="J107" s="453">
        <v>22</v>
      </c>
      <c r="K107" s="453">
        <v>15576</v>
      </c>
      <c r="L107" s="453">
        <v>1</v>
      </c>
      <c r="M107" s="453">
        <v>708</v>
      </c>
      <c r="N107" s="453">
        <v>29</v>
      </c>
      <c r="O107" s="453">
        <v>20532</v>
      </c>
      <c r="P107" s="519">
        <v>1.3181818181818181</v>
      </c>
      <c r="Q107" s="454">
        <v>708</v>
      </c>
    </row>
    <row r="108" spans="1:17" ht="14.4" customHeight="1" x14ac:dyDescent="0.3">
      <c r="A108" s="448" t="s">
        <v>957</v>
      </c>
      <c r="B108" s="449" t="s">
        <v>871</v>
      </c>
      <c r="C108" s="449" t="s">
        <v>868</v>
      </c>
      <c r="D108" s="449" t="s">
        <v>899</v>
      </c>
      <c r="E108" s="449" t="s">
        <v>885</v>
      </c>
      <c r="F108" s="453">
        <v>29</v>
      </c>
      <c r="G108" s="453">
        <v>40223</v>
      </c>
      <c r="H108" s="453">
        <v>1.6453816575308844</v>
      </c>
      <c r="I108" s="453">
        <v>1387</v>
      </c>
      <c r="J108" s="453">
        <v>17</v>
      </c>
      <c r="K108" s="453">
        <v>24446</v>
      </c>
      <c r="L108" s="453">
        <v>1</v>
      </c>
      <c r="M108" s="453">
        <v>1438</v>
      </c>
      <c r="N108" s="453">
        <v>31</v>
      </c>
      <c r="O108" s="453">
        <v>44609</v>
      </c>
      <c r="P108" s="519">
        <v>1.8247975128855436</v>
      </c>
      <c r="Q108" s="454">
        <v>1439</v>
      </c>
    </row>
    <row r="109" spans="1:17" ht="14.4" customHeight="1" x14ac:dyDescent="0.3">
      <c r="A109" s="448" t="s">
        <v>957</v>
      </c>
      <c r="B109" s="449" t="s">
        <v>871</v>
      </c>
      <c r="C109" s="449" t="s">
        <v>868</v>
      </c>
      <c r="D109" s="449" t="s">
        <v>900</v>
      </c>
      <c r="E109" s="449" t="s">
        <v>901</v>
      </c>
      <c r="F109" s="453">
        <v>17</v>
      </c>
      <c r="G109" s="453">
        <v>39797</v>
      </c>
      <c r="H109" s="453">
        <v>1.1664517263614513</v>
      </c>
      <c r="I109" s="453">
        <v>2341</v>
      </c>
      <c r="J109" s="453">
        <v>14</v>
      </c>
      <c r="K109" s="453">
        <v>34118</v>
      </c>
      <c r="L109" s="453">
        <v>1</v>
      </c>
      <c r="M109" s="453">
        <v>2437</v>
      </c>
      <c r="N109" s="453">
        <v>17</v>
      </c>
      <c r="O109" s="453">
        <v>41446</v>
      </c>
      <c r="P109" s="519">
        <v>1.2147839849932587</v>
      </c>
      <c r="Q109" s="454">
        <v>2438</v>
      </c>
    </row>
    <row r="110" spans="1:17" ht="14.4" customHeight="1" x14ac:dyDescent="0.3">
      <c r="A110" s="448" t="s">
        <v>957</v>
      </c>
      <c r="B110" s="449" t="s">
        <v>871</v>
      </c>
      <c r="C110" s="449" t="s">
        <v>868</v>
      </c>
      <c r="D110" s="449" t="s">
        <v>902</v>
      </c>
      <c r="E110" s="449" t="s">
        <v>903</v>
      </c>
      <c r="F110" s="453">
        <v>22</v>
      </c>
      <c r="G110" s="453">
        <v>1452</v>
      </c>
      <c r="H110" s="453">
        <v>0.95652173913043481</v>
      </c>
      <c r="I110" s="453">
        <v>66</v>
      </c>
      <c r="J110" s="453">
        <v>22</v>
      </c>
      <c r="K110" s="453">
        <v>1518</v>
      </c>
      <c r="L110" s="453">
        <v>1</v>
      </c>
      <c r="M110" s="453">
        <v>69</v>
      </c>
      <c r="N110" s="453">
        <v>29</v>
      </c>
      <c r="O110" s="453">
        <v>2001</v>
      </c>
      <c r="P110" s="519">
        <v>1.3181818181818181</v>
      </c>
      <c r="Q110" s="454">
        <v>69</v>
      </c>
    </row>
    <row r="111" spans="1:17" ht="14.4" customHeight="1" x14ac:dyDescent="0.3">
      <c r="A111" s="448" t="s">
        <v>957</v>
      </c>
      <c r="B111" s="449" t="s">
        <v>871</v>
      </c>
      <c r="C111" s="449" t="s">
        <v>868</v>
      </c>
      <c r="D111" s="449" t="s">
        <v>904</v>
      </c>
      <c r="E111" s="449" t="s">
        <v>905</v>
      </c>
      <c r="F111" s="453">
        <v>1</v>
      </c>
      <c r="G111" s="453">
        <v>401</v>
      </c>
      <c r="H111" s="453">
        <v>0.98525798525798525</v>
      </c>
      <c r="I111" s="453">
        <v>401</v>
      </c>
      <c r="J111" s="453">
        <v>1</v>
      </c>
      <c r="K111" s="453">
        <v>407</v>
      </c>
      <c r="L111" s="453">
        <v>1</v>
      </c>
      <c r="M111" s="453">
        <v>407</v>
      </c>
      <c r="N111" s="453"/>
      <c r="O111" s="453"/>
      <c r="P111" s="519"/>
      <c r="Q111" s="454"/>
    </row>
    <row r="112" spans="1:17" ht="14.4" customHeight="1" x14ac:dyDescent="0.3">
      <c r="A112" s="448" t="s">
        <v>957</v>
      </c>
      <c r="B112" s="449" t="s">
        <v>871</v>
      </c>
      <c r="C112" s="449" t="s">
        <v>868</v>
      </c>
      <c r="D112" s="449" t="s">
        <v>906</v>
      </c>
      <c r="E112" s="449" t="s">
        <v>907</v>
      </c>
      <c r="F112" s="453"/>
      <c r="G112" s="453"/>
      <c r="H112" s="453"/>
      <c r="I112" s="453"/>
      <c r="J112" s="453">
        <v>1</v>
      </c>
      <c r="K112" s="453">
        <v>1664</v>
      </c>
      <c r="L112" s="453">
        <v>1</v>
      </c>
      <c r="M112" s="453">
        <v>1664</v>
      </c>
      <c r="N112" s="453">
        <v>2</v>
      </c>
      <c r="O112" s="453">
        <v>3330</v>
      </c>
      <c r="P112" s="519">
        <v>2.0012019230769229</v>
      </c>
      <c r="Q112" s="454">
        <v>1665</v>
      </c>
    </row>
    <row r="113" spans="1:17" ht="14.4" customHeight="1" x14ac:dyDescent="0.3">
      <c r="A113" s="448" t="s">
        <v>957</v>
      </c>
      <c r="B113" s="449" t="s">
        <v>871</v>
      </c>
      <c r="C113" s="449" t="s">
        <v>868</v>
      </c>
      <c r="D113" s="449" t="s">
        <v>908</v>
      </c>
      <c r="E113" s="449" t="s">
        <v>909</v>
      </c>
      <c r="F113" s="453">
        <v>50</v>
      </c>
      <c r="G113" s="453">
        <v>27600</v>
      </c>
      <c r="H113" s="453">
        <v>0.72478991596638653</v>
      </c>
      <c r="I113" s="453">
        <v>552</v>
      </c>
      <c r="J113" s="453">
        <v>68</v>
      </c>
      <c r="K113" s="453">
        <v>38080</v>
      </c>
      <c r="L113" s="453">
        <v>1</v>
      </c>
      <c r="M113" s="453">
        <v>560</v>
      </c>
      <c r="N113" s="453">
        <v>59</v>
      </c>
      <c r="O113" s="453">
        <v>33040</v>
      </c>
      <c r="P113" s="519">
        <v>0.86764705882352944</v>
      </c>
      <c r="Q113" s="454">
        <v>560</v>
      </c>
    </row>
    <row r="114" spans="1:17" ht="14.4" customHeight="1" x14ac:dyDescent="0.3">
      <c r="A114" s="448" t="s">
        <v>957</v>
      </c>
      <c r="B114" s="449" t="s">
        <v>871</v>
      </c>
      <c r="C114" s="449" t="s">
        <v>868</v>
      </c>
      <c r="D114" s="449" t="s">
        <v>916</v>
      </c>
      <c r="E114" s="449" t="s">
        <v>917</v>
      </c>
      <c r="F114" s="453"/>
      <c r="G114" s="453"/>
      <c r="H114" s="453"/>
      <c r="I114" s="453"/>
      <c r="J114" s="453">
        <v>5</v>
      </c>
      <c r="K114" s="453">
        <v>2145</v>
      </c>
      <c r="L114" s="453">
        <v>1</v>
      </c>
      <c r="M114" s="453">
        <v>429</v>
      </c>
      <c r="N114" s="453">
        <v>8</v>
      </c>
      <c r="O114" s="453">
        <v>3432</v>
      </c>
      <c r="P114" s="519">
        <v>1.6</v>
      </c>
      <c r="Q114" s="454">
        <v>429</v>
      </c>
    </row>
    <row r="115" spans="1:17" ht="14.4" customHeight="1" x14ac:dyDescent="0.3">
      <c r="A115" s="448" t="s">
        <v>957</v>
      </c>
      <c r="B115" s="449" t="s">
        <v>871</v>
      </c>
      <c r="C115" s="449" t="s">
        <v>868</v>
      </c>
      <c r="D115" s="449" t="s">
        <v>921</v>
      </c>
      <c r="E115" s="449" t="s">
        <v>922</v>
      </c>
      <c r="F115" s="453">
        <v>14</v>
      </c>
      <c r="G115" s="453">
        <v>22610</v>
      </c>
      <c r="H115" s="453">
        <v>0.72164948453608246</v>
      </c>
      <c r="I115" s="453">
        <v>1615</v>
      </c>
      <c r="J115" s="453">
        <v>19</v>
      </c>
      <c r="K115" s="453">
        <v>31331</v>
      </c>
      <c r="L115" s="453">
        <v>1</v>
      </c>
      <c r="M115" s="453">
        <v>1649</v>
      </c>
      <c r="N115" s="453">
        <v>1</v>
      </c>
      <c r="O115" s="453">
        <v>1649</v>
      </c>
      <c r="P115" s="519">
        <v>5.2631578947368418E-2</v>
      </c>
      <c r="Q115" s="454">
        <v>1649</v>
      </c>
    </row>
    <row r="116" spans="1:17" ht="14.4" customHeight="1" x14ac:dyDescent="0.3">
      <c r="A116" s="448" t="s">
        <v>957</v>
      </c>
      <c r="B116" s="449" t="s">
        <v>871</v>
      </c>
      <c r="C116" s="449" t="s">
        <v>868</v>
      </c>
      <c r="D116" s="449" t="s">
        <v>924</v>
      </c>
      <c r="E116" s="449"/>
      <c r="F116" s="453"/>
      <c r="G116" s="453"/>
      <c r="H116" s="453"/>
      <c r="I116" s="453"/>
      <c r="J116" s="453"/>
      <c r="K116" s="453"/>
      <c r="L116" s="453"/>
      <c r="M116" s="453"/>
      <c r="N116" s="453">
        <v>1</v>
      </c>
      <c r="O116" s="453">
        <v>2203</v>
      </c>
      <c r="P116" s="519"/>
      <c r="Q116" s="454">
        <v>2203</v>
      </c>
    </row>
    <row r="117" spans="1:17" ht="14.4" customHeight="1" x14ac:dyDescent="0.3">
      <c r="A117" s="448" t="s">
        <v>957</v>
      </c>
      <c r="B117" s="449" t="s">
        <v>871</v>
      </c>
      <c r="C117" s="449" t="s">
        <v>868</v>
      </c>
      <c r="D117" s="449" t="s">
        <v>924</v>
      </c>
      <c r="E117" s="449" t="s">
        <v>925</v>
      </c>
      <c r="F117" s="453"/>
      <c r="G117" s="453"/>
      <c r="H117" s="453"/>
      <c r="I117" s="453"/>
      <c r="J117" s="453"/>
      <c r="K117" s="453"/>
      <c r="L117" s="453"/>
      <c r="M117" s="453"/>
      <c r="N117" s="453">
        <v>16</v>
      </c>
      <c r="O117" s="453">
        <v>35248</v>
      </c>
      <c r="P117" s="519"/>
      <c r="Q117" s="454">
        <v>2203</v>
      </c>
    </row>
    <row r="118" spans="1:17" ht="14.4" customHeight="1" x14ac:dyDescent="0.3">
      <c r="A118" s="448" t="s">
        <v>958</v>
      </c>
      <c r="B118" s="449" t="s">
        <v>871</v>
      </c>
      <c r="C118" s="449" t="s">
        <v>868</v>
      </c>
      <c r="D118" s="449" t="s">
        <v>872</v>
      </c>
      <c r="E118" s="449" t="s">
        <v>873</v>
      </c>
      <c r="F118" s="453">
        <v>2</v>
      </c>
      <c r="G118" s="453">
        <v>256</v>
      </c>
      <c r="H118" s="453"/>
      <c r="I118" s="453">
        <v>128</v>
      </c>
      <c r="J118" s="453"/>
      <c r="K118" s="453"/>
      <c r="L118" s="453"/>
      <c r="M118" s="453"/>
      <c r="N118" s="453"/>
      <c r="O118" s="453"/>
      <c r="P118" s="519"/>
      <c r="Q118" s="454"/>
    </row>
    <row r="119" spans="1:17" ht="14.4" customHeight="1" x14ac:dyDescent="0.3">
      <c r="A119" s="448" t="s">
        <v>958</v>
      </c>
      <c r="B119" s="449" t="s">
        <v>871</v>
      </c>
      <c r="C119" s="449" t="s">
        <v>868</v>
      </c>
      <c r="D119" s="449" t="s">
        <v>882</v>
      </c>
      <c r="E119" s="449" t="s">
        <v>883</v>
      </c>
      <c r="F119" s="453"/>
      <c r="G119" s="453"/>
      <c r="H119" s="453"/>
      <c r="I119" s="453"/>
      <c r="J119" s="453"/>
      <c r="K119" s="453"/>
      <c r="L119" s="453"/>
      <c r="M119" s="453"/>
      <c r="N119" s="453">
        <v>1</v>
      </c>
      <c r="O119" s="453">
        <v>445</v>
      </c>
      <c r="P119" s="519"/>
      <c r="Q119" s="454">
        <v>445</v>
      </c>
    </row>
    <row r="120" spans="1:17" ht="14.4" customHeight="1" x14ac:dyDescent="0.3">
      <c r="A120" s="448" t="s">
        <v>958</v>
      </c>
      <c r="B120" s="449" t="s">
        <v>871</v>
      </c>
      <c r="C120" s="449" t="s">
        <v>868</v>
      </c>
      <c r="D120" s="449" t="s">
        <v>892</v>
      </c>
      <c r="E120" s="449" t="s">
        <v>893</v>
      </c>
      <c r="F120" s="453">
        <v>6</v>
      </c>
      <c r="G120" s="453">
        <v>8766</v>
      </c>
      <c r="H120" s="453">
        <v>5.7557452396585687</v>
      </c>
      <c r="I120" s="453">
        <v>1461</v>
      </c>
      <c r="J120" s="453">
        <v>1</v>
      </c>
      <c r="K120" s="453">
        <v>1523</v>
      </c>
      <c r="L120" s="453">
        <v>1</v>
      </c>
      <c r="M120" s="453">
        <v>1523</v>
      </c>
      <c r="N120" s="453"/>
      <c r="O120" s="453"/>
      <c r="P120" s="519"/>
      <c r="Q120" s="454"/>
    </row>
    <row r="121" spans="1:17" ht="14.4" customHeight="1" x14ac:dyDescent="0.3">
      <c r="A121" s="448" t="s">
        <v>958</v>
      </c>
      <c r="B121" s="449" t="s">
        <v>871</v>
      </c>
      <c r="C121" s="449" t="s">
        <v>868</v>
      </c>
      <c r="D121" s="449" t="s">
        <v>896</v>
      </c>
      <c r="E121" s="449" t="s">
        <v>897</v>
      </c>
      <c r="F121" s="453"/>
      <c r="G121" s="453"/>
      <c r="H121" s="453"/>
      <c r="I121" s="453"/>
      <c r="J121" s="453">
        <v>1</v>
      </c>
      <c r="K121" s="453">
        <v>17</v>
      </c>
      <c r="L121" s="453">
        <v>1</v>
      </c>
      <c r="M121" s="453">
        <v>17</v>
      </c>
      <c r="N121" s="453"/>
      <c r="O121" s="453"/>
      <c r="P121" s="519"/>
      <c r="Q121" s="454"/>
    </row>
    <row r="122" spans="1:17" ht="14.4" customHeight="1" x14ac:dyDescent="0.3">
      <c r="A122" s="448" t="s">
        <v>958</v>
      </c>
      <c r="B122" s="449" t="s">
        <v>871</v>
      </c>
      <c r="C122" s="449" t="s">
        <v>868</v>
      </c>
      <c r="D122" s="449" t="s">
        <v>898</v>
      </c>
      <c r="E122" s="449" t="s">
        <v>883</v>
      </c>
      <c r="F122" s="453">
        <v>1</v>
      </c>
      <c r="G122" s="453">
        <v>696</v>
      </c>
      <c r="H122" s="453">
        <v>0.98305084745762716</v>
      </c>
      <c r="I122" s="453">
        <v>696</v>
      </c>
      <c r="J122" s="453">
        <v>1</v>
      </c>
      <c r="K122" s="453">
        <v>708</v>
      </c>
      <c r="L122" s="453">
        <v>1</v>
      </c>
      <c r="M122" s="453">
        <v>708</v>
      </c>
      <c r="N122" s="453">
        <v>1</v>
      </c>
      <c r="O122" s="453">
        <v>708</v>
      </c>
      <c r="P122" s="519">
        <v>1</v>
      </c>
      <c r="Q122" s="454">
        <v>708</v>
      </c>
    </row>
    <row r="123" spans="1:17" ht="14.4" customHeight="1" x14ac:dyDescent="0.3">
      <c r="A123" s="448" t="s">
        <v>958</v>
      </c>
      <c r="B123" s="449" t="s">
        <v>871</v>
      </c>
      <c r="C123" s="449" t="s">
        <v>868</v>
      </c>
      <c r="D123" s="449" t="s">
        <v>902</v>
      </c>
      <c r="E123" s="449" t="s">
        <v>903</v>
      </c>
      <c r="F123" s="453">
        <v>1</v>
      </c>
      <c r="G123" s="453">
        <v>66</v>
      </c>
      <c r="H123" s="453">
        <v>0.95652173913043481</v>
      </c>
      <c r="I123" s="453">
        <v>66</v>
      </c>
      <c r="J123" s="453">
        <v>1</v>
      </c>
      <c r="K123" s="453">
        <v>69</v>
      </c>
      <c r="L123" s="453">
        <v>1</v>
      </c>
      <c r="M123" s="453">
        <v>69</v>
      </c>
      <c r="N123" s="453">
        <v>2</v>
      </c>
      <c r="O123" s="453">
        <v>138</v>
      </c>
      <c r="P123" s="519">
        <v>2</v>
      </c>
      <c r="Q123" s="454">
        <v>69</v>
      </c>
    </row>
    <row r="124" spans="1:17" ht="14.4" customHeight="1" x14ac:dyDescent="0.3">
      <c r="A124" s="448" t="s">
        <v>958</v>
      </c>
      <c r="B124" s="449" t="s">
        <v>871</v>
      </c>
      <c r="C124" s="449" t="s">
        <v>868</v>
      </c>
      <c r="D124" s="449" t="s">
        <v>904</v>
      </c>
      <c r="E124" s="449" t="s">
        <v>905</v>
      </c>
      <c r="F124" s="453">
        <v>6</v>
      </c>
      <c r="G124" s="453">
        <v>2406</v>
      </c>
      <c r="H124" s="453">
        <v>5.9115479115479115</v>
      </c>
      <c r="I124" s="453">
        <v>401</v>
      </c>
      <c r="J124" s="453">
        <v>1</v>
      </c>
      <c r="K124" s="453">
        <v>407</v>
      </c>
      <c r="L124" s="453">
        <v>1</v>
      </c>
      <c r="M124" s="453">
        <v>407</v>
      </c>
      <c r="N124" s="453"/>
      <c r="O124" s="453"/>
      <c r="P124" s="519"/>
      <c r="Q124" s="454"/>
    </row>
    <row r="125" spans="1:17" ht="14.4" customHeight="1" x14ac:dyDescent="0.3">
      <c r="A125" s="448" t="s">
        <v>958</v>
      </c>
      <c r="B125" s="449" t="s">
        <v>871</v>
      </c>
      <c r="C125" s="449" t="s">
        <v>868</v>
      </c>
      <c r="D125" s="449" t="s">
        <v>908</v>
      </c>
      <c r="E125" s="449" t="s">
        <v>909</v>
      </c>
      <c r="F125" s="453">
        <v>18</v>
      </c>
      <c r="G125" s="453">
        <v>9936</v>
      </c>
      <c r="H125" s="453">
        <v>1.612987012987013</v>
      </c>
      <c r="I125" s="453">
        <v>552</v>
      </c>
      <c r="J125" s="453">
        <v>11</v>
      </c>
      <c r="K125" s="453">
        <v>6160</v>
      </c>
      <c r="L125" s="453">
        <v>1</v>
      </c>
      <c r="M125" s="453">
        <v>560</v>
      </c>
      <c r="N125" s="453">
        <v>30</v>
      </c>
      <c r="O125" s="453">
        <v>16800</v>
      </c>
      <c r="P125" s="519">
        <v>2.7272727272727271</v>
      </c>
      <c r="Q125" s="454">
        <v>560</v>
      </c>
    </row>
    <row r="126" spans="1:17" ht="14.4" customHeight="1" x14ac:dyDescent="0.3">
      <c r="A126" s="448" t="s">
        <v>958</v>
      </c>
      <c r="B126" s="449" t="s">
        <v>871</v>
      </c>
      <c r="C126" s="449" t="s">
        <v>868</v>
      </c>
      <c r="D126" s="449" t="s">
        <v>916</v>
      </c>
      <c r="E126" s="449" t="s">
        <v>917</v>
      </c>
      <c r="F126" s="453">
        <v>4</v>
      </c>
      <c r="G126" s="453">
        <v>1704</v>
      </c>
      <c r="H126" s="453">
        <v>0.56743256743256743</v>
      </c>
      <c r="I126" s="453">
        <v>426</v>
      </c>
      <c r="J126" s="453">
        <v>7</v>
      </c>
      <c r="K126" s="453">
        <v>3003</v>
      </c>
      <c r="L126" s="453">
        <v>1</v>
      </c>
      <c r="M126" s="453">
        <v>429</v>
      </c>
      <c r="N126" s="453">
        <v>17</v>
      </c>
      <c r="O126" s="453">
        <v>7293</v>
      </c>
      <c r="P126" s="519">
        <v>2.4285714285714284</v>
      </c>
      <c r="Q126" s="454">
        <v>429</v>
      </c>
    </row>
    <row r="127" spans="1:17" ht="14.4" customHeight="1" x14ac:dyDescent="0.3">
      <c r="A127" s="448" t="s">
        <v>958</v>
      </c>
      <c r="B127" s="449" t="s">
        <v>871</v>
      </c>
      <c r="C127" s="449" t="s">
        <v>868</v>
      </c>
      <c r="D127" s="449" t="s">
        <v>921</v>
      </c>
      <c r="E127" s="449" t="s">
        <v>922</v>
      </c>
      <c r="F127" s="453">
        <v>1</v>
      </c>
      <c r="G127" s="453">
        <v>1615</v>
      </c>
      <c r="H127" s="453">
        <v>0.48969072164948452</v>
      </c>
      <c r="I127" s="453">
        <v>1615</v>
      </c>
      <c r="J127" s="453">
        <v>2</v>
      </c>
      <c r="K127" s="453">
        <v>3298</v>
      </c>
      <c r="L127" s="453">
        <v>1</v>
      </c>
      <c r="M127" s="453">
        <v>1649</v>
      </c>
      <c r="N127" s="453">
        <v>4</v>
      </c>
      <c r="O127" s="453">
        <v>6596</v>
      </c>
      <c r="P127" s="519">
        <v>2</v>
      </c>
      <c r="Q127" s="454">
        <v>1649</v>
      </c>
    </row>
    <row r="128" spans="1:17" ht="14.4" customHeight="1" x14ac:dyDescent="0.3">
      <c r="A128" s="448" t="s">
        <v>958</v>
      </c>
      <c r="B128" s="449" t="s">
        <v>871</v>
      </c>
      <c r="C128" s="449" t="s">
        <v>868</v>
      </c>
      <c r="D128" s="449" t="s">
        <v>924</v>
      </c>
      <c r="E128" s="449"/>
      <c r="F128" s="453"/>
      <c r="G128" s="453"/>
      <c r="H128" s="453"/>
      <c r="I128" s="453"/>
      <c r="J128" s="453"/>
      <c r="K128" s="453"/>
      <c r="L128" s="453"/>
      <c r="M128" s="453"/>
      <c r="N128" s="453">
        <v>3</v>
      </c>
      <c r="O128" s="453">
        <v>6609</v>
      </c>
      <c r="P128" s="519"/>
      <c r="Q128" s="454">
        <v>2203</v>
      </c>
    </row>
    <row r="129" spans="1:17" ht="14.4" customHeight="1" x14ac:dyDescent="0.3">
      <c r="A129" s="448" t="s">
        <v>958</v>
      </c>
      <c r="B129" s="449" t="s">
        <v>871</v>
      </c>
      <c r="C129" s="449" t="s">
        <v>868</v>
      </c>
      <c r="D129" s="449" t="s">
        <v>924</v>
      </c>
      <c r="E129" s="449" t="s">
        <v>925</v>
      </c>
      <c r="F129" s="453"/>
      <c r="G129" s="453"/>
      <c r="H129" s="453"/>
      <c r="I129" s="453"/>
      <c r="J129" s="453"/>
      <c r="K129" s="453"/>
      <c r="L129" s="453"/>
      <c r="M129" s="453"/>
      <c r="N129" s="453">
        <v>2</v>
      </c>
      <c r="O129" s="453">
        <v>4406</v>
      </c>
      <c r="P129" s="519"/>
      <c r="Q129" s="454">
        <v>2203</v>
      </c>
    </row>
    <row r="130" spans="1:17" ht="14.4" customHeight="1" x14ac:dyDescent="0.3">
      <c r="A130" s="448" t="s">
        <v>866</v>
      </c>
      <c r="B130" s="449" t="s">
        <v>871</v>
      </c>
      <c r="C130" s="449" t="s">
        <v>868</v>
      </c>
      <c r="D130" s="449" t="s">
        <v>872</v>
      </c>
      <c r="E130" s="449" t="s">
        <v>873</v>
      </c>
      <c r="F130" s="453">
        <v>4</v>
      </c>
      <c r="G130" s="453">
        <v>512</v>
      </c>
      <c r="H130" s="453"/>
      <c r="I130" s="453">
        <v>128</v>
      </c>
      <c r="J130" s="453"/>
      <c r="K130" s="453"/>
      <c r="L130" s="453"/>
      <c r="M130" s="453"/>
      <c r="N130" s="453"/>
      <c r="O130" s="453"/>
      <c r="P130" s="519"/>
      <c r="Q130" s="454"/>
    </row>
    <row r="131" spans="1:17" ht="14.4" customHeight="1" x14ac:dyDescent="0.3">
      <c r="A131" s="448" t="s">
        <v>866</v>
      </c>
      <c r="B131" s="449" t="s">
        <v>871</v>
      </c>
      <c r="C131" s="449" t="s">
        <v>868</v>
      </c>
      <c r="D131" s="449" t="s">
        <v>882</v>
      </c>
      <c r="E131" s="449" t="s">
        <v>883</v>
      </c>
      <c r="F131" s="453">
        <v>3</v>
      </c>
      <c r="G131" s="453">
        <v>1317</v>
      </c>
      <c r="H131" s="453"/>
      <c r="I131" s="453">
        <v>439</v>
      </c>
      <c r="J131" s="453"/>
      <c r="K131" s="453"/>
      <c r="L131" s="453"/>
      <c r="M131" s="453"/>
      <c r="N131" s="453"/>
      <c r="O131" s="453"/>
      <c r="P131" s="519"/>
      <c r="Q131" s="454"/>
    </row>
    <row r="132" spans="1:17" ht="14.4" customHeight="1" x14ac:dyDescent="0.3">
      <c r="A132" s="448" t="s">
        <v>866</v>
      </c>
      <c r="B132" s="449" t="s">
        <v>871</v>
      </c>
      <c r="C132" s="449" t="s">
        <v>868</v>
      </c>
      <c r="D132" s="449" t="s">
        <v>892</v>
      </c>
      <c r="E132" s="449" t="s">
        <v>893</v>
      </c>
      <c r="F132" s="453">
        <v>6</v>
      </c>
      <c r="G132" s="453">
        <v>8766</v>
      </c>
      <c r="H132" s="453"/>
      <c r="I132" s="453">
        <v>1461</v>
      </c>
      <c r="J132" s="453"/>
      <c r="K132" s="453"/>
      <c r="L132" s="453"/>
      <c r="M132" s="453"/>
      <c r="N132" s="453"/>
      <c r="O132" s="453"/>
      <c r="P132" s="519"/>
      <c r="Q132" s="454"/>
    </row>
    <row r="133" spans="1:17" ht="14.4" customHeight="1" x14ac:dyDescent="0.3">
      <c r="A133" s="448" t="s">
        <v>866</v>
      </c>
      <c r="B133" s="449" t="s">
        <v>871</v>
      </c>
      <c r="C133" s="449" t="s">
        <v>868</v>
      </c>
      <c r="D133" s="449" t="s">
        <v>904</v>
      </c>
      <c r="E133" s="449" t="s">
        <v>905</v>
      </c>
      <c r="F133" s="453">
        <v>6</v>
      </c>
      <c r="G133" s="453">
        <v>2406</v>
      </c>
      <c r="H133" s="453"/>
      <c r="I133" s="453">
        <v>401</v>
      </c>
      <c r="J133" s="453"/>
      <c r="K133" s="453"/>
      <c r="L133" s="453"/>
      <c r="M133" s="453"/>
      <c r="N133" s="453"/>
      <c r="O133" s="453"/>
      <c r="P133" s="519"/>
      <c r="Q133" s="454"/>
    </row>
    <row r="134" spans="1:17" ht="14.4" customHeight="1" x14ac:dyDescent="0.3">
      <c r="A134" s="448" t="s">
        <v>866</v>
      </c>
      <c r="B134" s="449" t="s">
        <v>871</v>
      </c>
      <c r="C134" s="449" t="s">
        <v>868</v>
      </c>
      <c r="D134" s="449" t="s">
        <v>908</v>
      </c>
      <c r="E134" s="449" t="s">
        <v>909</v>
      </c>
      <c r="F134" s="453">
        <v>27</v>
      </c>
      <c r="G134" s="453">
        <v>14904</v>
      </c>
      <c r="H134" s="453">
        <v>4.4357142857142859</v>
      </c>
      <c r="I134" s="453">
        <v>552</v>
      </c>
      <c r="J134" s="453">
        <v>6</v>
      </c>
      <c r="K134" s="453">
        <v>3360</v>
      </c>
      <c r="L134" s="453">
        <v>1</v>
      </c>
      <c r="M134" s="453">
        <v>560</v>
      </c>
      <c r="N134" s="453">
        <v>12</v>
      </c>
      <c r="O134" s="453">
        <v>6720</v>
      </c>
      <c r="P134" s="519">
        <v>2</v>
      </c>
      <c r="Q134" s="454">
        <v>560</v>
      </c>
    </row>
    <row r="135" spans="1:17" ht="14.4" customHeight="1" x14ac:dyDescent="0.3">
      <c r="A135" s="448" t="s">
        <v>866</v>
      </c>
      <c r="B135" s="449" t="s">
        <v>871</v>
      </c>
      <c r="C135" s="449" t="s">
        <v>868</v>
      </c>
      <c r="D135" s="449" t="s">
        <v>916</v>
      </c>
      <c r="E135" s="449" t="s">
        <v>917</v>
      </c>
      <c r="F135" s="453">
        <v>29</v>
      </c>
      <c r="G135" s="453">
        <v>12354</v>
      </c>
      <c r="H135" s="453">
        <v>2.3997668997668997</v>
      </c>
      <c r="I135" s="453">
        <v>426</v>
      </c>
      <c r="J135" s="453">
        <v>12</v>
      </c>
      <c r="K135" s="453">
        <v>5148</v>
      </c>
      <c r="L135" s="453">
        <v>1</v>
      </c>
      <c r="M135" s="453">
        <v>429</v>
      </c>
      <c r="N135" s="453">
        <v>2</v>
      </c>
      <c r="O135" s="453">
        <v>858</v>
      </c>
      <c r="P135" s="519">
        <v>0.16666666666666666</v>
      </c>
      <c r="Q135" s="454">
        <v>429</v>
      </c>
    </row>
    <row r="136" spans="1:17" ht="14.4" customHeight="1" x14ac:dyDescent="0.3">
      <c r="A136" s="448" t="s">
        <v>866</v>
      </c>
      <c r="B136" s="449" t="s">
        <v>871</v>
      </c>
      <c r="C136" s="449" t="s">
        <v>868</v>
      </c>
      <c r="D136" s="449" t="s">
        <v>921</v>
      </c>
      <c r="E136" s="449" t="s">
        <v>922</v>
      </c>
      <c r="F136" s="453">
        <v>3</v>
      </c>
      <c r="G136" s="453">
        <v>4845</v>
      </c>
      <c r="H136" s="453">
        <v>1.4690721649484537</v>
      </c>
      <c r="I136" s="453">
        <v>1615</v>
      </c>
      <c r="J136" s="453">
        <v>2</v>
      </c>
      <c r="K136" s="453">
        <v>3298</v>
      </c>
      <c r="L136" s="453">
        <v>1</v>
      </c>
      <c r="M136" s="453">
        <v>1649</v>
      </c>
      <c r="N136" s="453"/>
      <c r="O136" s="453"/>
      <c r="P136" s="519"/>
      <c r="Q136" s="454"/>
    </row>
    <row r="137" spans="1:17" ht="14.4" customHeight="1" x14ac:dyDescent="0.3">
      <c r="A137" s="448" t="s">
        <v>866</v>
      </c>
      <c r="B137" s="449" t="s">
        <v>871</v>
      </c>
      <c r="C137" s="449" t="s">
        <v>868</v>
      </c>
      <c r="D137" s="449" t="s">
        <v>924</v>
      </c>
      <c r="E137" s="449"/>
      <c r="F137" s="453"/>
      <c r="G137" s="453"/>
      <c r="H137" s="453"/>
      <c r="I137" s="453"/>
      <c r="J137" s="453"/>
      <c r="K137" s="453"/>
      <c r="L137" s="453"/>
      <c r="M137" s="453"/>
      <c r="N137" s="453">
        <v>1</v>
      </c>
      <c r="O137" s="453">
        <v>2203</v>
      </c>
      <c r="P137" s="519"/>
      <c r="Q137" s="454">
        <v>2203</v>
      </c>
    </row>
    <row r="138" spans="1:17" ht="14.4" customHeight="1" x14ac:dyDescent="0.3">
      <c r="A138" s="448" t="s">
        <v>866</v>
      </c>
      <c r="B138" s="449" t="s">
        <v>871</v>
      </c>
      <c r="C138" s="449" t="s">
        <v>868</v>
      </c>
      <c r="D138" s="449" t="s">
        <v>924</v>
      </c>
      <c r="E138" s="449" t="s">
        <v>925</v>
      </c>
      <c r="F138" s="453"/>
      <c r="G138" s="453"/>
      <c r="H138" s="453"/>
      <c r="I138" s="453"/>
      <c r="J138" s="453"/>
      <c r="K138" s="453"/>
      <c r="L138" s="453"/>
      <c r="M138" s="453"/>
      <c r="N138" s="453">
        <v>2</v>
      </c>
      <c r="O138" s="453">
        <v>4406</v>
      </c>
      <c r="P138" s="519"/>
      <c r="Q138" s="454">
        <v>2203</v>
      </c>
    </row>
    <row r="139" spans="1:17" ht="14.4" customHeight="1" x14ac:dyDescent="0.3">
      <c r="A139" s="448" t="s">
        <v>959</v>
      </c>
      <c r="B139" s="449" t="s">
        <v>871</v>
      </c>
      <c r="C139" s="449" t="s">
        <v>868</v>
      </c>
      <c r="D139" s="449" t="s">
        <v>872</v>
      </c>
      <c r="E139" s="449" t="s">
        <v>873</v>
      </c>
      <c r="F139" s="453">
        <v>10</v>
      </c>
      <c r="G139" s="453">
        <v>1280</v>
      </c>
      <c r="H139" s="453">
        <v>1.8823529411764706</v>
      </c>
      <c r="I139" s="453">
        <v>128</v>
      </c>
      <c r="J139" s="453">
        <v>5</v>
      </c>
      <c r="K139" s="453">
        <v>680</v>
      </c>
      <c r="L139" s="453">
        <v>1</v>
      </c>
      <c r="M139" s="453">
        <v>136</v>
      </c>
      <c r="N139" s="453">
        <v>10</v>
      </c>
      <c r="O139" s="453">
        <v>1360</v>
      </c>
      <c r="P139" s="519">
        <v>2</v>
      </c>
      <c r="Q139" s="454">
        <v>136</v>
      </c>
    </row>
    <row r="140" spans="1:17" ht="14.4" customHeight="1" x14ac:dyDescent="0.3">
      <c r="A140" s="448" t="s">
        <v>959</v>
      </c>
      <c r="B140" s="449" t="s">
        <v>871</v>
      </c>
      <c r="C140" s="449" t="s">
        <v>868</v>
      </c>
      <c r="D140" s="449" t="s">
        <v>876</v>
      </c>
      <c r="E140" s="449" t="s">
        <v>877</v>
      </c>
      <c r="F140" s="453">
        <v>3</v>
      </c>
      <c r="G140" s="453">
        <v>6708</v>
      </c>
      <c r="H140" s="453"/>
      <c r="I140" s="453">
        <v>2236</v>
      </c>
      <c r="J140" s="453"/>
      <c r="K140" s="453"/>
      <c r="L140" s="453"/>
      <c r="M140" s="453"/>
      <c r="N140" s="453"/>
      <c r="O140" s="453"/>
      <c r="P140" s="519"/>
      <c r="Q140" s="454"/>
    </row>
    <row r="141" spans="1:17" ht="14.4" customHeight="1" x14ac:dyDescent="0.3">
      <c r="A141" s="448" t="s">
        <v>959</v>
      </c>
      <c r="B141" s="449" t="s">
        <v>871</v>
      </c>
      <c r="C141" s="449" t="s">
        <v>868</v>
      </c>
      <c r="D141" s="449" t="s">
        <v>878</v>
      </c>
      <c r="E141" s="449" t="s">
        <v>879</v>
      </c>
      <c r="F141" s="453"/>
      <c r="G141" s="453"/>
      <c r="H141" s="453"/>
      <c r="I141" s="453"/>
      <c r="J141" s="453">
        <v>2</v>
      </c>
      <c r="K141" s="453">
        <v>2154</v>
      </c>
      <c r="L141" s="453">
        <v>1</v>
      </c>
      <c r="M141" s="453">
        <v>1077</v>
      </c>
      <c r="N141" s="453"/>
      <c r="O141" s="453"/>
      <c r="P141" s="519"/>
      <c r="Q141" s="454"/>
    </row>
    <row r="142" spans="1:17" ht="14.4" customHeight="1" x14ac:dyDescent="0.3">
      <c r="A142" s="448" t="s">
        <v>959</v>
      </c>
      <c r="B142" s="449" t="s">
        <v>871</v>
      </c>
      <c r="C142" s="449" t="s">
        <v>868</v>
      </c>
      <c r="D142" s="449" t="s">
        <v>880</v>
      </c>
      <c r="E142" s="449" t="s">
        <v>881</v>
      </c>
      <c r="F142" s="453">
        <v>24</v>
      </c>
      <c r="G142" s="453">
        <v>89304</v>
      </c>
      <c r="H142" s="453">
        <v>1.5573110122940099</v>
      </c>
      <c r="I142" s="453">
        <v>3721</v>
      </c>
      <c r="J142" s="453">
        <v>15</v>
      </c>
      <c r="K142" s="453">
        <v>57345</v>
      </c>
      <c r="L142" s="453">
        <v>1</v>
      </c>
      <c r="M142" s="453">
        <v>3823</v>
      </c>
      <c r="N142" s="453">
        <v>26</v>
      </c>
      <c r="O142" s="453">
        <v>99450</v>
      </c>
      <c r="P142" s="519">
        <v>1.7342401255558462</v>
      </c>
      <c r="Q142" s="454">
        <v>3825</v>
      </c>
    </row>
    <row r="143" spans="1:17" ht="14.4" customHeight="1" x14ac:dyDescent="0.3">
      <c r="A143" s="448" t="s">
        <v>959</v>
      </c>
      <c r="B143" s="449" t="s">
        <v>871</v>
      </c>
      <c r="C143" s="449" t="s">
        <v>868</v>
      </c>
      <c r="D143" s="449" t="s">
        <v>882</v>
      </c>
      <c r="E143" s="449" t="s">
        <v>883</v>
      </c>
      <c r="F143" s="453">
        <v>23</v>
      </c>
      <c r="G143" s="453">
        <v>10097</v>
      </c>
      <c r="H143" s="453">
        <v>0.81035313001605136</v>
      </c>
      <c r="I143" s="453">
        <v>439</v>
      </c>
      <c r="J143" s="453">
        <v>28</v>
      </c>
      <c r="K143" s="453">
        <v>12460</v>
      </c>
      <c r="L143" s="453">
        <v>1</v>
      </c>
      <c r="M143" s="453">
        <v>445</v>
      </c>
      <c r="N143" s="453">
        <v>15</v>
      </c>
      <c r="O143" s="453">
        <v>6675</v>
      </c>
      <c r="P143" s="519">
        <v>0.5357142857142857</v>
      </c>
      <c r="Q143" s="454">
        <v>445</v>
      </c>
    </row>
    <row r="144" spans="1:17" ht="14.4" customHeight="1" x14ac:dyDescent="0.3">
      <c r="A144" s="448" t="s">
        <v>959</v>
      </c>
      <c r="B144" s="449" t="s">
        <v>871</v>
      </c>
      <c r="C144" s="449" t="s">
        <v>868</v>
      </c>
      <c r="D144" s="449" t="s">
        <v>884</v>
      </c>
      <c r="E144" s="449" t="s">
        <v>885</v>
      </c>
      <c r="F144" s="453">
        <v>9</v>
      </c>
      <c r="G144" s="453">
        <v>7524</v>
      </c>
      <c r="H144" s="453">
        <v>0.88206330597889804</v>
      </c>
      <c r="I144" s="453">
        <v>836</v>
      </c>
      <c r="J144" s="453">
        <v>10</v>
      </c>
      <c r="K144" s="453">
        <v>8530</v>
      </c>
      <c r="L144" s="453">
        <v>1</v>
      </c>
      <c r="M144" s="453">
        <v>853</v>
      </c>
      <c r="N144" s="453">
        <v>12</v>
      </c>
      <c r="O144" s="453">
        <v>10248</v>
      </c>
      <c r="P144" s="519">
        <v>1.2014067995310669</v>
      </c>
      <c r="Q144" s="454">
        <v>854</v>
      </c>
    </row>
    <row r="145" spans="1:17" ht="14.4" customHeight="1" x14ac:dyDescent="0.3">
      <c r="A145" s="448" t="s">
        <v>959</v>
      </c>
      <c r="B145" s="449" t="s">
        <v>871</v>
      </c>
      <c r="C145" s="449" t="s">
        <v>868</v>
      </c>
      <c r="D145" s="449" t="s">
        <v>886</v>
      </c>
      <c r="E145" s="449" t="s">
        <v>887</v>
      </c>
      <c r="F145" s="453">
        <v>6</v>
      </c>
      <c r="G145" s="453">
        <v>9726</v>
      </c>
      <c r="H145" s="453">
        <v>1.1753474320241692</v>
      </c>
      <c r="I145" s="453">
        <v>1621</v>
      </c>
      <c r="J145" s="453">
        <v>5</v>
      </c>
      <c r="K145" s="453">
        <v>8275</v>
      </c>
      <c r="L145" s="453">
        <v>1</v>
      </c>
      <c r="M145" s="453">
        <v>1655</v>
      </c>
      <c r="N145" s="453">
        <v>2</v>
      </c>
      <c r="O145" s="453">
        <v>3310</v>
      </c>
      <c r="P145" s="519">
        <v>0.4</v>
      </c>
      <c r="Q145" s="454">
        <v>1655</v>
      </c>
    </row>
    <row r="146" spans="1:17" ht="14.4" customHeight="1" x14ac:dyDescent="0.3">
      <c r="A146" s="448" t="s">
        <v>959</v>
      </c>
      <c r="B146" s="449" t="s">
        <v>871</v>
      </c>
      <c r="C146" s="449" t="s">
        <v>868</v>
      </c>
      <c r="D146" s="449" t="s">
        <v>892</v>
      </c>
      <c r="E146" s="449" t="s">
        <v>893</v>
      </c>
      <c r="F146" s="453">
        <v>11</v>
      </c>
      <c r="G146" s="453">
        <v>16071</v>
      </c>
      <c r="H146" s="453">
        <v>10.552199606040709</v>
      </c>
      <c r="I146" s="453">
        <v>1461</v>
      </c>
      <c r="J146" s="453">
        <v>1</v>
      </c>
      <c r="K146" s="453">
        <v>1523</v>
      </c>
      <c r="L146" s="453">
        <v>1</v>
      </c>
      <c r="M146" s="453">
        <v>1523</v>
      </c>
      <c r="N146" s="453"/>
      <c r="O146" s="453"/>
      <c r="P146" s="519"/>
      <c r="Q146" s="454"/>
    </row>
    <row r="147" spans="1:17" ht="14.4" customHeight="1" x14ac:dyDescent="0.3">
      <c r="A147" s="448" t="s">
        <v>959</v>
      </c>
      <c r="B147" s="449" t="s">
        <v>871</v>
      </c>
      <c r="C147" s="449" t="s">
        <v>868</v>
      </c>
      <c r="D147" s="449" t="s">
        <v>896</v>
      </c>
      <c r="E147" s="449" t="s">
        <v>897</v>
      </c>
      <c r="F147" s="453">
        <v>34</v>
      </c>
      <c r="G147" s="453">
        <v>544</v>
      </c>
      <c r="H147" s="453">
        <v>1.1428571428571428</v>
      </c>
      <c r="I147" s="453">
        <v>16</v>
      </c>
      <c r="J147" s="453">
        <v>28</v>
      </c>
      <c r="K147" s="453">
        <v>476</v>
      </c>
      <c r="L147" s="453">
        <v>1</v>
      </c>
      <c r="M147" s="453">
        <v>17</v>
      </c>
      <c r="N147" s="453">
        <v>27</v>
      </c>
      <c r="O147" s="453">
        <v>459</v>
      </c>
      <c r="P147" s="519">
        <v>0.9642857142857143</v>
      </c>
      <c r="Q147" s="454">
        <v>17</v>
      </c>
    </row>
    <row r="148" spans="1:17" ht="14.4" customHeight="1" x14ac:dyDescent="0.3">
      <c r="A148" s="448" t="s">
        <v>959</v>
      </c>
      <c r="B148" s="449" t="s">
        <v>871</v>
      </c>
      <c r="C148" s="449" t="s">
        <v>868</v>
      </c>
      <c r="D148" s="449" t="s">
        <v>898</v>
      </c>
      <c r="E148" s="449" t="s">
        <v>883</v>
      </c>
      <c r="F148" s="453">
        <v>52</v>
      </c>
      <c r="G148" s="453">
        <v>36192</v>
      </c>
      <c r="H148" s="453">
        <v>1.5034895314057826</v>
      </c>
      <c r="I148" s="453">
        <v>696</v>
      </c>
      <c r="J148" s="453">
        <v>34</v>
      </c>
      <c r="K148" s="453">
        <v>24072</v>
      </c>
      <c r="L148" s="453">
        <v>1</v>
      </c>
      <c r="M148" s="453">
        <v>708</v>
      </c>
      <c r="N148" s="453">
        <v>44</v>
      </c>
      <c r="O148" s="453">
        <v>31152</v>
      </c>
      <c r="P148" s="519">
        <v>1.2941176470588236</v>
      </c>
      <c r="Q148" s="454">
        <v>708</v>
      </c>
    </row>
    <row r="149" spans="1:17" ht="14.4" customHeight="1" x14ac:dyDescent="0.3">
      <c r="A149" s="448" t="s">
        <v>959</v>
      </c>
      <c r="B149" s="449" t="s">
        <v>871</v>
      </c>
      <c r="C149" s="449" t="s">
        <v>868</v>
      </c>
      <c r="D149" s="449" t="s">
        <v>899</v>
      </c>
      <c r="E149" s="449" t="s">
        <v>885</v>
      </c>
      <c r="F149" s="453">
        <v>43</v>
      </c>
      <c r="G149" s="453">
        <v>59641</v>
      </c>
      <c r="H149" s="453">
        <v>0.90162967890185641</v>
      </c>
      <c r="I149" s="453">
        <v>1387</v>
      </c>
      <c r="J149" s="453">
        <v>46</v>
      </c>
      <c r="K149" s="453">
        <v>66148</v>
      </c>
      <c r="L149" s="453">
        <v>1</v>
      </c>
      <c r="M149" s="453">
        <v>1438</v>
      </c>
      <c r="N149" s="453">
        <v>56</v>
      </c>
      <c r="O149" s="453">
        <v>80584</v>
      </c>
      <c r="P149" s="519">
        <v>1.2182378907903488</v>
      </c>
      <c r="Q149" s="454">
        <v>1439</v>
      </c>
    </row>
    <row r="150" spans="1:17" ht="14.4" customHeight="1" x14ac:dyDescent="0.3">
      <c r="A150" s="448" t="s">
        <v>959</v>
      </c>
      <c r="B150" s="449" t="s">
        <v>871</v>
      </c>
      <c r="C150" s="449" t="s">
        <v>868</v>
      </c>
      <c r="D150" s="449" t="s">
        <v>900</v>
      </c>
      <c r="E150" s="449" t="s">
        <v>901</v>
      </c>
      <c r="F150" s="453">
        <v>35</v>
      </c>
      <c r="G150" s="453">
        <v>81935</v>
      </c>
      <c r="H150" s="453">
        <v>0.86208347800469265</v>
      </c>
      <c r="I150" s="453">
        <v>2341</v>
      </c>
      <c r="J150" s="453">
        <v>39</v>
      </c>
      <c r="K150" s="453">
        <v>95043</v>
      </c>
      <c r="L150" s="453">
        <v>1</v>
      </c>
      <c r="M150" s="453">
        <v>2437</v>
      </c>
      <c r="N150" s="453">
        <v>56</v>
      </c>
      <c r="O150" s="453">
        <v>136528</v>
      </c>
      <c r="P150" s="519">
        <v>1.4364866428879559</v>
      </c>
      <c r="Q150" s="454">
        <v>2438</v>
      </c>
    </row>
    <row r="151" spans="1:17" ht="14.4" customHeight="1" x14ac:dyDescent="0.3">
      <c r="A151" s="448" t="s">
        <v>959</v>
      </c>
      <c r="B151" s="449" t="s">
        <v>871</v>
      </c>
      <c r="C151" s="449" t="s">
        <v>868</v>
      </c>
      <c r="D151" s="449" t="s">
        <v>902</v>
      </c>
      <c r="E151" s="449" t="s">
        <v>903</v>
      </c>
      <c r="F151" s="453">
        <v>62</v>
      </c>
      <c r="G151" s="453">
        <v>4092</v>
      </c>
      <c r="H151" s="453">
        <v>1.0590062111801242</v>
      </c>
      <c r="I151" s="453">
        <v>66</v>
      </c>
      <c r="J151" s="453">
        <v>56</v>
      </c>
      <c r="K151" s="453">
        <v>3864</v>
      </c>
      <c r="L151" s="453">
        <v>1</v>
      </c>
      <c r="M151" s="453">
        <v>69</v>
      </c>
      <c r="N151" s="453">
        <v>54</v>
      </c>
      <c r="O151" s="453">
        <v>3726</v>
      </c>
      <c r="P151" s="519">
        <v>0.9642857142857143</v>
      </c>
      <c r="Q151" s="454">
        <v>69</v>
      </c>
    </row>
    <row r="152" spans="1:17" ht="14.4" customHeight="1" x14ac:dyDescent="0.3">
      <c r="A152" s="448" t="s">
        <v>959</v>
      </c>
      <c r="B152" s="449" t="s">
        <v>871</v>
      </c>
      <c r="C152" s="449" t="s">
        <v>868</v>
      </c>
      <c r="D152" s="449" t="s">
        <v>904</v>
      </c>
      <c r="E152" s="449" t="s">
        <v>905</v>
      </c>
      <c r="F152" s="453">
        <v>11</v>
      </c>
      <c r="G152" s="453">
        <v>4411</v>
      </c>
      <c r="H152" s="453">
        <v>10.837837837837839</v>
      </c>
      <c r="I152" s="453">
        <v>401</v>
      </c>
      <c r="J152" s="453">
        <v>1</v>
      </c>
      <c r="K152" s="453">
        <v>407</v>
      </c>
      <c r="L152" s="453">
        <v>1</v>
      </c>
      <c r="M152" s="453">
        <v>407</v>
      </c>
      <c r="N152" s="453"/>
      <c r="O152" s="453"/>
      <c r="P152" s="519"/>
      <c r="Q152" s="454"/>
    </row>
    <row r="153" spans="1:17" ht="14.4" customHeight="1" x14ac:dyDescent="0.3">
      <c r="A153" s="448" t="s">
        <v>959</v>
      </c>
      <c r="B153" s="449" t="s">
        <v>871</v>
      </c>
      <c r="C153" s="449" t="s">
        <v>868</v>
      </c>
      <c r="D153" s="449" t="s">
        <v>906</v>
      </c>
      <c r="E153" s="449" t="s">
        <v>907</v>
      </c>
      <c r="F153" s="453">
        <v>7</v>
      </c>
      <c r="G153" s="453">
        <v>11291</v>
      </c>
      <c r="H153" s="453">
        <v>0.56545472756410253</v>
      </c>
      <c r="I153" s="453">
        <v>1613</v>
      </c>
      <c r="J153" s="453">
        <v>12</v>
      </c>
      <c r="K153" s="453">
        <v>19968</v>
      </c>
      <c r="L153" s="453">
        <v>1</v>
      </c>
      <c r="M153" s="453">
        <v>1664</v>
      </c>
      <c r="N153" s="453">
        <v>7</v>
      </c>
      <c r="O153" s="453">
        <v>11655</v>
      </c>
      <c r="P153" s="519">
        <v>0.58368389423076927</v>
      </c>
      <c r="Q153" s="454">
        <v>1665</v>
      </c>
    </row>
    <row r="154" spans="1:17" ht="14.4" customHeight="1" x14ac:dyDescent="0.3">
      <c r="A154" s="448" t="s">
        <v>959</v>
      </c>
      <c r="B154" s="449" t="s">
        <v>871</v>
      </c>
      <c r="C154" s="449" t="s">
        <v>868</v>
      </c>
      <c r="D154" s="449" t="s">
        <v>908</v>
      </c>
      <c r="E154" s="449" t="s">
        <v>909</v>
      </c>
      <c r="F154" s="453">
        <v>224</v>
      </c>
      <c r="G154" s="453">
        <v>123648</v>
      </c>
      <c r="H154" s="453">
        <v>1.2545454545454546</v>
      </c>
      <c r="I154" s="453">
        <v>552</v>
      </c>
      <c r="J154" s="453">
        <v>176</v>
      </c>
      <c r="K154" s="453">
        <v>98560</v>
      </c>
      <c r="L154" s="453">
        <v>1</v>
      </c>
      <c r="M154" s="453">
        <v>560</v>
      </c>
      <c r="N154" s="453">
        <v>267</v>
      </c>
      <c r="O154" s="453">
        <v>149520</v>
      </c>
      <c r="P154" s="519">
        <v>1.5170454545454546</v>
      </c>
      <c r="Q154" s="454">
        <v>560</v>
      </c>
    </row>
    <row r="155" spans="1:17" ht="14.4" customHeight="1" x14ac:dyDescent="0.3">
      <c r="A155" s="448" t="s">
        <v>959</v>
      </c>
      <c r="B155" s="449" t="s">
        <v>871</v>
      </c>
      <c r="C155" s="449" t="s">
        <v>868</v>
      </c>
      <c r="D155" s="449" t="s">
        <v>916</v>
      </c>
      <c r="E155" s="449" t="s">
        <v>917</v>
      </c>
      <c r="F155" s="453">
        <v>80</v>
      </c>
      <c r="G155" s="453">
        <v>34080</v>
      </c>
      <c r="H155" s="453">
        <v>0.49341962385440646</v>
      </c>
      <c r="I155" s="453">
        <v>426</v>
      </c>
      <c r="J155" s="453">
        <v>161</v>
      </c>
      <c r="K155" s="453">
        <v>69069</v>
      </c>
      <c r="L155" s="453">
        <v>1</v>
      </c>
      <c r="M155" s="453">
        <v>429</v>
      </c>
      <c r="N155" s="453">
        <v>130</v>
      </c>
      <c r="O155" s="453">
        <v>55770</v>
      </c>
      <c r="P155" s="519">
        <v>0.80745341614906829</v>
      </c>
      <c r="Q155" s="454">
        <v>429</v>
      </c>
    </row>
    <row r="156" spans="1:17" ht="14.4" customHeight="1" x14ac:dyDescent="0.3">
      <c r="A156" s="448" t="s">
        <v>959</v>
      </c>
      <c r="B156" s="449" t="s">
        <v>871</v>
      </c>
      <c r="C156" s="449" t="s">
        <v>868</v>
      </c>
      <c r="D156" s="449" t="s">
        <v>921</v>
      </c>
      <c r="E156" s="449" t="s">
        <v>922</v>
      </c>
      <c r="F156" s="453">
        <v>35</v>
      </c>
      <c r="G156" s="453">
        <v>56525</v>
      </c>
      <c r="H156" s="453">
        <v>0.72932660671199823</v>
      </c>
      <c r="I156" s="453">
        <v>1615</v>
      </c>
      <c r="J156" s="453">
        <v>47</v>
      </c>
      <c r="K156" s="453">
        <v>77503</v>
      </c>
      <c r="L156" s="453">
        <v>1</v>
      </c>
      <c r="M156" s="453">
        <v>1649</v>
      </c>
      <c r="N156" s="453">
        <v>36</v>
      </c>
      <c r="O156" s="453">
        <v>59364</v>
      </c>
      <c r="P156" s="519">
        <v>0.76595744680851063</v>
      </c>
      <c r="Q156" s="454">
        <v>1649</v>
      </c>
    </row>
    <row r="157" spans="1:17" ht="14.4" customHeight="1" x14ac:dyDescent="0.3">
      <c r="A157" s="448" t="s">
        <v>959</v>
      </c>
      <c r="B157" s="449" t="s">
        <v>871</v>
      </c>
      <c r="C157" s="449" t="s">
        <v>868</v>
      </c>
      <c r="D157" s="449" t="s">
        <v>924</v>
      </c>
      <c r="E157" s="449"/>
      <c r="F157" s="453"/>
      <c r="G157" s="453"/>
      <c r="H157" s="453"/>
      <c r="I157" s="453"/>
      <c r="J157" s="453"/>
      <c r="K157" s="453"/>
      <c r="L157" s="453"/>
      <c r="M157" s="453"/>
      <c r="N157" s="453">
        <v>11</v>
      </c>
      <c r="O157" s="453">
        <v>24233</v>
      </c>
      <c r="P157" s="519"/>
      <c r="Q157" s="454">
        <v>2203</v>
      </c>
    </row>
    <row r="158" spans="1:17" ht="14.4" customHeight="1" x14ac:dyDescent="0.3">
      <c r="A158" s="448" t="s">
        <v>959</v>
      </c>
      <c r="B158" s="449" t="s">
        <v>871</v>
      </c>
      <c r="C158" s="449" t="s">
        <v>868</v>
      </c>
      <c r="D158" s="449" t="s">
        <v>924</v>
      </c>
      <c r="E158" s="449" t="s">
        <v>925</v>
      </c>
      <c r="F158" s="453"/>
      <c r="G158" s="453"/>
      <c r="H158" s="453"/>
      <c r="I158" s="453"/>
      <c r="J158" s="453"/>
      <c r="K158" s="453"/>
      <c r="L158" s="453"/>
      <c r="M158" s="453"/>
      <c r="N158" s="453">
        <v>28</v>
      </c>
      <c r="O158" s="453">
        <v>61684</v>
      </c>
      <c r="P158" s="519"/>
      <c r="Q158" s="454">
        <v>2203</v>
      </c>
    </row>
    <row r="159" spans="1:17" ht="14.4" customHeight="1" x14ac:dyDescent="0.3">
      <c r="A159" s="448" t="s">
        <v>960</v>
      </c>
      <c r="B159" s="449" t="s">
        <v>867</v>
      </c>
      <c r="C159" s="449" t="s">
        <v>868</v>
      </c>
      <c r="D159" s="449" t="s">
        <v>869</v>
      </c>
      <c r="E159" s="449" t="s">
        <v>870</v>
      </c>
      <c r="F159" s="453">
        <v>1</v>
      </c>
      <c r="G159" s="453">
        <v>10725</v>
      </c>
      <c r="H159" s="453"/>
      <c r="I159" s="453">
        <v>10725</v>
      </c>
      <c r="J159" s="453"/>
      <c r="K159" s="453"/>
      <c r="L159" s="453"/>
      <c r="M159" s="453"/>
      <c r="N159" s="453"/>
      <c r="O159" s="453"/>
      <c r="P159" s="519"/>
      <c r="Q159" s="454"/>
    </row>
    <row r="160" spans="1:17" ht="14.4" customHeight="1" x14ac:dyDescent="0.3">
      <c r="A160" s="448" t="s">
        <v>961</v>
      </c>
      <c r="B160" s="449" t="s">
        <v>871</v>
      </c>
      <c r="C160" s="449" t="s">
        <v>868</v>
      </c>
      <c r="D160" s="449" t="s">
        <v>880</v>
      </c>
      <c r="E160" s="449" t="s">
        <v>881</v>
      </c>
      <c r="F160" s="453">
        <v>1</v>
      </c>
      <c r="G160" s="453">
        <v>3721</v>
      </c>
      <c r="H160" s="453"/>
      <c r="I160" s="453">
        <v>3721</v>
      </c>
      <c r="J160" s="453"/>
      <c r="K160" s="453"/>
      <c r="L160" s="453"/>
      <c r="M160" s="453"/>
      <c r="N160" s="453"/>
      <c r="O160" s="453"/>
      <c r="P160" s="519"/>
      <c r="Q160" s="454"/>
    </row>
    <row r="161" spans="1:17" ht="14.4" customHeight="1" x14ac:dyDescent="0.3">
      <c r="A161" s="448" t="s">
        <v>961</v>
      </c>
      <c r="B161" s="449" t="s">
        <v>871</v>
      </c>
      <c r="C161" s="449" t="s">
        <v>868</v>
      </c>
      <c r="D161" s="449" t="s">
        <v>882</v>
      </c>
      <c r="E161" s="449" t="s">
        <v>883</v>
      </c>
      <c r="F161" s="453"/>
      <c r="G161" s="453"/>
      <c r="H161" s="453"/>
      <c r="I161" s="453"/>
      <c r="J161" s="453">
        <v>2</v>
      </c>
      <c r="K161" s="453">
        <v>890</v>
      </c>
      <c r="L161" s="453">
        <v>1</v>
      </c>
      <c r="M161" s="453">
        <v>445</v>
      </c>
      <c r="N161" s="453"/>
      <c r="O161" s="453"/>
      <c r="P161" s="519"/>
      <c r="Q161" s="454"/>
    </row>
    <row r="162" spans="1:17" ht="14.4" customHeight="1" x14ac:dyDescent="0.3">
      <c r="A162" s="448" t="s">
        <v>961</v>
      </c>
      <c r="B162" s="449" t="s">
        <v>871</v>
      </c>
      <c r="C162" s="449" t="s">
        <v>868</v>
      </c>
      <c r="D162" s="449" t="s">
        <v>886</v>
      </c>
      <c r="E162" s="449" t="s">
        <v>887</v>
      </c>
      <c r="F162" s="453"/>
      <c r="G162" s="453"/>
      <c r="H162" s="453"/>
      <c r="I162" s="453"/>
      <c r="J162" s="453">
        <v>1</v>
      </c>
      <c r="K162" s="453">
        <v>1655</v>
      </c>
      <c r="L162" s="453">
        <v>1</v>
      </c>
      <c r="M162" s="453">
        <v>1655</v>
      </c>
      <c r="N162" s="453"/>
      <c r="O162" s="453"/>
      <c r="P162" s="519"/>
      <c r="Q162" s="454"/>
    </row>
    <row r="163" spans="1:17" ht="14.4" customHeight="1" x14ac:dyDescent="0.3">
      <c r="A163" s="448" t="s">
        <v>961</v>
      </c>
      <c r="B163" s="449" t="s">
        <v>871</v>
      </c>
      <c r="C163" s="449" t="s">
        <v>868</v>
      </c>
      <c r="D163" s="449" t="s">
        <v>896</v>
      </c>
      <c r="E163" s="449" t="s">
        <v>897</v>
      </c>
      <c r="F163" s="453"/>
      <c r="G163" s="453"/>
      <c r="H163" s="453"/>
      <c r="I163" s="453"/>
      <c r="J163" s="453">
        <v>1</v>
      </c>
      <c r="K163" s="453">
        <v>17</v>
      </c>
      <c r="L163" s="453">
        <v>1</v>
      </c>
      <c r="M163" s="453">
        <v>17</v>
      </c>
      <c r="N163" s="453"/>
      <c r="O163" s="453"/>
      <c r="P163" s="519"/>
      <c r="Q163" s="454"/>
    </row>
    <row r="164" spans="1:17" ht="14.4" customHeight="1" x14ac:dyDescent="0.3">
      <c r="A164" s="448" t="s">
        <v>961</v>
      </c>
      <c r="B164" s="449" t="s">
        <v>871</v>
      </c>
      <c r="C164" s="449" t="s">
        <v>868</v>
      </c>
      <c r="D164" s="449" t="s">
        <v>898</v>
      </c>
      <c r="E164" s="449" t="s">
        <v>883</v>
      </c>
      <c r="F164" s="453"/>
      <c r="G164" s="453"/>
      <c r="H164" s="453"/>
      <c r="I164" s="453"/>
      <c r="J164" s="453">
        <v>1</v>
      </c>
      <c r="K164" s="453">
        <v>708</v>
      </c>
      <c r="L164" s="453">
        <v>1</v>
      </c>
      <c r="M164" s="453">
        <v>708</v>
      </c>
      <c r="N164" s="453"/>
      <c r="O164" s="453"/>
      <c r="P164" s="519"/>
      <c r="Q164" s="454"/>
    </row>
    <row r="165" spans="1:17" ht="14.4" customHeight="1" x14ac:dyDescent="0.3">
      <c r="A165" s="448" t="s">
        <v>961</v>
      </c>
      <c r="B165" s="449" t="s">
        <v>871</v>
      </c>
      <c r="C165" s="449" t="s">
        <v>868</v>
      </c>
      <c r="D165" s="449" t="s">
        <v>899</v>
      </c>
      <c r="E165" s="449" t="s">
        <v>885</v>
      </c>
      <c r="F165" s="453">
        <v>2</v>
      </c>
      <c r="G165" s="453">
        <v>2774</v>
      </c>
      <c r="H165" s="453"/>
      <c r="I165" s="453">
        <v>1387</v>
      </c>
      <c r="J165" s="453"/>
      <c r="K165" s="453"/>
      <c r="L165" s="453"/>
      <c r="M165" s="453"/>
      <c r="N165" s="453"/>
      <c r="O165" s="453"/>
      <c r="P165" s="519"/>
      <c r="Q165" s="454"/>
    </row>
    <row r="166" spans="1:17" ht="14.4" customHeight="1" x14ac:dyDescent="0.3">
      <c r="A166" s="448" t="s">
        <v>961</v>
      </c>
      <c r="B166" s="449" t="s">
        <v>871</v>
      </c>
      <c r="C166" s="449" t="s">
        <v>868</v>
      </c>
      <c r="D166" s="449" t="s">
        <v>900</v>
      </c>
      <c r="E166" s="449" t="s">
        <v>901</v>
      </c>
      <c r="F166" s="453">
        <v>1</v>
      </c>
      <c r="G166" s="453">
        <v>2341</v>
      </c>
      <c r="H166" s="453"/>
      <c r="I166" s="453">
        <v>2341</v>
      </c>
      <c r="J166" s="453"/>
      <c r="K166" s="453"/>
      <c r="L166" s="453"/>
      <c r="M166" s="453"/>
      <c r="N166" s="453"/>
      <c r="O166" s="453"/>
      <c r="P166" s="519"/>
      <c r="Q166" s="454"/>
    </row>
    <row r="167" spans="1:17" ht="14.4" customHeight="1" x14ac:dyDescent="0.3">
      <c r="A167" s="448" t="s">
        <v>961</v>
      </c>
      <c r="B167" s="449" t="s">
        <v>871</v>
      </c>
      <c r="C167" s="449" t="s">
        <v>868</v>
      </c>
      <c r="D167" s="449" t="s">
        <v>902</v>
      </c>
      <c r="E167" s="449" t="s">
        <v>903</v>
      </c>
      <c r="F167" s="453"/>
      <c r="G167" s="453"/>
      <c r="H167" s="453"/>
      <c r="I167" s="453"/>
      <c r="J167" s="453">
        <v>3</v>
      </c>
      <c r="K167" s="453">
        <v>207</v>
      </c>
      <c r="L167" s="453">
        <v>1</v>
      </c>
      <c r="M167" s="453">
        <v>69</v>
      </c>
      <c r="N167" s="453"/>
      <c r="O167" s="453"/>
      <c r="P167" s="519"/>
      <c r="Q167" s="454"/>
    </row>
    <row r="168" spans="1:17" ht="14.4" customHeight="1" x14ac:dyDescent="0.3">
      <c r="A168" s="448" t="s">
        <v>961</v>
      </c>
      <c r="B168" s="449" t="s">
        <v>871</v>
      </c>
      <c r="C168" s="449" t="s">
        <v>868</v>
      </c>
      <c r="D168" s="449" t="s">
        <v>908</v>
      </c>
      <c r="E168" s="449" t="s">
        <v>909</v>
      </c>
      <c r="F168" s="453">
        <v>2</v>
      </c>
      <c r="G168" s="453">
        <v>1104</v>
      </c>
      <c r="H168" s="453"/>
      <c r="I168" s="453">
        <v>552</v>
      </c>
      <c r="J168" s="453"/>
      <c r="K168" s="453"/>
      <c r="L168" s="453"/>
      <c r="M168" s="453"/>
      <c r="N168" s="453"/>
      <c r="O168" s="453"/>
      <c r="P168" s="519"/>
      <c r="Q168" s="454"/>
    </row>
    <row r="169" spans="1:17" ht="14.4" customHeight="1" x14ac:dyDescent="0.3">
      <c r="A169" s="448" t="s">
        <v>961</v>
      </c>
      <c r="B169" s="449" t="s">
        <v>871</v>
      </c>
      <c r="C169" s="449" t="s">
        <v>868</v>
      </c>
      <c r="D169" s="449" t="s">
        <v>921</v>
      </c>
      <c r="E169" s="449" t="s">
        <v>922</v>
      </c>
      <c r="F169" s="453">
        <v>1</v>
      </c>
      <c r="G169" s="453">
        <v>1615</v>
      </c>
      <c r="H169" s="453">
        <v>0.97938144329896903</v>
      </c>
      <c r="I169" s="453">
        <v>1615</v>
      </c>
      <c r="J169" s="453">
        <v>1</v>
      </c>
      <c r="K169" s="453">
        <v>1649</v>
      </c>
      <c r="L169" s="453">
        <v>1</v>
      </c>
      <c r="M169" s="453">
        <v>1649</v>
      </c>
      <c r="N169" s="453"/>
      <c r="O169" s="453"/>
      <c r="P169" s="519"/>
      <c r="Q169" s="454"/>
    </row>
    <row r="170" spans="1:17" ht="14.4" customHeight="1" x14ac:dyDescent="0.3">
      <c r="A170" s="448" t="s">
        <v>962</v>
      </c>
      <c r="B170" s="449" t="s">
        <v>871</v>
      </c>
      <c r="C170" s="449" t="s">
        <v>868</v>
      </c>
      <c r="D170" s="449" t="s">
        <v>876</v>
      </c>
      <c r="E170" s="449" t="s">
        <v>877</v>
      </c>
      <c r="F170" s="453">
        <v>6</v>
      </c>
      <c r="G170" s="453">
        <v>13416</v>
      </c>
      <c r="H170" s="453">
        <v>2.8691189050470487</v>
      </c>
      <c r="I170" s="453">
        <v>2236</v>
      </c>
      <c r="J170" s="453">
        <v>2</v>
      </c>
      <c r="K170" s="453">
        <v>4676</v>
      </c>
      <c r="L170" s="453">
        <v>1</v>
      </c>
      <c r="M170" s="453">
        <v>2338</v>
      </c>
      <c r="N170" s="453"/>
      <c r="O170" s="453"/>
      <c r="P170" s="519"/>
      <c r="Q170" s="454"/>
    </row>
    <row r="171" spans="1:17" ht="14.4" customHeight="1" x14ac:dyDescent="0.3">
      <c r="A171" s="448" t="s">
        <v>962</v>
      </c>
      <c r="B171" s="449" t="s">
        <v>871</v>
      </c>
      <c r="C171" s="449" t="s">
        <v>868</v>
      </c>
      <c r="D171" s="449" t="s">
        <v>878</v>
      </c>
      <c r="E171" s="449" t="s">
        <v>879</v>
      </c>
      <c r="F171" s="453"/>
      <c r="G171" s="453"/>
      <c r="H171" s="453"/>
      <c r="I171" s="453"/>
      <c r="J171" s="453"/>
      <c r="K171" s="453"/>
      <c r="L171" s="453"/>
      <c r="M171" s="453"/>
      <c r="N171" s="453">
        <v>2</v>
      </c>
      <c r="O171" s="453">
        <v>2154</v>
      </c>
      <c r="P171" s="519"/>
      <c r="Q171" s="454">
        <v>1077</v>
      </c>
    </row>
    <row r="172" spans="1:17" ht="14.4" customHeight="1" x14ac:dyDescent="0.3">
      <c r="A172" s="448" t="s">
        <v>962</v>
      </c>
      <c r="B172" s="449" t="s">
        <v>871</v>
      </c>
      <c r="C172" s="449" t="s">
        <v>868</v>
      </c>
      <c r="D172" s="449" t="s">
        <v>880</v>
      </c>
      <c r="E172" s="449" t="s">
        <v>881</v>
      </c>
      <c r="F172" s="453">
        <v>8</v>
      </c>
      <c r="G172" s="453">
        <v>29768</v>
      </c>
      <c r="H172" s="453">
        <v>2.5955183538233499</v>
      </c>
      <c r="I172" s="453">
        <v>3721</v>
      </c>
      <c r="J172" s="453">
        <v>3</v>
      </c>
      <c r="K172" s="453">
        <v>11469</v>
      </c>
      <c r="L172" s="453">
        <v>1</v>
      </c>
      <c r="M172" s="453">
        <v>3823</v>
      </c>
      <c r="N172" s="453">
        <v>7</v>
      </c>
      <c r="O172" s="453">
        <v>26775</v>
      </c>
      <c r="P172" s="519">
        <v>2.3345540151713315</v>
      </c>
      <c r="Q172" s="454">
        <v>3825</v>
      </c>
    </row>
    <row r="173" spans="1:17" ht="14.4" customHeight="1" x14ac:dyDescent="0.3">
      <c r="A173" s="448" t="s">
        <v>962</v>
      </c>
      <c r="B173" s="449" t="s">
        <v>871</v>
      </c>
      <c r="C173" s="449" t="s">
        <v>868</v>
      </c>
      <c r="D173" s="449" t="s">
        <v>882</v>
      </c>
      <c r="E173" s="449" t="s">
        <v>883</v>
      </c>
      <c r="F173" s="453"/>
      <c r="G173" s="453"/>
      <c r="H173" s="453"/>
      <c r="I173" s="453"/>
      <c r="J173" s="453">
        <v>1</v>
      </c>
      <c r="K173" s="453">
        <v>445</v>
      </c>
      <c r="L173" s="453">
        <v>1</v>
      </c>
      <c r="M173" s="453">
        <v>445</v>
      </c>
      <c r="N173" s="453"/>
      <c r="O173" s="453"/>
      <c r="P173" s="519"/>
      <c r="Q173" s="454"/>
    </row>
    <row r="174" spans="1:17" ht="14.4" customHeight="1" x14ac:dyDescent="0.3">
      <c r="A174" s="448" t="s">
        <v>962</v>
      </c>
      <c r="B174" s="449" t="s">
        <v>871</v>
      </c>
      <c r="C174" s="449" t="s">
        <v>868</v>
      </c>
      <c r="D174" s="449" t="s">
        <v>884</v>
      </c>
      <c r="E174" s="449" t="s">
        <v>885</v>
      </c>
      <c r="F174" s="453"/>
      <c r="G174" s="453"/>
      <c r="H174" s="453"/>
      <c r="I174" s="453"/>
      <c r="J174" s="453"/>
      <c r="K174" s="453"/>
      <c r="L174" s="453"/>
      <c r="M174" s="453"/>
      <c r="N174" s="453">
        <v>1</v>
      </c>
      <c r="O174" s="453">
        <v>854</v>
      </c>
      <c r="P174" s="519"/>
      <c r="Q174" s="454">
        <v>854</v>
      </c>
    </row>
    <row r="175" spans="1:17" ht="14.4" customHeight="1" x14ac:dyDescent="0.3">
      <c r="A175" s="448" t="s">
        <v>962</v>
      </c>
      <c r="B175" s="449" t="s">
        <v>871</v>
      </c>
      <c r="C175" s="449" t="s">
        <v>868</v>
      </c>
      <c r="D175" s="449" t="s">
        <v>886</v>
      </c>
      <c r="E175" s="449" t="s">
        <v>887</v>
      </c>
      <c r="F175" s="453">
        <v>1</v>
      </c>
      <c r="G175" s="453">
        <v>1621</v>
      </c>
      <c r="H175" s="453"/>
      <c r="I175" s="453">
        <v>1621</v>
      </c>
      <c r="J175" s="453"/>
      <c r="K175" s="453"/>
      <c r="L175" s="453"/>
      <c r="M175" s="453"/>
      <c r="N175" s="453"/>
      <c r="O175" s="453"/>
      <c r="P175" s="519"/>
      <c r="Q175" s="454"/>
    </row>
    <row r="176" spans="1:17" ht="14.4" customHeight="1" x14ac:dyDescent="0.3">
      <c r="A176" s="448" t="s">
        <v>962</v>
      </c>
      <c r="B176" s="449" t="s">
        <v>871</v>
      </c>
      <c r="C176" s="449" t="s">
        <v>868</v>
      </c>
      <c r="D176" s="449" t="s">
        <v>892</v>
      </c>
      <c r="E176" s="449" t="s">
        <v>893</v>
      </c>
      <c r="F176" s="453">
        <v>1</v>
      </c>
      <c r="G176" s="453">
        <v>1461</v>
      </c>
      <c r="H176" s="453"/>
      <c r="I176" s="453">
        <v>1461</v>
      </c>
      <c r="J176" s="453"/>
      <c r="K176" s="453"/>
      <c r="L176" s="453"/>
      <c r="M176" s="453"/>
      <c r="N176" s="453">
        <v>1</v>
      </c>
      <c r="O176" s="453">
        <v>1524</v>
      </c>
      <c r="P176" s="519"/>
      <c r="Q176" s="454">
        <v>1524</v>
      </c>
    </row>
    <row r="177" spans="1:17" ht="14.4" customHeight="1" x14ac:dyDescent="0.3">
      <c r="A177" s="448" t="s">
        <v>962</v>
      </c>
      <c r="B177" s="449" t="s">
        <v>871</v>
      </c>
      <c r="C177" s="449" t="s">
        <v>868</v>
      </c>
      <c r="D177" s="449" t="s">
        <v>896</v>
      </c>
      <c r="E177" s="449" t="s">
        <v>897</v>
      </c>
      <c r="F177" s="453">
        <v>11</v>
      </c>
      <c r="G177" s="453">
        <v>176</v>
      </c>
      <c r="H177" s="453">
        <v>0.86274509803921573</v>
      </c>
      <c r="I177" s="453">
        <v>16</v>
      </c>
      <c r="J177" s="453">
        <v>12</v>
      </c>
      <c r="K177" s="453">
        <v>204</v>
      </c>
      <c r="L177" s="453">
        <v>1</v>
      </c>
      <c r="M177" s="453">
        <v>17</v>
      </c>
      <c r="N177" s="453">
        <v>13</v>
      </c>
      <c r="O177" s="453">
        <v>221</v>
      </c>
      <c r="P177" s="519">
        <v>1.0833333333333333</v>
      </c>
      <c r="Q177" s="454">
        <v>17</v>
      </c>
    </row>
    <row r="178" spans="1:17" ht="14.4" customHeight="1" x14ac:dyDescent="0.3">
      <c r="A178" s="448" t="s">
        <v>962</v>
      </c>
      <c r="B178" s="449" t="s">
        <v>871</v>
      </c>
      <c r="C178" s="449" t="s">
        <v>868</v>
      </c>
      <c r="D178" s="449" t="s">
        <v>898</v>
      </c>
      <c r="E178" s="449" t="s">
        <v>883</v>
      </c>
      <c r="F178" s="453">
        <v>20</v>
      </c>
      <c r="G178" s="453">
        <v>13920</v>
      </c>
      <c r="H178" s="453">
        <v>0.85482682387619746</v>
      </c>
      <c r="I178" s="453">
        <v>696</v>
      </c>
      <c r="J178" s="453">
        <v>23</v>
      </c>
      <c r="K178" s="453">
        <v>16284</v>
      </c>
      <c r="L178" s="453">
        <v>1</v>
      </c>
      <c r="M178" s="453">
        <v>708</v>
      </c>
      <c r="N178" s="453">
        <v>25</v>
      </c>
      <c r="O178" s="453">
        <v>17700</v>
      </c>
      <c r="P178" s="519">
        <v>1.0869565217391304</v>
      </c>
      <c r="Q178" s="454">
        <v>708</v>
      </c>
    </row>
    <row r="179" spans="1:17" ht="14.4" customHeight="1" x14ac:dyDescent="0.3">
      <c r="A179" s="448" t="s">
        <v>962</v>
      </c>
      <c r="B179" s="449" t="s">
        <v>871</v>
      </c>
      <c r="C179" s="449" t="s">
        <v>868</v>
      </c>
      <c r="D179" s="449" t="s">
        <v>899</v>
      </c>
      <c r="E179" s="449" t="s">
        <v>885</v>
      </c>
      <c r="F179" s="453">
        <v>16</v>
      </c>
      <c r="G179" s="453">
        <v>22192</v>
      </c>
      <c r="H179" s="453">
        <v>1.7147272446298871</v>
      </c>
      <c r="I179" s="453">
        <v>1387</v>
      </c>
      <c r="J179" s="453">
        <v>9</v>
      </c>
      <c r="K179" s="453">
        <v>12942</v>
      </c>
      <c r="L179" s="453">
        <v>1</v>
      </c>
      <c r="M179" s="453">
        <v>1438</v>
      </c>
      <c r="N179" s="453">
        <v>20</v>
      </c>
      <c r="O179" s="453">
        <v>28780</v>
      </c>
      <c r="P179" s="519">
        <v>2.2237675784268274</v>
      </c>
      <c r="Q179" s="454">
        <v>1439</v>
      </c>
    </row>
    <row r="180" spans="1:17" ht="14.4" customHeight="1" x14ac:dyDescent="0.3">
      <c r="A180" s="448" t="s">
        <v>962</v>
      </c>
      <c r="B180" s="449" t="s">
        <v>871</v>
      </c>
      <c r="C180" s="449" t="s">
        <v>868</v>
      </c>
      <c r="D180" s="449" t="s">
        <v>900</v>
      </c>
      <c r="E180" s="449" t="s">
        <v>901</v>
      </c>
      <c r="F180" s="453">
        <v>10</v>
      </c>
      <c r="G180" s="453">
        <v>23410</v>
      </c>
      <c r="H180" s="453">
        <v>1.9212146081247434</v>
      </c>
      <c r="I180" s="453">
        <v>2341</v>
      </c>
      <c r="J180" s="453">
        <v>5</v>
      </c>
      <c r="K180" s="453">
        <v>12185</v>
      </c>
      <c r="L180" s="453">
        <v>1</v>
      </c>
      <c r="M180" s="453">
        <v>2437</v>
      </c>
      <c r="N180" s="453">
        <v>13</v>
      </c>
      <c r="O180" s="453">
        <v>31694</v>
      </c>
      <c r="P180" s="519">
        <v>2.6010668855149772</v>
      </c>
      <c r="Q180" s="454">
        <v>2438</v>
      </c>
    </row>
    <row r="181" spans="1:17" ht="14.4" customHeight="1" x14ac:dyDescent="0.3">
      <c r="A181" s="448" t="s">
        <v>962</v>
      </c>
      <c r="B181" s="449" t="s">
        <v>871</v>
      </c>
      <c r="C181" s="449" t="s">
        <v>868</v>
      </c>
      <c r="D181" s="449" t="s">
        <v>902</v>
      </c>
      <c r="E181" s="449" t="s">
        <v>903</v>
      </c>
      <c r="F181" s="453">
        <v>20</v>
      </c>
      <c r="G181" s="453">
        <v>1320</v>
      </c>
      <c r="H181" s="453">
        <v>0.83175803402646498</v>
      </c>
      <c r="I181" s="453">
        <v>66</v>
      </c>
      <c r="J181" s="453">
        <v>23</v>
      </c>
      <c r="K181" s="453">
        <v>1587</v>
      </c>
      <c r="L181" s="453">
        <v>1</v>
      </c>
      <c r="M181" s="453">
        <v>69</v>
      </c>
      <c r="N181" s="453">
        <v>25</v>
      </c>
      <c r="O181" s="453">
        <v>1725</v>
      </c>
      <c r="P181" s="519">
        <v>1.0869565217391304</v>
      </c>
      <c r="Q181" s="454">
        <v>69</v>
      </c>
    </row>
    <row r="182" spans="1:17" ht="14.4" customHeight="1" x14ac:dyDescent="0.3">
      <c r="A182" s="448" t="s">
        <v>962</v>
      </c>
      <c r="B182" s="449" t="s">
        <v>871</v>
      </c>
      <c r="C182" s="449" t="s">
        <v>868</v>
      </c>
      <c r="D182" s="449" t="s">
        <v>904</v>
      </c>
      <c r="E182" s="449" t="s">
        <v>905</v>
      </c>
      <c r="F182" s="453">
        <v>1</v>
      </c>
      <c r="G182" s="453">
        <v>401</v>
      </c>
      <c r="H182" s="453"/>
      <c r="I182" s="453">
        <v>401</v>
      </c>
      <c r="J182" s="453"/>
      <c r="K182" s="453"/>
      <c r="L182" s="453"/>
      <c r="M182" s="453"/>
      <c r="N182" s="453">
        <v>1</v>
      </c>
      <c r="O182" s="453">
        <v>408</v>
      </c>
      <c r="P182" s="519"/>
      <c r="Q182" s="454">
        <v>408</v>
      </c>
    </row>
    <row r="183" spans="1:17" ht="14.4" customHeight="1" x14ac:dyDescent="0.3">
      <c r="A183" s="448" t="s">
        <v>962</v>
      </c>
      <c r="B183" s="449" t="s">
        <v>871</v>
      </c>
      <c r="C183" s="449" t="s">
        <v>868</v>
      </c>
      <c r="D183" s="449" t="s">
        <v>906</v>
      </c>
      <c r="E183" s="449" t="s">
        <v>907</v>
      </c>
      <c r="F183" s="453"/>
      <c r="G183" s="453"/>
      <c r="H183" s="453"/>
      <c r="I183" s="453"/>
      <c r="J183" s="453"/>
      <c r="K183" s="453"/>
      <c r="L183" s="453"/>
      <c r="M183" s="453"/>
      <c r="N183" s="453">
        <v>1</v>
      </c>
      <c r="O183" s="453">
        <v>1665</v>
      </c>
      <c r="P183" s="519"/>
      <c r="Q183" s="454">
        <v>1665</v>
      </c>
    </row>
    <row r="184" spans="1:17" ht="14.4" customHeight="1" x14ac:dyDescent="0.3">
      <c r="A184" s="448" t="s">
        <v>962</v>
      </c>
      <c r="B184" s="449" t="s">
        <v>871</v>
      </c>
      <c r="C184" s="449" t="s">
        <v>868</v>
      </c>
      <c r="D184" s="449" t="s">
        <v>908</v>
      </c>
      <c r="E184" s="449" t="s">
        <v>909</v>
      </c>
      <c r="F184" s="453">
        <v>46</v>
      </c>
      <c r="G184" s="453">
        <v>25392</v>
      </c>
      <c r="H184" s="453">
        <v>1.3336134453781512</v>
      </c>
      <c r="I184" s="453">
        <v>552</v>
      </c>
      <c r="J184" s="453">
        <v>34</v>
      </c>
      <c r="K184" s="453">
        <v>19040</v>
      </c>
      <c r="L184" s="453">
        <v>1</v>
      </c>
      <c r="M184" s="453">
        <v>560</v>
      </c>
      <c r="N184" s="453">
        <v>81</v>
      </c>
      <c r="O184" s="453">
        <v>45360</v>
      </c>
      <c r="P184" s="519">
        <v>2.3823529411764706</v>
      </c>
      <c r="Q184" s="454">
        <v>560</v>
      </c>
    </row>
    <row r="185" spans="1:17" ht="14.4" customHeight="1" x14ac:dyDescent="0.3">
      <c r="A185" s="448" t="s">
        <v>962</v>
      </c>
      <c r="B185" s="449" t="s">
        <v>871</v>
      </c>
      <c r="C185" s="449" t="s">
        <v>868</v>
      </c>
      <c r="D185" s="449" t="s">
        <v>916</v>
      </c>
      <c r="E185" s="449" t="s">
        <v>917</v>
      </c>
      <c r="F185" s="453"/>
      <c r="G185" s="453"/>
      <c r="H185" s="453"/>
      <c r="I185" s="453"/>
      <c r="J185" s="453">
        <v>6</v>
      </c>
      <c r="K185" s="453">
        <v>2574</v>
      </c>
      <c r="L185" s="453">
        <v>1</v>
      </c>
      <c r="M185" s="453">
        <v>429</v>
      </c>
      <c r="N185" s="453">
        <v>2</v>
      </c>
      <c r="O185" s="453">
        <v>858</v>
      </c>
      <c r="P185" s="519">
        <v>0.33333333333333331</v>
      </c>
      <c r="Q185" s="454">
        <v>429</v>
      </c>
    </row>
    <row r="186" spans="1:17" ht="14.4" customHeight="1" x14ac:dyDescent="0.3">
      <c r="A186" s="448" t="s">
        <v>962</v>
      </c>
      <c r="B186" s="449" t="s">
        <v>871</v>
      </c>
      <c r="C186" s="449" t="s">
        <v>868</v>
      </c>
      <c r="D186" s="449" t="s">
        <v>921</v>
      </c>
      <c r="E186" s="449" t="s">
        <v>922</v>
      </c>
      <c r="F186" s="453">
        <v>7</v>
      </c>
      <c r="G186" s="453">
        <v>11305</v>
      </c>
      <c r="H186" s="453">
        <v>0.97938144329896903</v>
      </c>
      <c r="I186" s="453">
        <v>1615</v>
      </c>
      <c r="J186" s="453">
        <v>7</v>
      </c>
      <c r="K186" s="453">
        <v>11543</v>
      </c>
      <c r="L186" s="453">
        <v>1</v>
      </c>
      <c r="M186" s="453">
        <v>1649</v>
      </c>
      <c r="N186" s="453">
        <v>4</v>
      </c>
      <c r="O186" s="453">
        <v>6596</v>
      </c>
      <c r="P186" s="519">
        <v>0.5714285714285714</v>
      </c>
      <c r="Q186" s="454">
        <v>1649</v>
      </c>
    </row>
    <row r="187" spans="1:17" ht="14.4" customHeight="1" x14ac:dyDescent="0.3">
      <c r="A187" s="448" t="s">
        <v>962</v>
      </c>
      <c r="B187" s="449" t="s">
        <v>871</v>
      </c>
      <c r="C187" s="449" t="s">
        <v>868</v>
      </c>
      <c r="D187" s="449" t="s">
        <v>924</v>
      </c>
      <c r="E187" s="449"/>
      <c r="F187" s="453"/>
      <c r="G187" s="453"/>
      <c r="H187" s="453"/>
      <c r="I187" s="453"/>
      <c r="J187" s="453"/>
      <c r="K187" s="453"/>
      <c r="L187" s="453"/>
      <c r="M187" s="453"/>
      <c r="N187" s="453">
        <v>3</v>
      </c>
      <c r="O187" s="453">
        <v>6609</v>
      </c>
      <c r="P187" s="519"/>
      <c r="Q187" s="454">
        <v>2203</v>
      </c>
    </row>
    <row r="188" spans="1:17" ht="14.4" customHeight="1" x14ac:dyDescent="0.3">
      <c r="A188" s="448" t="s">
        <v>962</v>
      </c>
      <c r="B188" s="449" t="s">
        <v>871</v>
      </c>
      <c r="C188" s="449" t="s">
        <v>868</v>
      </c>
      <c r="D188" s="449" t="s">
        <v>924</v>
      </c>
      <c r="E188" s="449" t="s">
        <v>925</v>
      </c>
      <c r="F188" s="453"/>
      <c r="G188" s="453"/>
      <c r="H188" s="453"/>
      <c r="I188" s="453"/>
      <c r="J188" s="453"/>
      <c r="K188" s="453"/>
      <c r="L188" s="453"/>
      <c r="M188" s="453"/>
      <c r="N188" s="453">
        <v>18</v>
      </c>
      <c r="O188" s="453">
        <v>39654</v>
      </c>
      <c r="P188" s="519"/>
      <c r="Q188" s="454">
        <v>2203</v>
      </c>
    </row>
    <row r="189" spans="1:17" ht="14.4" customHeight="1" x14ac:dyDescent="0.3">
      <c r="A189" s="448" t="s">
        <v>963</v>
      </c>
      <c r="B189" s="449" t="s">
        <v>871</v>
      </c>
      <c r="C189" s="449" t="s">
        <v>868</v>
      </c>
      <c r="D189" s="449" t="s">
        <v>872</v>
      </c>
      <c r="E189" s="449" t="s">
        <v>873</v>
      </c>
      <c r="F189" s="453">
        <v>7</v>
      </c>
      <c r="G189" s="453">
        <v>896</v>
      </c>
      <c r="H189" s="453">
        <v>2.1960784313725492</v>
      </c>
      <c r="I189" s="453">
        <v>128</v>
      </c>
      <c r="J189" s="453">
        <v>3</v>
      </c>
      <c r="K189" s="453">
        <v>408</v>
      </c>
      <c r="L189" s="453">
        <v>1</v>
      </c>
      <c r="M189" s="453">
        <v>136</v>
      </c>
      <c r="N189" s="453">
        <v>8</v>
      </c>
      <c r="O189" s="453">
        <v>1088</v>
      </c>
      <c r="P189" s="519">
        <v>2.6666666666666665</v>
      </c>
      <c r="Q189" s="454">
        <v>136</v>
      </c>
    </row>
    <row r="190" spans="1:17" ht="14.4" customHeight="1" x14ac:dyDescent="0.3">
      <c r="A190" s="448" t="s">
        <v>963</v>
      </c>
      <c r="B190" s="449" t="s">
        <v>871</v>
      </c>
      <c r="C190" s="449" t="s">
        <v>868</v>
      </c>
      <c r="D190" s="449" t="s">
        <v>874</v>
      </c>
      <c r="E190" s="449" t="s">
        <v>875</v>
      </c>
      <c r="F190" s="453"/>
      <c r="G190" s="453"/>
      <c r="H190" s="453"/>
      <c r="I190" s="453"/>
      <c r="J190" s="453">
        <v>1</v>
      </c>
      <c r="K190" s="453">
        <v>1262</v>
      </c>
      <c r="L190" s="453">
        <v>1</v>
      </c>
      <c r="M190" s="453">
        <v>1262</v>
      </c>
      <c r="N190" s="453"/>
      <c r="O190" s="453"/>
      <c r="P190" s="519"/>
      <c r="Q190" s="454"/>
    </row>
    <row r="191" spans="1:17" ht="14.4" customHeight="1" x14ac:dyDescent="0.3">
      <c r="A191" s="448" t="s">
        <v>963</v>
      </c>
      <c r="B191" s="449" t="s">
        <v>871</v>
      </c>
      <c r="C191" s="449" t="s">
        <v>868</v>
      </c>
      <c r="D191" s="449" t="s">
        <v>876</v>
      </c>
      <c r="E191" s="449" t="s">
        <v>877</v>
      </c>
      <c r="F191" s="453"/>
      <c r="G191" s="453"/>
      <c r="H191" s="453"/>
      <c r="I191" s="453"/>
      <c r="J191" s="453"/>
      <c r="K191" s="453"/>
      <c r="L191" s="453"/>
      <c r="M191" s="453"/>
      <c r="N191" s="453">
        <v>1</v>
      </c>
      <c r="O191" s="453">
        <v>2340</v>
      </c>
      <c r="P191" s="519"/>
      <c r="Q191" s="454">
        <v>2340</v>
      </c>
    </row>
    <row r="192" spans="1:17" ht="14.4" customHeight="1" x14ac:dyDescent="0.3">
      <c r="A192" s="448" t="s">
        <v>963</v>
      </c>
      <c r="B192" s="449" t="s">
        <v>871</v>
      </c>
      <c r="C192" s="449" t="s">
        <v>868</v>
      </c>
      <c r="D192" s="449" t="s">
        <v>878</v>
      </c>
      <c r="E192" s="449" t="s">
        <v>879</v>
      </c>
      <c r="F192" s="453"/>
      <c r="G192" s="453"/>
      <c r="H192" s="453"/>
      <c r="I192" s="453"/>
      <c r="J192" s="453">
        <v>2</v>
      </c>
      <c r="K192" s="453">
        <v>2154</v>
      </c>
      <c r="L192" s="453">
        <v>1</v>
      </c>
      <c r="M192" s="453">
        <v>1077</v>
      </c>
      <c r="N192" s="453"/>
      <c r="O192" s="453"/>
      <c r="P192" s="519"/>
      <c r="Q192" s="454"/>
    </row>
    <row r="193" spans="1:17" ht="14.4" customHeight="1" x14ac:dyDescent="0.3">
      <c r="A193" s="448" t="s">
        <v>963</v>
      </c>
      <c r="B193" s="449" t="s">
        <v>871</v>
      </c>
      <c r="C193" s="449" t="s">
        <v>868</v>
      </c>
      <c r="D193" s="449" t="s">
        <v>880</v>
      </c>
      <c r="E193" s="449" t="s">
        <v>881</v>
      </c>
      <c r="F193" s="453">
        <v>5</v>
      </c>
      <c r="G193" s="453">
        <v>18605</v>
      </c>
      <c r="H193" s="453">
        <v>1.6221989711395937</v>
      </c>
      <c r="I193" s="453">
        <v>3721</v>
      </c>
      <c r="J193" s="453">
        <v>3</v>
      </c>
      <c r="K193" s="453">
        <v>11469</v>
      </c>
      <c r="L193" s="453">
        <v>1</v>
      </c>
      <c r="M193" s="453">
        <v>3823</v>
      </c>
      <c r="N193" s="453">
        <v>9</v>
      </c>
      <c r="O193" s="453">
        <v>34425</v>
      </c>
      <c r="P193" s="519">
        <v>3.0015694480774262</v>
      </c>
      <c r="Q193" s="454">
        <v>3825</v>
      </c>
    </row>
    <row r="194" spans="1:17" ht="14.4" customHeight="1" x14ac:dyDescent="0.3">
      <c r="A194" s="448" t="s">
        <v>963</v>
      </c>
      <c r="B194" s="449" t="s">
        <v>871</v>
      </c>
      <c r="C194" s="449" t="s">
        <v>868</v>
      </c>
      <c r="D194" s="449" t="s">
        <v>882</v>
      </c>
      <c r="E194" s="449" t="s">
        <v>883</v>
      </c>
      <c r="F194" s="453">
        <v>6</v>
      </c>
      <c r="G194" s="453">
        <v>2634</v>
      </c>
      <c r="H194" s="453">
        <v>1.1838202247191012</v>
      </c>
      <c r="I194" s="453">
        <v>439</v>
      </c>
      <c r="J194" s="453">
        <v>5</v>
      </c>
      <c r="K194" s="453">
        <v>2225</v>
      </c>
      <c r="L194" s="453">
        <v>1</v>
      </c>
      <c r="M194" s="453">
        <v>445</v>
      </c>
      <c r="N194" s="453">
        <v>3</v>
      </c>
      <c r="O194" s="453">
        <v>1335</v>
      </c>
      <c r="P194" s="519">
        <v>0.6</v>
      </c>
      <c r="Q194" s="454">
        <v>445</v>
      </c>
    </row>
    <row r="195" spans="1:17" ht="14.4" customHeight="1" x14ac:dyDescent="0.3">
      <c r="A195" s="448" t="s">
        <v>963</v>
      </c>
      <c r="B195" s="449" t="s">
        <v>871</v>
      </c>
      <c r="C195" s="449" t="s">
        <v>868</v>
      </c>
      <c r="D195" s="449" t="s">
        <v>884</v>
      </c>
      <c r="E195" s="449" t="s">
        <v>885</v>
      </c>
      <c r="F195" s="453">
        <v>5</v>
      </c>
      <c r="G195" s="453">
        <v>4180</v>
      </c>
      <c r="H195" s="453">
        <v>0.98007033997655335</v>
      </c>
      <c r="I195" s="453">
        <v>836</v>
      </c>
      <c r="J195" s="453">
        <v>5</v>
      </c>
      <c r="K195" s="453">
        <v>4265</v>
      </c>
      <c r="L195" s="453">
        <v>1</v>
      </c>
      <c r="M195" s="453">
        <v>853</v>
      </c>
      <c r="N195" s="453">
        <v>3</v>
      </c>
      <c r="O195" s="453">
        <v>2562</v>
      </c>
      <c r="P195" s="519">
        <v>0.60070339976553344</v>
      </c>
      <c r="Q195" s="454">
        <v>854</v>
      </c>
    </row>
    <row r="196" spans="1:17" ht="14.4" customHeight="1" x14ac:dyDescent="0.3">
      <c r="A196" s="448" t="s">
        <v>963</v>
      </c>
      <c r="B196" s="449" t="s">
        <v>871</v>
      </c>
      <c r="C196" s="449" t="s">
        <v>868</v>
      </c>
      <c r="D196" s="449" t="s">
        <v>886</v>
      </c>
      <c r="E196" s="449" t="s">
        <v>887</v>
      </c>
      <c r="F196" s="453"/>
      <c r="G196" s="453"/>
      <c r="H196" s="453"/>
      <c r="I196" s="453"/>
      <c r="J196" s="453">
        <v>1</v>
      </c>
      <c r="K196" s="453">
        <v>1655</v>
      </c>
      <c r="L196" s="453">
        <v>1</v>
      </c>
      <c r="M196" s="453">
        <v>1655</v>
      </c>
      <c r="N196" s="453"/>
      <c r="O196" s="453"/>
      <c r="P196" s="519"/>
      <c r="Q196" s="454"/>
    </row>
    <row r="197" spans="1:17" ht="14.4" customHeight="1" x14ac:dyDescent="0.3">
      <c r="A197" s="448" t="s">
        <v>963</v>
      </c>
      <c r="B197" s="449" t="s">
        <v>871</v>
      </c>
      <c r="C197" s="449" t="s">
        <v>868</v>
      </c>
      <c r="D197" s="449" t="s">
        <v>892</v>
      </c>
      <c r="E197" s="449" t="s">
        <v>893</v>
      </c>
      <c r="F197" s="453">
        <v>18</v>
      </c>
      <c r="G197" s="453">
        <v>26298</v>
      </c>
      <c r="H197" s="453">
        <v>2.8778726198292843</v>
      </c>
      <c r="I197" s="453">
        <v>1461</v>
      </c>
      <c r="J197" s="453">
        <v>6</v>
      </c>
      <c r="K197" s="453">
        <v>9138</v>
      </c>
      <c r="L197" s="453">
        <v>1</v>
      </c>
      <c r="M197" s="453">
        <v>1523</v>
      </c>
      <c r="N197" s="453">
        <v>2</v>
      </c>
      <c r="O197" s="453">
        <v>3048</v>
      </c>
      <c r="P197" s="519">
        <v>0.33355219960604071</v>
      </c>
      <c r="Q197" s="454">
        <v>1524</v>
      </c>
    </row>
    <row r="198" spans="1:17" ht="14.4" customHeight="1" x14ac:dyDescent="0.3">
      <c r="A198" s="448" t="s">
        <v>963</v>
      </c>
      <c r="B198" s="449" t="s">
        <v>871</v>
      </c>
      <c r="C198" s="449" t="s">
        <v>868</v>
      </c>
      <c r="D198" s="449" t="s">
        <v>896</v>
      </c>
      <c r="E198" s="449" t="s">
        <v>897</v>
      </c>
      <c r="F198" s="453">
        <v>8</v>
      </c>
      <c r="G198" s="453">
        <v>128</v>
      </c>
      <c r="H198" s="453">
        <v>0.94117647058823528</v>
      </c>
      <c r="I198" s="453">
        <v>16</v>
      </c>
      <c r="J198" s="453">
        <v>8</v>
      </c>
      <c r="K198" s="453">
        <v>136</v>
      </c>
      <c r="L198" s="453">
        <v>1</v>
      </c>
      <c r="M198" s="453">
        <v>17</v>
      </c>
      <c r="N198" s="453">
        <v>12</v>
      </c>
      <c r="O198" s="453">
        <v>204</v>
      </c>
      <c r="P198" s="519">
        <v>1.5</v>
      </c>
      <c r="Q198" s="454">
        <v>17</v>
      </c>
    </row>
    <row r="199" spans="1:17" ht="14.4" customHeight="1" x14ac:dyDescent="0.3">
      <c r="A199" s="448" t="s">
        <v>963</v>
      </c>
      <c r="B199" s="449" t="s">
        <v>871</v>
      </c>
      <c r="C199" s="449" t="s">
        <v>868</v>
      </c>
      <c r="D199" s="449" t="s">
        <v>898</v>
      </c>
      <c r="E199" s="449" t="s">
        <v>883</v>
      </c>
      <c r="F199" s="453">
        <v>17</v>
      </c>
      <c r="G199" s="453">
        <v>11832</v>
      </c>
      <c r="H199" s="453">
        <v>1.0444915254237288</v>
      </c>
      <c r="I199" s="453">
        <v>696</v>
      </c>
      <c r="J199" s="453">
        <v>16</v>
      </c>
      <c r="K199" s="453">
        <v>11328</v>
      </c>
      <c r="L199" s="453">
        <v>1</v>
      </c>
      <c r="M199" s="453">
        <v>708</v>
      </c>
      <c r="N199" s="453">
        <v>26</v>
      </c>
      <c r="O199" s="453">
        <v>18408</v>
      </c>
      <c r="P199" s="519">
        <v>1.625</v>
      </c>
      <c r="Q199" s="454">
        <v>708</v>
      </c>
    </row>
    <row r="200" spans="1:17" ht="14.4" customHeight="1" x14ac:dyDescent="0.3">
      <c r="A200" s="448" t="s">
        <v>963</v>
      </c>
      <c r="B200" s="449" t="s">
        <v>871</v>
      </c>
      <c r="C200" s="449" t="s">
        <v>868</v>
      </c>
      <c r="D200" s="449" t="s">
        <v>899</v>
      </c>
      <c r="E200" s="449" t="s">
        <v>885</v>
      </c>
      <c r="F200" s="453">
        <v>17</v>
      </c>
      <c r="G200" s="453">
        <v>23579</v>
      </c>
      <c r="H200" s="453">
        <v>2.7328465461288829</v>
      </c>
      <c r="I200" s="453">
        <v>1387</v>
      </c>
      <c r="J200" s="453">
        <v>6</v>
      </c>
      <c r="K200" s="453">
        <v>8628</v>
      </c>
      <c r="L200" s="453">
        <v>1</v>
      </c>
      <c r="M200" s="453">
        <v>1438</v>
      </c>
      <c r="N200" s="453">
        <v>23</v>
      </c>
      <c r="O200" s="453">
        <v>33097</v>
      </c>
      <c r="P200" s="519">
        <v>3.8359990727862772</v>
      </c>
      <c r="Q200" s="454">
        <v>1439</v>
      </c>
    </row>
    <row r="201" spans="1:17" ht="14.4" customHeight="1" x14ac:dyDescent="0.3">
      <c r="A201" s="448" t="s">
        <v>963</v>
      </c>
      <c r="B201" s="449" t="s">
        <v>871</v>
      </c>
      <c r="C201" s="449" t="s">
        <v>868</v>
      </c>
      <c r="D201" s="449" t="s">
        <v>900</v>
      </c>
      <c r="E201" s="449" t="s">
        <v>901</v>
      </c>
      <c r="F201" s="453">
        <v>6</v>
      </c>
      <c r="G201" s="453">
        <v>14046</v>
      </c>
      <c r="H201" s="453">
        <v>0.72045547804677879</v>
      </c>
      <c r="I201" s="453">
        <v>2341</v>
      </c>
      <c r="J201" s="453">
        <v>8</v>
      </c>
      <c r="K201" s="453">
        <v>19496</v>
      </c>
      <c r="L201" s="453">
        <v>1</v>
      </c>
      <c r="M201" s="453">
        <v>2437</v>
      </c>
      <c r="N201" s="453">
        <v>21</v>
      </c>
      <c r="O201" s="453">
        <v>51198</v>
      </c>
      <c r="P201" s="519">
        <v>2.6260771440295447</v>
      </c>
      <c r="Q201" s="454">
        <v>2438</v>
      </c>
    </row>
    <row r="202" spans="1:17" ht="14.4" customHeight="1" x14ac:dyDescent="0.3">
      <c r="A202" s="448" t="s">
        <v>963</v>
      </c>
      <c r="B202" s="449" t="s">
        <v>871</v>
      </c>
      <c r="C202" s="449" t="s">
        <v>868</v>
      </c>
      <c r="D202" s="449" t="s">
        <v>902</v>
      </c>
      <c r="E202" s="449" t="s">
        <v>903</v>
      </c>
      <c r="F202" s="453">
        <v>20</v>
      </c>
      <c r="G202" s="453">
        <v>1320</v>
      </c>
      <c r="H202" s="453">
        <v>1.1253196930946292</v>
      </c>
      <c r="I202" s="453">
        <v>66</v>
      </c>
      <c r="J202" s="453">
        <v>17</v>
      </c>
      <c r="K202" s="453">
        <v>1173</v>
      </c>
      <c r="L202" s="453">
        <v>1</v>
      </c>
      <c r="M202" s="453">
        <v>69</v>
      </c>
      <c r="N202" s="453">
        <v>29</v>
      </c>
      <c r="O202" s="453">
        <v>2001</v>
      </c>
      <c r="P202" s="519">
        <v>1.7058823529411764</v>
      </c>
      <c r="Q202" s="454">
        <v>69</v>
      </c>
    </row>
    <row r="203" spans="1:17" ht="14.4" customHeight="1" x14ac:dyDescent="0.3">
      <c r="A203" s="448" t="s">
        <v>963</v>
      </c>
      <c r="B203" s="449" t="s">
        <v>871</v>
      </c>
      <c r="C203" s="449" t="s">
        <v>868</v>
      </c>
      <c r="D203" s="449" t="s">
        <v>904</v>
      </c>
      <c r="E203" s="449" t="s">
        <v>905</v>
      </c>
      <c r="F203" s="453">
        <v>18</v>
      </c>
      <c r="G203" s="453">
        <v>7218</v>
      </c>
      <c r="H203" s="453">
        <v>2.9557739557739557</v>
      </c>
      <c r="I203" s="453">
        <v>401</v>
      </c>
      <c r="J203" s="453">
        <v>6</v>
      </c>
      <c r="K203" s="453">
        <v>2442</v>
      </c>
      <c r="L203" s="453">
        <v>1</v>
      </c>
      <c r="M203" s="453">
        <v>407</v>
      </c>
      <c r="N203" s="453">
        <v>2</v>
      </c>
      <c r="O203" s="453">
        <v>816</v>
      </c>
      <c r="P203" s="519">
        <v>0.33415233415233414</v>
      </c>
      <c r="Q203" s="454">
        <v>408</v>
      </c>
    </row>
    <row r="204" spans="1:17" ht="14.4" customHeight="1" x14ac:dyDescent="0.3">
      <c r="A204" s="448" t="s">
        <v>963</v>
      </c>
      <c r="B204" s="449" t="s">
        <v>871</v>
      </c>
      <c r="C204" s="449" t="s">
        <v>868</v>
      </c>
      <c r="D204" s="449" t="s">
        <v>906</v>
      </c>
      <c r="E204" s="449" t="s">
        <v>907</v>
      </c>
      <c r="F204" s="453">
        <v>4</v>
      </c>
      <c r="G204" s="453">
        <v>6452</v>
      </c>
      <c r="H204" s="453">
        <v>1.9387019230769231</v>
      </c>
      <c r="I204" s="453">
        <v>1613</v>
      </c>
      <c r="J204" s="453">
        <v>2</v>
      </c>
      <c r="K204" s="453">
        <v>3328</v>
      </c>
      <c r="L204" s="453">
        <v>1</v>
      </c>
      <c r="M204" s="453">
        <v>1664</v>
      </c>
      <c r="N204" s="453">
        <v>4</v>
      </c>
      <c r="O204" s="453">
        <v>6660</v>
      </c>
      <c r="P204" s="519">
        <v>2.0012019230769229</v>
      </c>
      <c r="Q204" s="454">
        <v>1665</v>
      </c>
    </row>
    <row r="205" spans="1:17" ht="14.4" customHeight="1" x14ac:dyDescent="0.3">
      <c r="A205" s="448" t="s">
        <v>963</v>
      </c>
      <c r="B205" s="449" t="s">
        <v>871</v>
      </c>
      <c r="C205" s="449" t="s">
        <v>868</v>
      </c>
      <c r="D205" s="449" t="s">
        <v>908</v>
      </c>
      <c r="E205" s="449" t="s">
        <v>909</v>
      </c>
      <c r="F205" s="453">
        <v>94</v>
      </c>
      <c r="G205" s="453">
        <v>51888</v>
      </c>
      <c r="H205" s="453">
        <v>0.84233766233766239</v>
      </c>
      <c r="I205" s="453">
        <v>552</v>
      </c>
      <c r="J205" s="453">
        <v>110</v>
      </c>
      <c r="K205" s="453">
        <v>61600</v>
      </c>
      <c r="L205" s="453">
        <v>1</v>
      </c>
      <c r="M205" s="453">
        <v>560</v>
      </c>
      <c r="N205" s="453">
        <v>218</v>
      </c>
      <c r="O205" s="453">
        <v>122080</v>
      </c>
      <c r="P205" s="519">
        <v>1.9818181818181819</v>
      </c>
      <c r="Q205" s="454">
        <v>560</v>
      </c>
    </row>
    <row r="206" spans="1:17" ht="14.4" customHeight="1" x14ac:dyDescent="0.3">
      <c r="A206" s="448" t="s">
        <v>963</v>
      </c>
      <c r="B206" s="449" t="s">
        <v>871</v>
      </c>
      <c r="C206" s="449" t="s">
        <v>868</v>
      </c>
      <c r="D206" s="449" t="s">
        <v>916</v>
      </c>
      <c r="E206" s="449" t="s">
        <v>917</v>
      </c>
      <c r="F206" s="453">
        <v>65</v>
      </c>
      <c r="G206" s="453">
        <v>27690</v>
      </c>
      <c r="H206" s="453">
        <v>0.58149058149058153</v>
      </c>
      <c r="I206" s="453">
        <v>426</v>
      </c>
      <c r="J206" s="453">
        <v>111</v>
      </c>
      <c r="K206" s="453">
        <v>47619</v>
      </c>
      <c r="L206" s="453">
        <v>1</v>
      </c>
      <c r="M206" s="453">
        <v>429</v>
      </c>
      <c r="N206" s="453">
        <v>128</v>
      </c>
      <c r="O206" s="453">
        <v>54912</v>
      </c>
      <c r="P206" s="519">
        <v>1.1531531531531531</v>
      </c>
      <c r="Q206" s="454">
        <v>429</v>
      </c>
    </row>
    <row r="207" spans="1:17" ht="14.4" customHeight="1" x14ac:dyDescent="0.3">
      <c r="A207" s="448" t="s">
        <v>963</v>
      </c>
      <c r="B207" s="449" t="s">
        <v>871</v>
      </c>
      <c r="C207" s="449" t="s">
        <v>868</v>
      </c>
      <c r="D207" s="449" t="s">
        <v>921</v>
      </c>
      <c r="E207" s="449" t="s">
        <v>922</v>
      </c>
      <c r="F207" s="453">
        <v>20</v>
      </c>
      <c r="G207" s="453">
        <v>32300</v>
      </c>
      <c r="H207" s="453">
        <v>0.36957790313168642</v>
      </c>
      <c r="I207" s="453">
        <v>1615</v>
      </c>
      <c r="J207" s="453">
        <v>53</v>
      </c>
      <c r="K207" s="453">
        <v>87397</v>
      </c>
      <c r="L207" s="453">
        <v>1</v>
      </c>
      <c r="M207" s="453">
        <v>1649</v>
      </c>
      <c r="N207" s="453">
        <v>30</v>
      </c>
      <c r="O207" s="453">
        <v>49470</v>
      </c>
      <c r="P207" s="519">
        <v>0.56603773584905659</v>
      </c>
      <c r="Q207" s="454">
        <v>1649</v>
      </c>
    </row>
    <row r="208" spans="1:17" ht="14.4" customHeight="1" x14ac:dyDescent="0.3">
      <c r="A208" s="448" t="s">
        <v>963</v>
      </c>
      <c r="B208" s="449" t="s">
        <v>871</v>
      </c>
      <c r="C208" s="449" t="s">
        <v>868</v>
      </c>
      <c r="D208" s="449" t="s">
        <v>924</v>
      </c>
      <c r="E208" s="449"/>
      <c r="F208" s="453"/>
      <c r="G208" s="453"/>
      <c r="H208" s="453"/>
      <c r="I208" s="453"/>
      <c r="J208" s="453"/>
      <c r="K208" s="453"/>
      <c r="L208" s="453"/>
      <c r="M208" s="453"/>
      <c r="N208" s="453">
        <v>22</v>
      </c>
      <c r="O208" s="453">
        <v>48466</v>
      </c>
      <c r="P208" s="519"/>
      <c r="Q208" s="454">
        <v>2203</v>
      </c>
    </row>
    <row r="209" spans="1:17" ht="14.4" customHeight="1" x14ac:dyDescent="0.3">
      <c r="A209" s="448" t="s">
        <v>963</v>
      </c>
      <c r="B209" s="449" t="s">
        <v>871</v>
      </c>
      <c r="C209" s="449" t="s">
        <v>868</v>
      </c>
      <c r="D209" s="449" t="s">
        <v>924</v>
      </c>
      <c r="E209" s="449" t="s">
        <v>925</v>
      </c>
      <c r="F209" s="453"/>
      <c r="G209" s="453"/>
      <c r="H209" s="453"/>
      <c r="I209" s="453"/>
      <c r="J209" s="453"/>
      <c r="K209" s="453"/>
      <c r="L209" s="453"/>
      <c r="M209" s="453"/>
      <c r="N209" s="453">
        <v>27</v>
      </c>
      <c r="O209" s="453">
        <v>59481</v>
      </c>
      <c r="P209" s="519"/>
      <c r="Q209" s="454">
        <v>2203</v>
      </c>
    </row>
    <row r="210" spans="1:17" ht="14.4" customHeight="1" x14ac:dyDescent="0.3">
      <c r="A210" s="448" t="s">
        <v>963</v>
      </c>
      <c r="B210" s="449" t="s">
        <v>871</v>
      </c>
      <c r="C210" s="449" t="s">
        <v>868</v>
      </c>
      <c r="D210" s="449" t="s">
        <v>926</v>
      </c>
      <c r="E210" s="449" t="s">
        <v>927</v>
      </c>
      <c r="F210" s="453"/>
      <c r="G210" s="453"/>
      <c r="H210" s="453"/>
      <c r="I210" s="453"/>
      <c r="J210" s="453"/>
      <c r="K210" s="453"/>
      <c r="L210" s="453"/>
      <c r="M210" s="453"/>
      <c r="N210" s="453">
        <v>1</v>
      </c>
      <c r="O210" s="453">
        <v>429</v>
      </c>
      <c r="P210" s="519"/>
      <c r="Q210" s="454">
        <v>429</v>
      </c>
    </row>
    <row r="211" spans="1:17" ht="14.4" customHeight="1" x14ac:dyDescent="0.3">
      <c r="A211" s="448" t="s">
        <v>964</v>
      </c>
      <c r="B211" s="449" t="s">
        <v>871</v>
      </c>
      <c r="C211" s="449" t="s">
        <v>868</v>
      </c>
      <c r="D211" s="449" t="s">
        <v>882</v>
      </c>
      <c r="E211" s="449" t="s">
        <v>883</v>
      </c>
      <c r="F211" s="453"/>
      <c r="G211" s="453"/>
      <c r="H211" s="453"/>
      <c r="I211" s="453"/>
      <c r="J211" s="453"/>
      <c r="K211" s="453"/>
      <c r="L211" s="453"/>
      <c r="M211" s="453"/>
      <c r="N211" s="453">
        <v>2</v>
      </c>
      <c r="O211" s="453">
        <v>890</v>
      </c>
      <c r="P211" s="519"/>
      <c r="Q211" s="454">
        <v>445</v>
      </c>
    </row>
    <row r="212" spans="1:17" ht="14.4" customHeight="1" x14ac:dyDescent="0.3">
      <c r="A212" s="448" t="s">
        <v>964</v>
      </c>
      <c r="B212" s="449" t="s">
        <v>871</v>
      </c>
      <c r="C212" s="449" t="s">
        <v>868</v>
      </c>
      <c r="D212" s="449" t="s">
        <v>896</v>
      </c>
      <c r="E212" s="449" t="s">
        <v>897</v>
      </c>
      <c r="F212" s="453"/>
      <c r="G212" s="453"/>
      <c r="H212" s="453"/>
      <c r="I212" s="453"/>
      <c r="J212" s="453"/>
      <c r="K212" s="453"/>
      <c r="L212" s="453"/>
      <c r="M212" s="453"/>
      <c r="N212" s="453">
        <v>2</v>
      </c>
      <c r="O212" s="453">
        <v>34</v>
      </c>
      <c r="P212" s="519"/>
      <c r="Q212" s="454">
        <v>17</v>
      </c>
    </row>
    <row r="213" spans="1:17" ht="14.4" customHeight="1" x14ac:dyDescent="0.3">
      <c r="A213" s="448" t="s">
        <v>964</v>
      </c>
      <c r="B213" s="449" t="s">
        <v>871</v>
      </c>
      <c r="C213" s="449" t="s">
        <v>868</v>
      </c>
      <c r="D213" s="449" t="s">
        <v>898</v>
      </c>
      <c r="E213" s="449" t="s">
        <v>883</v>
      </c>
      <c r="F213" s="453"/>
      <c r="G213" s="453"/>
      <c r="H213" s="453"/>
      <c r="I213" s="453"/>
      <c r="J213" s="453"/>
      <c r="K213" s="453"/>
      <c r="L213" s="453"/>
      <c r="M213" s="453"/>
      <c r="N213" s="453">
        <v>2</v>
      </c>
      <c r="O213" s="453">
        <v>1416</v>
      </c>
      <c r="P213" s="519"/>
      <c r="Q213" s="454">
        <v>708</v>
      </c>
    </row>
    <row r="214" spans="1:17" ht="14.4" customHeight="1" x14ac:dyDescent="0.3">
      <c r="A214" s="448" t="s">
        <v>964</v>
      </c>
      <c r="B214" s="449" t="s">
        <v>871</v>
      </c>
      <c r="C214" s="449" t="s">
        <v>868</v>
      </c>
      <c r="D214" s="449" t="s">
        <v>902</v>
      </c>
      <c r="E214" s="449" t="s">
        <v>903</v>
      </c>
      <c r="F214" s="453"/>
      <c r="G214" s="453"/>
      <c r="H214" s="453"/>
      <c r="I214" s="453"/>
      <c r="J214" s="453"/>
      <c r="K214" s="453"/>
      <c r="L214" s="453"/>
      <c r="M214" s="453"/>
      <c r="N214" s="453">
        <v>4</v>
      </c>
      <c r="O214" s="453">
        <v>276</v>
      </c>
      <c r="P214" s="519"/>
      <c r="Q214" s="454">
        <v>69</v>
      </c>
    </row>
    <row r="215" spans="1:17" ht="14.4" customHeight="1" x14ac:dyDescent="0.3">
      <c r="A215" s="448" t="s">
        <v>964</v>
      </c>
      <c r="B215" s="449" t="s">
        <v>871</v>
      </c>
      <c r="C215" s="449" t="s">
        <v>868</v>
      </c>
      <c r="D215" s="449" t="s">
        <v>908</v>
      </c>
      <c r="E215" s="449" t="s">
        <v>909</v>
      </c>
      <c r="F215" s="453"/>
      <c r="G215" s="453"/>
      <c r="H215" s="453"/>
      <c r="I215" s="453"/>
      <c r="J215" s="453">
        <v>6</v>
      </c>
      <c r="K215" s="453">
        <v>3360</v>
      </c>
      <c r="L215" s="453">
        <v>1</v>
      </c>
      <c r="M215" s="453">
        <v>560</v>
      </c>
      <c r="N215" s="453"/>
      <c r="O215" s="453"/>
      <c r="P215" s="519"/>
      <c r="Q215" s="454"/>
    </row>
    <row r="216" spans="1:17" ht="14.4" customHeight="1" x14ac:dyDescent="0.3">
      <c r="A216" s="448" t="s">
        <v>964</v>
      </c>
      <c r="B216" s="449" t="s">
        <v>871</v>
      </c>
      <c r="C216" s="449" t="s">
        <v>868</v>
      </c>
      <c r="D216" s="449" t="s">
        <v>921</v>
      </c>
      <c r="E216" s="449" t="s">
        <v>922</v>
      </c>
      <c r="F216" s="453"/>
      <c r="G216" s="453"/>
      <c r="H216" s="453"/>
      <c r="I216" s="453"/>
      <c r="J216" s="453">
        <v>1</v>
      </c>
      <c r="K216" s="453">
        <v>1649</v>
      </c>
      <c r="L216" s="453">
        <v>1</v>
      </c>
      <c r="M216" s="453">
        <v>1649</v>
      </c>
      <c r="N216" s="453"/>
      <c r="O216" s="453"/>
      <c r="P216" s="519"/>
      <c r="Q216" s="454"/>
    </row>
    <row r="217" spans="1:17" ht="14.4" customHeight="1" x14ac:dyDescent="0.3">
      <c r="A217" s="448" t="s">
        <v>965</v>
      </c>
      <c r="B217" s="449" t="s">
        <v>867</v>
      </c>
      <c r="C217" s="449" t="s">
        <v>868</v>
      </c>
      <c r="D217" s="449" t="s">
        <v>869</v>
      </c>
      <c r="E217" s="449" t="s">
        <v>870</v>
      </c>
      <c r="F217" s="453">
        <v>3</v>
      </c>
      <c r="G217" s="453">
        <v>32175</v>
      </c>
      <c r="H217" s="453"/>
      <c r="I217" s="453">
        <v>10725</v>
      </c>
      <c r="J217" s="453"/>
      <c r="K217" s="453"/>
      <c r="L217" s="453"/>
      <c r="M217" s="453"/>
      <c r="N217" s="453"/>
      <c r="O217" s="453"/>
      <c r="P217" s="519"/>
      <c r="Q217" s="454"/>
    </row>
    <row r="218" spans="1:17" ht="14.4" customHeight="1" x14ac:dyDescent="0.3">
      <c r="A218" s="448" t="s">
        <v>965</v>
      </c>
      <c r="B218" s="449" t="s">
        <v>871</v>
      </c>
      <c r="C218" s="449" t="s">
        <v>868</v>
      </c>
      <c r="D218" s="449" t="s">
        <v>908</v>
      </c>
      <c r="E218" s="449" t="s">
        <v>909</v>
      </c>
      <c r="F218" s="453">
        <v>5</v>
      </c>
      <c r="G218" s="453">
        <v>2760</v>
      </c>
      <c r="H218" s="453"/>
      <c r="I218" s="453">
        <v>552</v>
      </c>
      <c r="J218" s="453"/>
      <c r="K218" s="453"/>
      <c r="L218" s="453"/>
      <c r="M218" s="453"/>
      <c r="N218" s="453"/>
      <c r="O218" s="453"/>
      <c r="P218" s="519"/>
      <c r="Q218" s="454"/>
    </row>
    <row r="219" spans="1:17" ht="14.4" customHeight="1" x14ac:dyDescent="0.3">
      <c r="A219" s="448" t="s">
        <v>966</v>
      </c>
      <c r="B219" s="449" t="s">
        <v>871</v>
      </c>
      <c r="C219" s="449" t="s">
        <v>868</v>
      </c>
      <c r="D219" s="449" t="s">
        <v>896</v>
      </c>
      <c r="E219" s="449" t="s">
        <v>897</v>
      </c>
      <c r="F219" s="453">
        <v>1</v>
      </c>
      <c r="G219" s="453">
        <v>16</v>
      </c>
      <c r="H219" s="453"/>
      <c r="I219" s="453">
        <v>16</v>
      </c>
      <c r="J219" s="453"/>
      <c r="K219" s="453"/>
      <c r="L219" s="453"/>
      <c r="M219" s="453"/>
      <c r="N219" s="453"/>
      <c r="O219" s="453"/>
      <c r="P219" s="519"/>
      <c r="Q219" s="454"/>
    </row>
    <row r="220" spans="1:17" ht="14.4" customHeight="1" x14ac:dyDescent="0.3">
      <c r="A220" s="448" t="s">
        <v>966</v>
      </c>
      <c r="B220" s="449" t="s">
        <v>871</v>
      </c>
      <c r="C220" s="449" t="s">
        <v>868</v>
      </c>
      <c r="D220" s="449" t="s">
        <v>898</v>
      </c>
      <c r="E220" s="449" t="s">
        <v>883</v>
      </c>
      <c r="F220" s="453">
        <v>2</v>
      </c>
      <c r="G220" s="453">
        <v>1392</v>
      </c>
      <c r="H220" s="453"/>
      <c r="I220" s="453">
        <v>696</v>
      </c>
      <c r="J220" s="453"/>
      <c r="K220" s="453"/>
      <c r="L220" s="453"/>
      <c r="M220" s="453"/>
      <c r="N220" s="453"/>
      <c r="O220" s="453"/>
      <c r="P220" s="519"/>
      <c r="Q220" s="454"/>
    </row>
    <row r="221" spans="1:17" ht="14.4" customHeight="1" x14ac:dyDescent="0.3">
      <c r="A221" s="448" t="s">
        <v>966</v>
      </c>
      <c r="B221" s="449" t="s">
        <v>871</v>
      </c>
      <c r="C221" s="449" t="s">
        <v>868</v>
      </c>
      <c r="D221" s="449" t="s">
        <v>902</v>
      </c>
      <c r="E221" s="449" t="s">
        <v>903</v>
      </c>
      <c r="F221" s="453">
        <v>2</v>
      </c>
      <c r="G221" s="453">
        <v>132</v>
      </c>
      <c r="H221" s="453"/>
      <c r="I221" s="453">
        <v>66</v>
      </c>
      <c r="J221" s="453"/>
      <c r="K221" s="453"/>
      <c r="L221" s="453"/>
      <c r="M221" s="453"/>
      <c r="N221" s="453"/>
      <c r="O221" s="453"/>
      <c r="P221" s="519"/>
      <c r="Q221" s="454"/>
    </row>
    <row r="222" spans="1:17" ht="14.4" customHeight="1" x14ac:dyDescent="0.3">
      <c r="A222" s="448" t="s">
        <v>967</v>
      </c>
      <c r="B222" s="449" t="s">
        <v>867</v>
      </c>
      <c r="C222" s="449" t="s">
        <v>868</v>
      </c>
      <c r="D222" s="449" t="s">
        <v>869</v>
      </c>
      <c r="E222" s="449" t="s">
        <v>870</v>
      </c>
      <c r="F222" s="453">
        <v>1</v>
      </c>
      <c r="G222" s="453">
        <v>10725</v>
      </c>
      <c r="H222" s="453"/>
      <c r="I222" s="453">
        <v>10725</v>
      </c>
      <c r="J222" s="453"/>
      <c r="K222" s="453"/>
      <c r="L222" s="453"/>
      <c r="M222" s="453"/>
      <c r="N222" s="453">
        <v>1</v>
      </c>
      <c r="O222" s="453">
        <v>11413</v>
      </c>
      <c r="P222" s="519"/>
      <c r="Q222" s="454">
        <v>11413</v>
      </c>
    </row>
    <row r="223" spans="1:17" ht="14.4" customHeight="1" x14ac:dyDescent="0.3">
      <c r="A223" s="448" t="s">
        <v>967</v>
      </c>
      <c r="B223" s="449" t="s">
        <v>871</v>
      </c>
      <c r="C223" s="449" t="s">
        <v>868</v>
      </c>
      <c r="D223" s="449" t="s">
        <v>872</v>
      </c>
      <c r="E223" s="449" t="s">
        <v>873</v>
      </c>
      <c r="F223" s="453">
        <v>2</v>
      </c>
      <c r="G223" s="453">
        <v>256</v>
      </c>
      <c r="H223" s="453">
        <v>1.8823529411764706</v>
      </c>
      <c r="I223" s="453">
        <v>128</v>
      </c>
      <c r="J223" s="453">
        <v>1</v>
      </c>
      <c r="K223" s="453">
        <v>136</v>
      </c>
      <c r="L223" s="453">
        <v>1</v>
      </c>
      <c r="M223" s="453">
        <v>136</v>
      </c>
      <c r="N223" s="453">
        <v>1</v>
      </c>
      <c r="O223" s="453">
        <v>136</v>
      </c>
      <c r="P223" s="519">
        <v>1</v>
      </c>
      <c r="Q223" s="454">
        <v>136</v>
      </c>
    </row>
    <row r="224" spans="1:17" ht="14.4" customHeight="1" x14ac:dyDescent="0.3">
      <c r="A224" s="448" t="s">
        <v>967</v>
      </c>
      <c r="B224" s="449" t="s">
        <v>871</v>
      </c>
      <c r="C224" s="449" t="s">
        <v>868</v>
      </c>
      <c r="D224" s="449" t="s">
        <v>876</v>
      </c>
      <c r="E224" s="449" t="s">
        <v>877</v>
      </c>
      <c r="F224" s="453"/>
      <c r="G224" s="453"/>
      <c r="H224" s="453"/>
      <c r="I224" s="453"/>
      <c r="J224" s="453">
        <v>2</v>
      </c>
      <c r="K224" s="453">
        <v>4676</v>
      </c>
      <c r="L224" s="453">
        <v>1</v>
      </c>
      <c r="M224" s="453">
        <v>2338</v>
      </c>
      <c r="N224" s="453"/>
      <c r="O224" s="453"/>
      <c r="P224" s="519"/>
      <c r="Q224" s="454"/>
    </row>
    <row r="225" spans="1:17" ht="14.4" customHeight="1" x14ac:dyDescent="0.3">
      <c r="A225" s="448" t="s">
        <v>967</v>
      </c>
      <c r="B225" s="449" t="s">
        <v>871</v>
      </c>
      <c r="C225" s="449" t="s">
        <v>868</v>
      </c>
      <c r="D225" s="449" t="s">
        <v>880</v>
      </c>
      <c r="E225" s="449" t="s">
        <v>881</v>
      </c>
      <c r="F225" s="453"/>
      <c r="G225" s="453"/>
      <c r="H225" s="453"/>
      <c r="I225" s="453"/>
      <c r="J225" s="453">
        <v>2</v>
      </c>
      <c r="K225" s="453">
        <v>7646</v>
      </c>
      <c r="L225" s="453">
        <v>1</v>
      </c>
      <c r="M225" s="453">
        <v>3823</v>
      </c>
      <c r="N225" s="453">
        <v>1</v>
      </c>
      <c r="O225" s="453">
        <v>3825</v>
      </c>
      <c r="P225" s="519">
        <v>0.500261574679571</v>
      </c>
      <c r="Q225" s="454">
        <v>3825</v>
      </c>
    </row>
    <row r="226" spans="1:17" ht="14.4" customHeight="1" x14ac:dyDescent="0.3">
      <c r="A226" s="448" t="s">
        <v>967</v>
      </c>
      <c r="B226" s="449" t="s">
        <v>871</v>
      </c>
      <c r="C226" s="449" t="s">
        <v>868</v>
      </c>
      <c r="D226" s="449" t="s">
        <v>882</v>
      </c>
      <c r="E226" s="449" t="s">
        <v>883</v>
      </c>
      <c r="F226" s="453">
        <v>1</v>
      </c>
      <c r="G226" s="453">
        <v>439</v>
      </c>
      <c r="H226" s="453">
        <v>0.98651685393258426</v>
      </c>
      <c r="I226" s="453">
        <v>439</v>
      </c>
      <c r="J226" s="453">
        <v>1</v>
      </c>
      <c r="K226" s="453">
        <v>445</v>
      </c>
      <c r="L226" s="453">
        <v>1</v>
      </c>
      <c r="M226" s="453">
        <v>445</v>
      </c>
      <c r="N226" s="453"/>
      <c r="O226" s="453"/>
      <c r="P226" s="519"/>
      <c r="Q226" s="454"/>
    </row>
    <row r="227" spans="1:17" ht="14.4" customHeight="1" x14ac:dyDescent="0.3">
      <c r="A227" s="448" t="s">
        <v>967</v>
      </c>
      <c r="B227" s="449" t="s">
        <v>871</v>
      </c>
      <c r="C227" s="449" t="s">
        <v>868</v>
      </c>
      <c r="D227" s="449" t="s">
        <v>886</v>
      </c>
      <c r="E227" s="449" t="s">
        <v>887</v>
      </c>
      <c r="F227" s="453"/>
      <c r="G227" s="453"/>
      <c r="H227" s="453"/>
      <c r="I227" s="453"/>
      <c r="J227" s="453">
        <v>1</v>
      </c>
      <c r="K227" s="453">
        <v>1655</v>
      </c>
      <c r="L227" s="453">
        <v>1</v>
      </c>
      <c r="M227" s="453">
        <v>1655</v>
      </c>
      <c r="N227" s="453"/>
      <c r="O227" s="453"/>
      <c r="P227" s="519"/>
      <c r="Q227" s="454"/>
    </row>
    <row r="228" spans="1:17" ht="14.4" customHeight="1" x14ac:dyDescent="0.3">
      <c r="A228" s="448" t="s">
        <v>967</v>
      </c>
      <c r="B228" s="449" t="s">
        <v>871</v>
      </c>
      <c r="C228" s="449" t="s">
        <v>868</v>
      </c>
      <c r="D228" s="449" t="s">
        <v>890</v>
      </c>
      <c r="E228" s="449" t="s">
        <v>891</v>
      </c>
      <c r="F228" s="453"/>
      <c r="G228" s="453"/>
      <c r="H228" s="453"/>
      <c r="I228" s="453"/>
      <c r="J228" s="453">
        <v>2</v>
      </c>
      <c r="K228" s="453">
        <v>1680</v>
      </c>
      <c r="L228" s="453">
        <v>1</v>
      </c>
      <c r="M228" s="453">
        <v>840</v>
      </c>
      <c r="N228" s="453"/>
      <c r="O228" s="453"/>
      <c r="P228" s="519"/>
      <c r="Q228" s="454"/>
    </row>
    <row r="229" spans="1:17" ht="14.4" customHeight="1" x14ac:dyDescent="0.3">
      <c r="A229" s="448" t="s">
        <v>967</v>
      </c>
      <c r="B229" s="449" t="s">
        <v>871</v>
      </c>
      <c r="C229" s="449" t="s">
        <v>868</v>
      </c>
      <c r="D229" s="449" t="s">
        <v>892</v>
      </c>
      <c r="E229" s="449" t="s">
        <v>893</v>
      </c>
      <c r="F229" s="453">
        <v>3</v>
      </c>
      <c r="G229" s="453">
        <v>4383</v>
      </c>
      <c r="H229" s="453">
        <v>1.4389363099146422</v>
      </c>
      <c r="I229" s="453">
        <v>1461</v>
      </c>
      <c r="J229" s="453">
        <v>2</v>
      </c>
      <c r="K229" s="453">
        <v>3046</v>
      </c>
      <c r="L229" s="453">
        <v>1</v>
      </c>
      <c r="M229" s="453">
        <v>1523</v>
      </c>
      <c r="N229" s="453"/>
      <c r="O229" s="453"/>
      <c r="P229" s="519"/>
      <c r="Q229" s="454"/>
    </row>
    <row r="230" spans="1:17" ht="14.4" customHeight="1" x14ac:dyDescent="0.3">
      <c r="A230" s="448" t="s">
        <v>967</v>
      </c>
      <c r="B230" s="449" t="s">
        <v>871</v>
      </c>
      <c r="C230" s="449" t="s">
        <v>868</v>
      </c>
      <c r="D230" s="449" t="s">
        <v>896</v>
      </c>
      <c r="E230" s="449" t="s">
        <v>897</v>
      </c>
      <c r="F230" s="453">
        <v>1</v>
      </c>
      <c r="G230" s="453">
        <v>16</v>
      </c>
      <c r="H230" s="453">
        <v>0.11764705882352941</v>
      </c>
      <c r="I230" s="453">
        <v>16</v>
      </c>
      <c r="J230" s="453">
        <v>8</v>
      </c>
      <c r="K230" s="453">
        <v>136</v>
      </c>
      <c r="L230" s="453">
        <v>1</v>
      </c>
      <c r="M230" s="453">
        <v>17</v>
      </c>
      <c r="N230" s="453">
        <v>7</v>
      </c>
      <c r="O230" s="453">
        <v>119</v>
      </c>
      <c r="P230" s="519">
        <v>0.875</v>
      </c>
      <c r="Q230" s="454">
        <v>17</v>
      </c>
    </row>
    <row r="231" spans="1:17" ht="14.4" customHeight="1" x14ac:dyDescent="0.3">
      <c r="A231" s="448" t="s">
        <v>967</v>
      </c>
      <c r="B231" s="449" t="s">
        <v>871</v>
      </c>
      <c r="C231" s="449" t="s">
        <v>868</v>
      </c>
      <c r="D231" s="449" t="s">
        <v>898</v>
      </c>
      <c r="E231" s="449" t="s">
        <v>883</v>
      </c>
      <c r="F231" s="453">
        <v>2</v>
      </c>
      <c r="G231" s="453">
        <v>1392</v>
      </c>
      <c r="H231" s="453">
        <v>0.15123859191655803</v>
      </c>
      <c r="I231" s="453">
        <v>696</v>
      </c>
      <c r="J231" s="453">
        <v>13</v>
      </c>
      <c r="K231" s="453">
        <v>9204</v>
      </c>
      <c r="L231" s="453">
        <v>1</v>
      </c>
      <c r="M231" s="453">
        <v>708</v>
      </c>
      <c r="N231" s="453">
        <v>14</v>
      </c>
      <c r="O231" s="453">
        <v>9912</v>
      </c>
      <c r="P231" s="519">
        <v>1.0769230769230769</v>
      </c>
      <c r="Q231" s="454">
        <v>708</v>
      </c>
    </row>
    <row r="232" spans="1:17" ht="14.4" customHeight="1" x14ac:dyDescent="0.3">
      <c r="A232" s="448" t="s">
        <v>967</v>
      </c>
      <c r="B232" s="449" t="s">
        <v>871</v>
      </c>
      <c r="C232" s="449" t="s">
        <v>868</v>
      </c>
      <c r="D232" s="449" t="s">
        <v>899</v>
      </c>
      <c r="E232" s="449" t="s">
        <v>885</v>
      </c>
      <c r="F232" s="453"/>
      <c r="G232" s="453"/>
      <c r="H232" s="453"/>
      <c r="I232" s="453"/>
      <c r="J232" s="453">
        <v>3</v>
      </c>
      <c r="K232" s="453">
        <v>4314</v>
      </c>
      <c r="L232" s="453">
        <v>1</v>
      </c>
      <c r="M232" s="453">
        <v>1438</v>
      </c>
      <c r="N232" s="453">
        <v>4</v>
      </c>
      <c r="O232" s="453">
        <v>5756</v>
      </c>
      <c r="P232" s="519">
        <v>1.3342605470560964</v>
      </c>
      <c r="Q232" s="454">
        <v>1439</v>
      </c>
    </row>
    <row r="233" spans="1:17" ht="14.4" customHeight="1" x14ac:dyDescent="0.3">
      <c r="A233" s="448" t="s">
        <v>967</v>
      </c>
      <c r="B233" s="449" t="s">
        <v>871</v>
      </c>
      <c r="C233" s="449" t="s">
        <v>868</v>
      </c>
      <c r="D233" s="449" t="s">
        <v>900</v>
      </c>
      <c r="E233" s="449" t="s">
        <v>901</v>
      </c>
      <c r="F233" s="453"/>
      <c r="G233" s="453"/>
      <c r="H233" s="453"/>
      <c r="I233" s="453"/>
      <c r="J233" s="453">
        <v>3</v>
      </c>
      <c r="K233" s="453">
        <v>7311</v>
      </c>
      <c r="L233" s="453">
        <v>1</v>
      </c>
      <c r="M233" s="453">
        <v>2437</v>
      </c>
      <c r="N233" s="453">
        <v>2</v>
      </c>
      <c r="O233" s="453">
        <v>4876</v>
      </c>
      <c r="P233" s="519">
        <v>0.66694022705512246</v>
      </c>
      <c r="Q233" s="454">
        <v>2438</v>
      </c>
    </row>
    <row r="234" spans="1:17" ht="14.4" customHeight="1" x14ac:dyDescent="0.3">
      <c r="A234" s="448" t="s">
        <v>967</v>
      </c>
      <c r="B234" s="449" t="s">
        <v>871</v>
      </c>
      <c r="C234" s="449" t="s">
        <v>868</v>
      </c>
      <c r="D234" s="449" t="s">
        <v>902</v>
      </c>
      <c r="E234" s="449" t="s">
        <v>903</v>
      </c>
      <c r="F234" s="453">
        <v>2</v>
      </c>
      <c r="G234" s="453">
        <v>132</v>
      </c>
      <c r="H234" s="453">
        <v>0.13664596273291926</v>
      </c>
      <c r="I234" s="453">
        <v>66</v>
      </c>
      <c r="J234" s="453">
        <v>14</v>
      </c>
      <c r="K234" s="453">
        <v>966</v>
      </c>
      <c r="L234" s="453">
        <v>1</v>
      </c>
      <c r="M234" s="453">
        <v>69</v>
      </c>
      <c r="N234" s="453">
        <v>14</v>
      </c>
      <c r="O234" s="453">
        <v>966</v>
      </c>
      <c r="P234" s="519">
        <v>1</v>
      </c>
      <c r="Q234" s="454">
        <v>69</v>
      </c>
    </row>
    <row r="235" spans="1:17" ht="14.4" customHeight="1" x14ac:dyDescent="0.3">
      <c r="A235" s="448" t="s">
        <v>967</v>
      </c>
      <c r="B235" s="449" t="s">
        <v>871</v>
      </c>
      <c r="C235" s="449" t="s">
        <v>868</v>
      </c>
      <c r="D235" s="449" t="s">
        <v>904</v>
      </c>
      <c r="E235" s="449" t="s">
        <v>905</v>
      </c>
      <c r="F235" s="453">
        <v>3</v>
      </c>
      <c r="G235" s="453">
        <v>1203</v>
      </c>
      <c r="H235" s="453">
        <v>1.4778869778869779</v>
      </c>
      <c r="I235" s="453">
        <v>401</v>
      </c>
      <c r="J235" s="453">
        <v>2</v>
      </c>
      <c r="K235" s="453">
        <v>814</v>
      </c>
      <c r="L235" s="453">
        <v>1</v>
      </c>
      <c r="M235" s="453">
        <v>407</v>
      </c>
      <c r="N235" s="453"/>
      <c r="O235" s="453"/>
      <c r="P235" s="519"/>
      <c r="Q235" s="454"/>
    </row>
    <row r="236" spans="1:17" ht="14.4" customHeight="1" x14ac:dyDescent="0.3">
      <c r="A236" s="448" t="s">
        <v>967</v>
      </c>
      <c r="B236" s="449" t="s">
        <v>871</v>
      </c>
      <c r="C236" s="449" t="s">
        <v>868</v>
      </c>
      <c r="D236" s="449" t="s">
        <v>908</v>
      </c>
      <c r="E236" s="449" t="s">
        <v>909</v>
      </c>
      <c r="F236" s="453">
        <v>8</v>
      </c>
      <c r="G236" s="453">
        <v>4416</v>
      </c>
      <c r="H236" s="453">
        <v>0.34285714285714286</v>
      </c>
      <c r="I236" s="453">
        <v>552</v>
      </c>
      <c r="J236" s="453">
        <v>23</v>
      </c>
      <c r="K236" s="453">
        <v>12880</v>
      </c>
      <c r="L236" s="453">
        <v>1</v>
      </c>
      <c r="M236" s="453">
        <v>560</v>
      </c>
      <c r="N236" s="453">
        <v>42</v>
      </c>
      <c r="O236" s="453">
        <v>23520</v>
      </c>
      <c r="P236" s="519">
        <v>1.826086956521739</v>
      </c>
      <c r="Q236" s="454">
        <v>560</v>
      </c>
    </row>
    <row r="237" spans="1:17" ht="14.4" customHeight="1" x14ac:dyDescent="0.3">
      <c r="A237" s="448" t="s">
        <v>967</v>
      </c>
      <c r="B237" s="449" t="s">
        <v>871</v>
      </c>
      <c r="C237" s="449" t="s">
        <v>868</v>
      </c>
      <c r="D237" s="449" t="s">
        <v>916</v>
      </c>
      <c r="E237" s="449" t="s">
        <v>917</v>
      </c>
      <c r="F237" s="453">
        <v>2</v>
      </c>
      <c r="G237" s="453">
        <v>852</v>
      </c>
      <c r="H237" s="453"/>
      <c r="I237" s="453">
        <v>426</v>
      </c>
      <c r="J237" s="453"/>
      <c r="K237" s="453"/>
      <c r="L237" s="453"/>
      <c r="M237" s="453"/>
      <c r="N237" s="453"/>
      <c r="O237" s="453"/>
      <c r="P237" s="519"/>
      <c r="Q237" s="454"/>
    </row>
    <row r="238" spans="1:17" ht="14.4" customHeight="1" x14ac:dyDescent="0.3">
      <c r="A238" s="448" t="s">
        <v>967</v>
      </c>
      <c r="B238" s="449" t="s">
        <v>871</v>
      </c>
      <c r="C238" s="449" t="s">
        <v>868</v>
      </c>
      <c r="D238" s="449" t="s">
        <v>921</v>
      </c>
      <c r="E238" s="449" t="s">
        <v>922</v>
      </c>
      <c r="F238" s="453">
        <v>2</v>
      </c>
      <c r="G238" s="453">
        <v>3230</v>
      </c>
      <c r="H238" s="453">
        <v>0.32646048109965636</v>
      </c>
      <c r="I238" s="453">
        <v>1615</v>
      </c>
      <c r="J238" s="453">
        <v>6</v>
      </c>
      <c r="K238" s="453">
        <v>9894</v>
      </c>
      <c r="L238" s="453">
        <v>1</v>
      </c>
      <c r="M238" s="453">
        <v>1649</v>
      </c>
      <c r="N238" s="453"/>
      <c r="O238" s="453"/>
      <c r="P238" s="519"/>
      <c r="Q238" s="454"/>
    </row>
    <row r="239" spans="1:17" ht="14.4" customHeight="1" x14ac:dyDescent="0.3">
      <c r="A239" s="448" t="s">
        <v>967</v>
      </c>
      <c r="B239" s="449" t="s">
        <v>871</v>
      </c>
      <c r="C239" s="449" t="s">
        <v>868</v>
      </c>
      <c r="D239" s="449" t="s">
        <v>924</v>
      </c>
      <c r="E239" s="449"/>
      <c r="F239" s="453"/>
      <c r="G239" s="453"/>
      <c r="H239" s="453"/>
      <c r="I239" s="453"/>
      <c r="J239" s="453"/>
      <c r="K239" s="453"/>
      <c r="L239" s="453"/>
      <c r="M239" s="453"/>
      <c r="N239" s="453">
        <v>2</v>
      </c>
      <c r="O239" s="453">
        <v>4406</v>
      </c>
      <c r="P239" s="519"/>
      <c r="Q239" s="454">
        <v>2203</v>
      </c>
    </row>
    <row r="240" spans="1:17" ht="14.4" customHeight="1" x14ac:dyDescent="0.3">
      <c r="A240" s="448" t="s">
        <v>967</v>
      </c>
      <c r="B240" s="449" t="s">
        <v>871</v>
      </c>
      <c r="C240" s="449" t="s">
        <v>868</v>
      </c>
      <c r="D240" s="449" t="s">
        <v>924</v>
      </c>
      <c r="E240" s="449" t="s">
        <v>925</v>
      </c>
      <c r="F240" s="453"/>
      <c r="G240" s="453"/>
      <c r="H240" s="453"/>
      <c r="I240" s="453"/>
      <c r="J240" s="453"/>
      <c r="K240" s="453"/>
      <c r="L240" s="453"/>
      <c r="M240" s="453"/>
      <c r="N240" s="453">
        <v>6</v>
      </c>
      <c r="O240" s="453">
        <v>13218</v>
      </c>
      <c r="P240" s="519"/>
      <c r="Q240" s="454">
        <v>2203</v>
      </c>
    </row>
    <row r="241" spans="1:17" ht="14.4" customHeight="1" x14ac:dyDescent="0.3">
      <c r="A241" s="448" t="s">
        <v>968</v>
      </c>
      <c r="B241" s="449" t="s">
        <v>871</v>
      </c>
      <c r="C241" s="449" t="s">
        <v>868</v>
      </c>
      <c r="D241" s="449" t="s">
        <v>882</v>
      </c>
      <c r="E241" s="449" t="s">
        <v>883</v>
      </c>
      <c r="F241" s="453"/>
      <c r="G241" s="453"/>
      <c r="H241" s="453"/>
      <c r="I241" s="453"/>
      <c r="J241" s="453">
        <v>2</v>
      </c>
      <c r="K241" s="453">
        <v>890</v>
      </c>
      <c r="L241" s="453">
        <v>1</v>
      </c>
      <c r="M241" s="453">
        <v>445</v>
      </c>
      <c r="N241" s="453"/>
      <c r="O241" s="453"/>
      <c r="P241" s="519"/>
      <c r="Q241" s="454"/>
    </row>
    <row r="242" spans="1:17" ht="14.4" customHeight="1" x14ac:dyDescent="0.3">
      <c r="A242" s="448" t="s">
        <v>968</v>
      </c>
      <c r="B242" s="449" t="s">
        <v>871</v>
      </c>
      <c r="C242" s="449" t="s">
        <v>868</v>
      </c>
      <c r="D242" s="449" t="s">
        <v>902</v>
      </c>
      <c r="E242" s="449" t="s">
        <v>903</v>
      </c>
      <c r="F242" s="453"/>
      <c r="G242" s="453"/>
      <c r="H242" s="453"/>
      <c r="I242" s="453"/>
      <c r="J242" s="453">
        <v>2</v>
      </c>
      <c r="K242" s="453">
        <v>138</v>
      </c>
      <c r="L242" s="453">
        <v>1</v>
      </c>
      <c r="M242" s="453">
        <v>69</v>
      </c>
      <c r="N242" s="453"/>
      <c r="O242" s="453"/>
      <c r="P242" s="519"/>
      <c r="Q242" s="454"/>
    </row>
    <row r="243" spans="1:17" ht="14.4" customHeight="1" x14ac:dyDescent="0.3">
      <c r="A243" s="448" t="s">
        <v>968</v>
      </c>
      <c r="B243" s="449" t="s">
        <v>871</v>
      </c>
      <c r="C243" s="449" t="s">
        <v>868</v>
      </c>
      <c r="D243" s="449" t="s">
        <v>906</v>
      </c>
      <c r="E243" s="449" t="s">
        <v>907</v>
      </c>
      <c r="F243" s="453"/>
      <c r="G243" s="453"/>
      <c r="H243" s="453"/>
      <c r="I243" s="453"/>
      <c r="J243" s="453">
        <v>1</v>
      </c>
      <c r="K243" s="453">
        <v>1664</v>
      </c>
      <c r="L243" s="453">
        <v>1</v>
      </c>
      <c r="M243" s="453">
        <v>1664</v>
      </c>
      <c r="N243" s="453"/>
      <c r="O243" s="453"/>
      <c r="P243" s="519"/>
      <c r="Q243" s="454"/>
    </row>
    <row r="244" spans="1:17" ht="14.4" customHeight="1" x14ac:dyDescent="0.3">
      <c r="A244" s="448" t="s">
        <v>968</v>
      </c>
      <c r="B244" s="449" t="s">
        <v>871</v>
      </c>
      <c r="C244" s="449" t="s">
        <v>868</v>
      </c>
      <c r="D244" s="449" t="s">
        <v>916</v>
      </c>
      <c r="E244" s="449" t="s">
        <v>917</v>
      </c>
      <c r="F244" s="453"/>
      <c r="G244" s="453"/>
      <c r="H244" s="453"/>
      <c r="I244" s="453"/>
      <c r="J244" s="453">
        <v>3</v>
      </c>
      <c r="K244" s="453">
        <v>1287</v>
      </c>
      <c r="L244" s="453">
        <v>1</v>
      </c>
      <c r="M244" s="453">
        <v>429</v>
      </c>
      <c r="N244" s="453">
        <v>1</v>
      </c>
      <c r="O244" s="453">
        <v>429</v>
      </c>
      <c r="P244" s="519">
        <v>0.33333333333333331</v>
      </c>
      <c r="Q244" s="454">
        <v>429</v>
      </c>
    </row>
    <row r="245" spans="1:17" ht="14.4" customHeight="1" x14ac:dyDescent="0.3">
      <c r="A245" s="448" t="s">
        <v>968</v>
      </c>
      <c r="B245" s="449" t="s">
        <v>871</v>
      </c>
      <c r="C245" s="449" t="s">
        <v>868</v>
      </c>
      <c r="D245" s="449" t="s">
        <v>921</v>
      </c>
      <c r="E245" s="449" t="s">
        <v>922</v>
      </c>
      <c r="F245" s="453"/>
      <c r="G245" s="453"/>
      <c r="H245" s="453"/>
      <c r="I245" s="453"/>
      <c r="J245" s="453">
        <v>1</v>
      </c>
      <c r="K245" s="453">
        <v>1649</v>
      </c>
      <c r="L245" s="453">
        <v>1</v>
      </c>
      <c r="M245" s="453">
        <v>1649</v>
      </c>
      <c r="N245" s="453"/>
      <c r="O245" s="453"/>
      <c r="P245" s="519"/>
      <c r="Q245" s="454"/>
    </row>
    <row r="246" spans="1:17" ht="14.4" customHeight="1" x14ac:dyDescent="0.3">
      <c r="A246" s="448" t="s">
        <v>969</v>
      </c>
      <c r="B246" s="449" t="s">
        <v>871</v>
      </c>
      <c r="C246" s="449" t="s">
        <v>868</v>
      </c>
      <c r="D246" s="449" t="s">
        <v>880</v>
      </c>
      <c r="E246" s="449" t="s">
        <v>881</v>
      </c>
      <c r="F246" s="453">
        <v>1</v>
      </c>
      <c r="G246" s="453">
        <v>3721</v>
      </c>
      <c r="H246" s="453"/>
      <c r="I246" s="453">
        <v>3721</v>
      </c>
      <c r="J246" s="453"/>
      <c r="K246" s="453"/>
      <c r="L246" s="453"/>
      <c r="M246" s="453"/>
      <c r="N246" s="453"/>
      <c r="O246" s="453"/>
      <c r="P246" s="519"/>
      <c r="Q246" s="454"/>
    </row>
    <row r="247" spans="1:17" ht="14.4" customHeight="1" x14ac:dyDescent="0.3">
      <c r="A247" s="448" t="s">
        <v>969</v>
      </c>
      <c r="B247" s="449" t="s">
        <v>871</v>
      </c>
      <c r="C247" s="449" t="s">
        <v>868</v>
      </c>
      <c r="D247" s="449" t="s">
        <v>900</v>
      </c>
      <c r="E247" s="449" t="s">
        <v>901</v>
      </c>
      <c r="F247" s="453">
        <v>1</v>
      </c>
      <c r="G247" s="453">
        <v>2341</v>
      </c>
      <c r="H247" s="453"/>
      <c r="I247" s="453">
        <v>2341</v>
      </c>
      <c r="J247" s="453"/>
      <c r="K247" s="453"/>
      <c r="L247" s="453"/>
      <c r="M247" s="453"/>
      <c r="N247" s="453"/>
      <c r="O247" s="453"/>
      <c r="P247" s="519"/>
      <c r="Q247" s="454"/>
    </row>
    <row r="248" spans="1:17" ht="14.4" customHeight="1" x14ac:dyDescent="0.3">
      <c r="A248" s="448" t="s">
        <v>969</v>
      </c>
      <c r="B248" s="449" t="s">
        <v>871</v>
      </c>
      <c r="C248" s="449" t="s">
        <v>868</v>
      </c>
      <c r="D248" s="449" t="s">
        <v>908</v>
      </c>
      <c r="E248" s="449" t="s">
        <v>909</v>
      </c>
      <c r="F248" s="453">
        <v>5</v>
      </c>
      <c r="G248" s="453">
        <v>2760</v>
      </c>
      <c r="H248" s="453"/>
      <c r="I248" s="453">
        <v>552</v>
      </c>
      <c r="J248" s="453"/>
      <c r="K248" s="453"/>
      <c r="L248" s="453"/>
      <c r="M248" s="453"/>
      <c r="N248" s="453"/>
      <c r="O248" s="453"/>
      <c r="P248" s="519"/>
      <c r="Q248" s="454"/>
    </row>
    <row r="249" spans="1:17" ht="14.4" customHeight="1" x14ac:dyDescent="0.3">
      <c r="A249" s="448" t="s">
        <v>969</v>
      </c>
      <c r="B249" s="449" t="s">
        <v>871</v>
      </c>
      <c r="C249" s="449" t="s">
        <v>868</v>
      </c>
      <c r="D249" s="449" t="s">
        <v>921</v>
      </c>
      <c r="E249" s="449" t="s">
        <v>922</v>
      </c>
      <c r="F249" s="453">
        <v>1</v>
      </c>
      <c r="G249" s="453">
        <v>1615</v>
      </c>
      <c r="H249" s="453"/>
      <c r="I249" s="453">
        <v>1615</v>
      </c>
      <c r="J249" s="453"/>
      <c r="K249" s="453"/>
      <c r="L249" s="453"/>
      <c r="M249" s="453"/>
      <c r="N249" s="453"/>
      <c r="O249" s="453"/>
      <c r="P249" s="519"/>
      <c r="Q249" s="454"/>
    </row>
    <row r="250" spans="1:17" ht="14.4" customHeight="1" x14ac:dyDescent="0.3">
      <c r="A250" s="448" t="s">
        <v>970</v>
      </c>
      <c r="B250" s="449" t="s">
        <v>867</v>
      </c>
      <c r="C250" s="449" t="s">
        <v>868</v>
      </c>
      <c r="D250" s="449" t="s">
        <v>869</v>
      </c>
      <c r="E250" s="449" t="s">
        <v>870</v>
      </c>
      <c r="F250" s="453">
        <v>7</v>
      </c>
      <c r="G250" s="453">
        <v>75075</v>
      </c>
      <c r="H250" s="453"/>
      <c r="I250" s="453">
        <v>10725</v>
      </c>
      <c r="J250" s="453"/>
      <c r="K250" s="453"/>
      <c r="L250" s="453"/>
      <c r="M250" s="453"/>
      <c r="N250" s="453">
        <v>2</v>
      </c>
      <c r="O250" s="453">
        <v>22826</v>
      </c>
      <c r="P250" s="519"/>
      <c r="Q250" s="454">
        <v>11413</v>
      </c>
    </row>
    <row r="251" spans="1:17" ht="14.4" customHeight="1" x14ac:dyDescent="0.3">
      <c r="A251" s="448" t="s">
        <v>970</v>
      </c>
      <c r="B251" s="449" t="s">
        <v>871</v>
      </c>
      <c r="C251" s="449" t="s">
        <v>868</v>
      </c>
      <c r="D251" s="449" t="s">
        <v>872</v>
      </c>
      <c r="E251" s="449" t="s">
        <v>873</v>
      </c>
      <c r="F251" s="453">
        <v>2</v>
      </c>
      <c r="G251" s="453">
        <v>256</v>
      </c>
      <c r="H251" s="453"/>
      <c r="I251" s="453">
        <v>128</v>
      </c>
      <c r="J251" s="453"/>
      <c r="K251" s="453"/>
      <c r="L251" s="453"/>
      <c r="M251" s="453"/>
      <c r="N251" s="453"/>
      <c r="O251" s="453"/>
      <c r="P251" s="519"/>
      <c r="Q251" s="454"/>
    </row>
    <row r="252" spans="1:17" ht="14.4" customHeight="1" x14ac:dyDescent="0.3">
      <c r="A252" s="448" t="s">
        <v>970</v>
      </c>
      <c r="B252" s="449" t="s">
        <v>871</v>
      </c>
      <c r="C252" s="449" t="s">
        <v>868</v>
      </c>
      <c r="D252" s="449" t="s">
        <v>876</v>
      </c>
      <c r="E252" s="449" t="s">
        <v>877</v>
      </c>
      <c r="F252" s="453">
        <v>4</v>
      </c>
      <c r="G252" s="453">
        <v>8944</v>
      </c>
      <c r="H252" s="453"/>
      <c r="I252" s="453">
        <v>2236</v>
      </c>
      <c r="J252" s="453"/>
      <c r="K252" s="453"/>
      <c r="L252" s="453"/>
      <c r="M252" s="453"/>
      <c r="N252" s="453"/>
      <c r="O252" s="453"/>
      <c r="P252" s="519"/>
      <c r="Q252" s="454"/>
    </row>
    <row r="253" spans="1:17" ht="14.4" customHeight="1" x14ac:dyDescent="0.3">
      <c r="A253" s="448" t="s">
        <v>970</v>
      </c>
      <c r="B253" s="449" t="s">
        <v>871</v>
      </c>
      <c r="C253" s="449" t="s">
        <v>868</v>
      </c>
      <c r="D253" s="449" t="s">
        <v>878</v>
      </c>
      <c r="E253" s="449" t="s">
        <v>879</v>
      </c>
      <c r="F253" s="453">
        <v>1</v>
      </c>
      <c r="G253" s="453">
        <v>1043</v>
      </c>
      <c r="H253" s="453"/>
      <c r="I253" s="453">
        <v>1043</v>
      </c>
      <c r="J253" s="453"/>
      <c r="K253" s="453"/>
      <c r="L253" s="453"/>
      <c r="M253" s="453"/>
      <c r="N253" s="453"/>
      <c r="O253" s="453"/>
      <c r="P253" s="519"/>
      <c r="Q253" s="454"/>
    </row>
    <row r="254" spans="1:17" ht="14.4" customHeight="1" x14ac:dyDescent="0.3">
      <c r="A254" s="448" t="s">
        <v>970</v>
      </c>
      <c r="B254" s="449" t="s">
        <v>871</v>
      </c>
      <c r="C254" s="449" t="s">
        <v>868</v>
      </c>
      <c r="D254" s="449" t="s">
        <v>880</v>
      </c>
      <c r="E254" s="449" t="s">
        <v>881</v>
      </c>
      <c r="F254" s="453">
        <v>2</v>
      </c>
      <c r="G254" s="453">
        <v>7442</v>
      </c>
      <c r="H254" s="453">
        <v>0.32443979422791874</v>
      </c>
      <c r="I254" s="453">
        <v>3721</v>
      </c>
      <c r="J254" s="453">
        <v>6</v>
      </c>
      <c r="K254" s="453">
        <v>22938</v>
      </c>
      <c r="L254" s="453">
        <v>1</v>
      </c>
      <c r="M254" s="453">
        <v>3823</v>
      </c>
      <c r="N254" s="453"/>
      <c r="O254" s="453"/>
      <c r="P254" s="519"/>
      <c r="Q254" s="454"/>
    </row>
    <row r="255" spans="1:17" ht="14.4" customHeight="1" x14ac:dyDescent="0.3">
      <c r="A255" s="448" t="s">
        <v>970</v>
      </c>
      <c r="B255" s="449" t="s">
        <v>871</v>
      </c>
      <c r="C255" s="449" t="s">
        <v>868</v>
      </c>
      <c r="D255" s="449" t="s">
        <v>884</v>
      </c>
      <c r="E255" s="449" t="s">
        <v>885</v>
      </c>
      <c r="F255" s="453"/>
      <c r="G255" s="453"/>
      <c r="H255" s="453"/>
      <c r="I255" s="453"/>
      <c r="J255" s="453">
        <v>3</v>
      </c>
      <c r="K255" s="453">
        <v>2559</v>
      </c>
      <c r="L255" s="453">
        <v>1</v>
      </c>
      <c r="M255" s="453">
        <v>853</v>
      </c>
      <c r="N255" s="453"/>
      <c r="O255" s="453"/>
      <c r="P255" s="519"/>
      <c r="Q255" s="454"/>
    </row>
    <row r="256" spans="1:17" ht="14.4" customHeight="1" x14ac:dyDescent="0.3">
      <c r="A256" s="448" t="s">
        <v>970</v>
      </c>
      <c r="B256" s="449" t="s">
        <v>871</v>
      </c>
      <c r="C256" s="449" t="s">
        <v>868</v>
      </c>
      <c r="D256" s="449" t="s">
        <v>886</v>
      </c>
      <c r="E256" s="449" t="s">
        <v>887</v>
      </c>
      <c r="F256" s="453">
        <v>1</v>
      </c>
      <c r="G256" s="453">
        <v>1621</v>
      </c>
      <c r="H256" s="453">
        <v>0.32648539778449143</v>
      </c>
      <c r="I256" s="453">
        <v>1621</v>
      </c>
      <c r="J256" s="453">
        <v>3</v>
      </c>
      <c r="K256" s="453">
        <v>4965</v>
      </c>
      <c r="L256" s="453">
        <v>1</v>
      </c>
      <c r="M256" s="453">
        <v>1655</v>
      </c>
      <c r="N256" s="453"/>
      <c r="O256" s="453"/>
      <c r="P256" s="519"/>
      <c r="Q256" s="454"/>
    </row>
    <row r="257" spans="1:17" ht="14.4" customHeight="1" x14ac:dyDescent="0.3">
      <c r="A257" s="448" t="s">
        <v>970</v>
      </c>
      <c r="B257" s="449" t="s">
        <v>871</v>
      </c>
      <c r="C257" s="449" t="s">
        <v>868</v>
      </c>
      <c r="D257" s="449" t="s">
        <v>890</v>
      </c>
      <c r="E257" s="449" t="s">
        <v>891</v>
      </c>
      <c r="F257" s="453">
        <v>1</v>
      </c>
      <c r="G257" s="453">
        <v>823</v>
      </c>
      <c r="H257" s="453"/>
      <c r="I257" s="453">
        <v>823</v>
      </c>
      <c r="J257" s="453"/>
      <c r="K257" s="453"/>
      <c r="L257" s="453"/>
      <c r="M257" s="453"/>
      <c r="N257" s="453"/>
      <c r="O257" s="453"/>
      <c r="P257" s="519"/>
      <c r="Q257" s="454"/>
    </row>
    <row r="258" spans="1:17" ht="14.4" customHeight="1" x14ac:dyDescent="0.3">
      <c r="A258" s="448" t="s">
        <v>970</v>
      </c>
      <c r="B258" s="449" t="s">
        <v>871</v>
      </c>
      <c r="C258" s="449" t="s">
        <v>868</v>
      </c>
      <c r="D258" s="449" t="s">
        <v>892</v>
      </c>
      <c r="E258" s="449" t="s">
        <v>893</v>
      </c>
      <c r="F258" s="453"/>
      <c r="G258" s="453"/>
      <c r="H258" s="453"/>
      <c r="I258" s="453"/>
      <c r="J258" s="453">
        <v>1</v>
      </c>
      <c r="K258" s="453">
        <v>1523</v>
      </c>
      <c r="L258" s="453">
        <v>1</v>
      </c>
      <c r="M258" s="453">
        <v>1523</v>
      </c>
      <c r="N258" s="453"/>
      <c r="O258" s="453"/>
      <c r="P258" s="519"/>
      <c r="Q258" s="454"/>
    </row>
    <row r="259" spans="1:17" ht="14.4" customHeight="1" x14ac:dyDescent="0.3">
      <c r="A259" s="448" t="s">
        <v>970</v>
      </c>
      <c r="B259" s="449" t="s">
        <v>871</v>
      </c>
      <c r="C259" s="449" t="s">
        <v>868</v>
      </c>
      <c r="D259" s="449" t="s">
        <v>896</v>
      </c>
      <c r="E259" s="449" t="s">
        <v>897</v>
      </c>
      <c r="F259" s="453">
        <v>6</v>
      </c>
      <c r="G259" s="453">
        <v>96</v>
      </c>
      <c r="H259" s="453">
        <v>1.1294117647058823</v>
      </c>
      <c r="I259" s="453">
        <v>16</v>
      </c>
      <c r="J259" s="453">
        <v>5</v>
      </c>
      <c r="K259" s="453">
        <v>85</v>
      </c>
      <c r="L259" s="453">
        <v>1</v>
      </c>
      <c r="M259" s="453">
        <v>17</v>
      </c>
      <c r="N259" s="453">
        <v>1</v>
      </c>
      <c r="O259" s="453">
        <v>17</v>
      </c>
      <c r="P259" s="519">
        <v>0.2</v>
      </c>
      <c r="Q259" s="454">
        <v>17</v>
      </c>
    </row>
    <row r="260" spans="1:17" ht="14.4" customHeight="1" x14ac:dyDescent="0.3">
      <c r="A260" s="448" t="s">
        <v>970</v>
      </c>
      <c r="B260" s="449" t="s">
        <v>871</v>
      </c>
      <c r="C260" s="449" t="s">
        <v>868</v>
      </c>
      <c r="D260" s="449" t="s">
        <v>898</v>
      </c>
      <c r="E260" s="449" t="s">
        <v>883</v>
      </c>
      <c r="F260" s="453">
        <v>9</v>
      </c>
      <c r="G260" s="453">
        <v>6264</v>
      </c>
      <c r="H260" s="453">
        <v>1.2639225181598064</v>
      </c>
      <c r="I260" s="453">
        <v>696</v>
      </c>
      <c r="J260" s="453">
        <v>7</v>
      </c>
      <c r="K260" s="453">
        <v>4956</v>
      </c>
      <c r="L260" s="453">
        <v>1</v>
      </c>
      <c r="M260" s="453">
        <v>708</v>
      </c>
      <c r="N260" s="453">
        <v>2</v>
      </c>
      <c r="O260" s="453">
        <v>1416</v>
      </c>
      <c r="P260" s="519">
        <v>0.2857142857142857</v>
      </c>
      <c r="Q260" s="454">
        <v>708</v>
      </c>
    </row>
    <row r="261" spans="1:17" ht="14.4" customHeight="1" x14ac:dyDescent="0.3">
      <c r="A261" s="448" t="s">
        <v>970</v>
      </c>
      <c r="B261" s="449" t="s">
        <v>871</v>
      </c>
      <c r="C261" s="449" t="s">
        <v>868</v>
      </c>
      <c r="D261" s="449" t="s">
        <v>899</v>
      </c>
      <c r="E261" s="449" t="s">
        <v>885</v>
      </c>
      <c r="F261" s="453">
        <v>3</v>
      </c>
      <c r="G261" s="453">
        <v>4161</v>
      </c>
      <c r="H261" s="453">
        <v>0.48226703755215578</v>
      </c>
      <c r="I261" s="453">
        <v>1387</v>
      </c>
      <c r="J261" s="453">
        <v>6</v>
      </c>
      <c r="K261" s="453">
        <v>8628</v>
      </c>
      <c r="L261" s="453">
        <v>1</v>
      </c>
      <c r="M261" s="453">
        <v>1438</v>
      </c>
      <c r="N261" s="453">
        <v>2</v>
      </c>
      <c r="O261" s="453">
        <v>2878</v>
      </c>
      <c r="P261" s="519">
        <v>0.33356513676402411</v>
      </c>
      <c r="Q261" s="454">
        <v>1439</v>
      </c>
    </row>
    <row r="262" spans="1:17" ht="14.4" customHeight="1" x14ac:dyDescent="0.3">
      <c r="A262" s="448" t="s">
        <v>970</v>
      </c>
      <c r="B262" s="449" t="s">
        <v>871</v>
      </c>
      <c r="C262" s="449" t="s">
        <v>868</v>
      </c>
      <c r="D262" s="449" t="s">
        <v>900</v>
      </c>
      <c r="E262" s="449" t="s">
        <v>901</v>
      </c>
      <c r="F262" s="453">
        <v>1</v>
      </c>
      <c r="G262" s="453">
        <v>2341</v>
      </c>
      <c r="H262" s="453">
        <v>0.24015182601559293</v>
      </c>
      <c r="I262" s="453">
        <v>2341</v>
      </c>
      <c r="J262" s="453">
        <v>4</v>
      </c>
      <c r="K262" s="453">
        <v>9748</v>
      </c>
      <c r="L262" s="453">
        <v>1</v>
      </c>
      <c r="M262" s="453">
        <v>2437</v>
      </c>
      <c r="N262" s="453">
        <v>1</v>
      </c>
      <c r="O262" s="453">
        <v>2438</v>
      </c>
      <c r="P262" s="519">
        <v>0.25010258514567091</v>
      </c>
      <c r="Q262" s="454">
        <v>2438</v>
      </c>
    </row>
    <row r="263" spans="1:17" ht="14.4" customHeight="1" x14ac:dyDescent="0.3">
      <c r="A263" s="448" t="s">
        <v>970</v>
      </c>
      <c r="B263" s="449" t="s">
        <v>871</v>
      </c>
      <c r="C263" s="449" t="s">
        <v>868</v>
      </c>
      <c r="D263" s="449" t="s">
        <v>902</v>
      </c>
      <c r="E263" s="449" t="s">
        <v>903</v>
      </c>
      <c r="F263" s="453">
        <v>9</v>
      </c>
      <c r="G263" s="453">
        <v>594</v>
      </c>
      <c r="H263" s="453">
        <v>1.2298136645962734</v>
      </c>
      <c r="I263" s="453">
        <v>66</v>
      </c>
      <c r="J263" s="453">
        <v>7</v>
      </c>
      <c r="K263" s="453">
        <v>483</v>
      </c>
      <c r="L263" s="453">
        <v>1</v>
      </c>
      <c r="M263" s="453">
        <v>69</v>
      </c>
      <c r="N263" s="453">
        <v>2</v>
      </c>
      <c r="O263" s="453">
        <v>138</v>
      </c>
      <c r="P263" s="519">
        <v>0.2857142857142857</v>
      </c>
      <c r="Q263" s="454">
        <v>69</v>
      </c>
    </row>
    <row r="264" spans="1:17" ht="14.4" customHeight="1" x14ac:dyDescent="0.3">
      <c r="A264" s="448" t="s">
        <v>970</v>
      </c>
      <c r="B264" s="449" t="s">
        <v>871</v>
      </c>
      <c r="C264" s="449" t="s">
        <v>868</v>
      </c>
      <c r="D264" s="449" t="s">
        <v>904</v>
      </c>
      <c r="E264" s="449" t="s">
        <v>905</v>
      </c>
      <c r="F264" s="453"/>
      <c r="G264" s="453"/>
      <c r="H264" s="453"/>
      <c r="I264" s="453"/>
      <c r="J264" s="453">
        <v>1</v>
      </c>
      <c r="K264" s="453">
        <v>407</v>
      </c>
      <c r="L264" s="453">
        <v>1</v>
      </c>
      <c r="M264" s="453">
        <v>407</v>
      </c>
      <c r="N264" s="453"/>
      <c r="O264" s="453"/>
      <c r="P264" s="519"/>
      <c r="Q264" s="454"/>
    </row>
    <row r="265" spans="1:17" ht="14.4" customHeight="1" x14ac:dyDescent="0.3">
      <c r="A265" s="448" t="s">
        <v>970</v>
      </c>
      <c r="B265" s="449" t="s">
        <v>871</v>
      </c>
      <c r="C265" s="449" t="s">
        <v>868</v>
      </c>
      <c r="D265" s="449" t="s">
        <v>906</v>
      </c>
      <c r="E265" s="449" t="s">
        <v>907</v>
      </c>
      <c r="F265" s="453"/>
      <c r="G265" s="453"/>
      <c r="H265" s="453"/>
      <c r="I265" s="453"/>
      <c r="J265" s="453">
        <v>1</v>
      </c>
      <c r="K265" s="453">
        <v>1664</v>
      </c>
      <c r="L265" s="453">
        <v>1</v>
      </c>
      <c r="M265" s="453">
        <v>1664</v>
      </c>
      <c r="N265" s="453"/>
      <c r="O265" s="453"/>
      <c r="P265" s="519"/>
      <c r="Q265" s="454"/>
    </row>
    <row r="266" spans="1:17" ht="14.4" customHeight="1" x14ac:dyDescent="0.3">
      <c r="A266" s="448" t="s">
        <v>970</v>
      </c>
      <c r="B266" s="449" t="s">
        <v>871</v>
      </c>
      <c r="C266" s="449" t="s">
        <v>868</v>
      </c>
      <c r="D266" s="449" t="s">
        <v>908</v>
      </c>
      <c r="E266" s="449" t="s">
        <v>909</v>
      </c>
      <c r="F266" s="453">
        <v>22</v>
      </c>
      <c r="G266" s="453">
        <v>12144</v>
      </c>
      <c r="H266" s="453">
        <v>1.1413533834586467</v>
      </c>
      <c r="I266" s="453">
        <v>552</v>
      </c>
      <c r="J266" s="453">
        <v>19</v>
      </c>
      <c r="K266" s="453">
        <v>10640</v>
      </c>
      <c r="L266" s="453">
        <v>1</v>
      </c>
      <c r="M266" s="453">
        <v>560</v>
      </c>
      <c r="N266" s="453">
        <v>6</v>
      </c>
      <c r="O266" s="453">
        <v>3360</v>
      </c>
      <c r="P266" s="519">
        <v>0.31578947368421051</v>
      </c>
      <c r="Q266" s="454">
        <v>560</v>
      </c>
    </row>
    <row r="267" spans="1:17" ht="14.4" customHeight="1" x14ac:dyDescent="0.3">
      <c r="A267" s="448" t="s">
        <v>970</v>
      </c>
      <c r="B267" s="449" t="s">
        <v>871</v>
      </c>
      <c r="C267" s="449" t="s">
        <v>868</v>
      </c>
      <c r="D267" s="449" t="s">
        <v>916</v>
      </c>
      <c r="E267" s="449" t="s">
        <v>917</v>
      </c>
      <c r="F267" s="453"/>
      <c r="G267" s="453"/>
      <c r="H267" s="453"/>
      <c r="I267" s="453"/>
      <c r="J267" s="453">
        <v>7</v>
      </c>
      <c r="K267" s="453">
        <v>3003</v>
      </c>
      <c r="L267" s="453">
        <v>1</v>
      </c>
      <c r="M267" s="453">
        <v>429</v>
      </c>
      <c r="N267" s="453"/>
      <c r="O267" s="453"/>
      <c r="P267" s="519"/>
      <c r="Q267" s="454"/>
    </row>
    <row r="268" spans="1:17" ht="14.4" customHeight="1" thickBot="1" x14ac:dyDescent="0.35">
      <c r="A268" s="455" t="s">
        <v>970</v>
      </c>
      <c r="B268" s="456" t="s">
        <v>871</v>
      </c>
      <c r="C268" s="456" t="s">
        <v>868</v>
      </c>
      <c r="D268" s="456" t="s">
        <v>921</v>
      </c>
      <c r="E268" s="456" t="s">
        <v>922</v>
      </c>
      <c r="F268" s="460">
        <v>1</v>
      </c>
      <c r="G268" s="460">
        <v>1615</v>
      </c>
      <c r="H268" s="460">
        <v>8.1615120274914091E-2</v>
      </c>
      <c r="I268" s="460">
        <v>1615</v>
      </c>
      <c r="J268" s="460">
        <v>12</v>
      </c>
      <c r="K268" s="460">
        <v>19788</v>
      </c>
      <c r="L268" s="460">
        <v>1</v>
      </c>
      <c r="M268" s="460">
        <v>1649</v>
      </c>
      <c r="N268" s="460">
        <v>1</v>
      </c>
      <c r="O268" s="460">
        <v>1649</v>
      </c>
      <c r="P268" s="471">
        <v>8.3333333333333329E-2</v>
      </c>
      <c r="Q268" s="461">
        <v>1649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236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21202.518015121459</v>
      </c>
      <c r="D4" s="133">
        <f ca="1">IF(ISERROR(VLOOKUP("Náklady celkem",INDIRECT("HI!$A:$G"),5,0)),0,VLOOKUP("Náklady celkem",INDIRECT("HI!$A:$G"),5,0))</f>
        <v>22724.142619999991</v>
      </c>
      <c r="E4" s="134">
        <f ca="1">IF(C4=0,0,D4/C4)</f>
        <v>1.0717662215305428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9.1666660156249993</v>
      </c>
      <c r="D7" s="141">
        <f>IF(ISERROR(HI!E5),"",HI!E5)</f>
        <v>11.78975</v>
      </c>
      <c r="E7" s="138">
        <f t="shared" ref="E7:E12" si="0">IF(C7=0,0,D7/C7)</f>
        <v>1.2861546368007555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</v>
      </c>
      <c r="E8" s="138">
        <f>IF(C8=0,0,D8/C8)</f>
        <v>0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1127.4999726562501</v>
      </c>
      <c r="D12" s="141">
        <f>IF(ISERROR(HI!E6),"",HI!E6)</f>
        <v>867.39485999999977</v>
      </c>
      <c r="E12" s="138">
        <f t="shared" si="0"/>
        <v>0.7693080984796169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17243.416671874998</v>
      </c>
      <c r="D13" s="137">
        <f ca="1">IF(ISERROR(VLOOKUP("Osobní náklady (Kč) *",INDIRECT("HI!$A:$G"),5,0)),0,VLOOKUP("Osobní náklady (Kč) *",INDIRECT("HI!$A:$G"),5,0))</f>
        <v>18723.70537</v>
      </c>
      <c r="E13" s="138">
        <f ca="1">IF(C13=0,0,D13/C13)</f>
        <v>1.0858466002587199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17846.435000000001</v>
      </c>
      <c r="D15" s="156">
        <f ca="1">IF(ISERROR(VLOOKUP("Výnosy celkem",INDIRECT("HI!$A:$G"),5,0)),0,VLOOKUP("Výnosy celkem",INDIRECT("HI!$A:$G"),5,0))</f>
        <v>19580.028999999999</v>
      </c>
      <c r="E15" s="157">
        <f t="shared" ref="E15:E20" ca="1" si="1">IF(C15=0,0,D15/C15)</f>
        <v>1.0971395127374177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17846.435000000001</v>
      </c>
      <c r="D16" s="137">
        <f ca="1">IF(ISERROR(VLOOKUP("Ambulance *",INDIRECT("HI!$A:$G"),5,0)),0,VLOOKUP("Ambulance *",INDIRECT("HI!$A:$G"),5,0))</f>
        <v>19580.028999999999</v>
      </c>
      <c r="E16" s="138">
        <f t="shared" ca="1" si="1"/>
        <v>1.0971395127374177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1.0971395127374179</v>
      </c>
      <c r="E17" s="138">
        <f t="shared" si="1"/>
        <v>1.0971395127374179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>
        <f>IF(ISERROR(VLOOKUP("Specializovaná ambulantní péče",'ZV Vykáz.-A'!$A:$AB,10,0)),"",VLOOKUP("Specializovaná ambulantní péče",'ZV Vykáz.-A'!$A:$AB,10,0))</f>
        <v>1.0776565647828797</v>
      </c>
      <c r="E18" s="138">
        <f t="shared" si="1"/>
        <v>1.0776565647828797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1.1425243696538343</v>
      </c>
      <c r="E19" s="138">
        <f>IF(OR(C19=0,D19=""),0,IF(C19="","",D19/C19))</f>
        <v>1.1425243696538343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1.3785818714996922</v>
      </c>
      <c r="E20" s="138">
        <f t="shared" si="1"/>
        <v>1.6218610252937555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236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2016</v>
      </c>
      <c r="D3" s="7"/>
      <c r="E3" s="303">
        <v>2017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201</v>
      </c>
      <c r="J4" s="237" t="s">
        <v>202</v>
      </c>
    </row>
    <row r="5" spans="1:10" ht="14.4" customHeight="1" x14ac:dyDescent="0.3">
      <c r="A5" s="87" t="str">
        <f>HYPERLINK("#'Léky Žádanky'!A1","Léky (Kč)")</f>
        <v>Léky (Kč)</v>
      </c>
      <c r="B5" s="27">
        <v>11.206750000000001</v>
      </c>
      <c r="C5" s="29">
        <v>4.9750800000000002</v>
      </c>
      <c r="D5" s="8"/>
      <c r="E5" s="92">
        <v>11.78975</v>
      </c>
      <c r="F5" s="28">
        <v>9.1666660156249993</v>
      </c>
      <c r="G5" s="91">
        <f>E5-F5</f>
        <v>2.6230839843750005</v>
      </c>
      <c r="H5" s="97">
        <f>IF(F5&lt;0.00000001,"",E5/F5)</f>
        <v>1.2861546368007555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924.6294700000002</v>
      </c>
      <c r="C6" s="31">
        <v>1100.0040899999999</v>
      </c>
      <c r="D6" s="8"/>
      <c r="E6" s="93">
        <v>867.39485999999977</v>
      </c>
      <c r="F6" s="30">
        <v>1127.4999726562501</v>
      </c>
      <c r="G6" s="94">
        <f>E6-F6</f>
        <v>-260.1051126562503</v>
      </c>
      <c r="H6" s="98">
        <f>IF(F6&lt;0.00000001,"",E6/F6)</f>
        <v>0.7693080984796169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16273.433800000001</v>
      </c>
      <c r="C7" s="31">
        <v>17305.068859999999</v>
      </c>
      <c r="D7" s="8"/>
      <c r="E7" s="93">
        <v>18723.70537</v>
      </c>
      <c r="F7" s="30">
        <v>17243.416671874998</v>
      </c>
      <c r="G7" s="94">
        <f>E7-F7</f>
        <v>1480.2886981250012</v>
      </c>
      <c r="H7" s="98">
        <f>IF(F7&lt;0.00000001,"",E7/F7)</f>
        <v>1.0858466002587199</v>
      </c>
    </row>
    <row r="8" spans="1:10" ht="14.4" customHeight="1" thickBot="1" x14ac:dyDescent="0.35">
      <c r="A8" s="1" t="s">
        <v>61</v>
      </c>
      <c r="B8" s="11">
        <v>2652.2072699999944</v>
      </c>
      <c r="C8" s="33">
        <v>2858.8362099999927</v>
      </c>
      <c r="D8" s="8"/>
      <c r="E8" s="95">
        <v>3121.252639999992</v>
      </c>
      <c r="F8" s="32">
        <v>2822.4347045745853</v>
      </c>
      <c r="G8" s="96">
        <f>E8-F8</f>
        <v>298.81793542540663</v>
      </c>
      <c r="H8" s="99">
        <f>IF(F8&lt;0.00000001,"",E8/F8)</f>
        <v>1.1058723997905371</v>
      </c>
    </row>
    <row r="9" spans="1:10" ht="14.4" customHeight="1" thickBot="1" x14ac:dyDescent="0.35">
      <c r="A9" s="2" t="s">
        <v>62</v>
      </c>
      <c r="B9" s="3">
        <v>19861.477289999995</v>
      </c>
      <c r="C9" s="35">
        <v>21268.884239999992</v>
      </c>
      <c r="D9" s="8"/>
      <c r="E9" s="3">
        <v>22724.142619999991</v>
      </c>
      <c r="F9" s="34">
        <v>21202.518015121459</v>
      </c>
      <c r="G9" s="34">
        <f>E9-F9</f>
        <v>1521.6246048785324</v>
      </c>
      <c r="H9" s="100">
        <f>IF(F9&lt;0.00000001,"",E9/F9)</f>
        <v>1.0717662215305428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16824.216</v>
      </c>
      <c r="C11" s="29">
        <f>IF(ISERROR(VLOOKUP("Celkem:",'ZV Vykáz.-A'!A:H,5,0)),0,VLOOKUP("Celkem:",'ZV Vykáz.-A'!A:H,5,0)/1000)</f>
        <v>17846.435000000001</v>
      </c>
      <c r="D11" s="8"/>
      <c r="E11" s="92">
        <f>IF(ISERROR(VLOOKUP("Celkem:",'ZV Vykáz.-A'!A:H,8,0)),0,VLOOKUP("Celkem:",'ZV Vykáz.-A'!A:H,8,0)/1000)</f>
        <v>19580.028999999999</v>
      </c>
      <c r="F11" s="28">
        <f>C11</f>
        <v>17846.435000000001</v>
      </c>
      <c r="G11" s="91">
        <f>E11-F11</f>
        <v>1733.5939999999973</v>
      </c>
      <c r="H11" s="97">
        <f>IF(F11&lt;0.00000001,"",E11/F11)</f>
        <v>1.0971395127374177</v>
      </c>
      <c r="I11" s="91">
        <f>E11-B11</f>
        <v>2755.8129999999983</v>
      </c>
      <c r="J11" s="97">
        <f>IF(B11&lt;0.00000001,"",E11/B11)</f>
        <v>1.1638003815452678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16824.216</v>
      </c>
      <c r="C13" s="37">
        <f>SUM(C11:C12)</f>
        <v>17846.435000000001</v>
      </c>
      <c r="D13" s="8"/>
      <c r="E13" s="5">
        <f>SUM(E11:E12)</f>
        <v>19580.028999999999</v>
      </c>
      <c r="F13" s="36">
        <f>SUM(F11:F12)</f>
        <v>17846.435000000001</v>
      </c>
      <c r="G13" s="36">
        <f>E13-F13</f>
        <v>1733.5939999999973</v>
      </c>
      <c r="H13" s="101">
        <f>IF(F13&lt;0.00000001,"",E13/F13)</f>
        <v>1.0971395127374177</v>
      </c>
      <c r="I13" s="36">
        <f>SUM(I11:I12)</f>
        <v>2755.8129999999983</v>
      </c>
      <c r="J13" s="101">
        <f>IF(B13&lt;0.00000001,"",E13/B13)</f>
        <v>1.1638003815452678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0.84707777545181806</v>
      </c>
      <c r="C15" s="39">
        <f>IF(C9=0,"",C13/C9)</f>
        <v>0.83908656413844906</v>
      </c>
      <c r="D15" s="8"/>
      <c r="E15" s="6">
        <f>IF(E9=0,"",E13/E9)</f>
        <v>0.86163994512018272</v>
      </c>
      <c r="F15" s="38">
        <f>IF(F9=0,"",F13/F9)</f>
        <v>0.84171299782752562</v>
      </c>
      <c r="G15" s="38">
        <f>IF(ISERROR(F15-E15),"",E15-F15)</f>
        <v>1.9926947292657093E-2</v>
      </c>
      <c r="H15" s="102">
        <f>IF(ISERROR(F15-E15),"",IF(F15&lt;0.00000001,"",E15/F15))</f>
        <v>1.0236742777456078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200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1.2937063363414574</v>
      </c>
      <c r="C4" s="174">
        <f t="shared" ref="C4:M4" si="0">(C10+C8)/C6</f>
        <v>1.1300702808185814</v>
      </c>
      <c r="D4" s="174">
        <f t="shared" si="0"/>
        <v>1.0699745977825725</v>
      </c>
      <c r="E4" s="174">
        <f t="shared" si="0"/>
        <v>1.0055382827547665</v>
      </c>
      <c r="F4" s="174">
        <f t="shared" si="0"/>
        <v>0.99414587210105287</v>
      </c>
      <c r="G4" s="174">
        <f t="shared" si="0"/>
        <v>0.95481867010948807</v>
      </c>
      <c r="H4" s="174">
        <f t="shared" si="0"/>
        <v>0.89711011685816155</v>
      </c>
      <c r="I4" s="174">
        <f t="shared" si="0"/>
        <v>0.87853564561942143</v>
      </c>
      <c r="J4" s="174">
        <f t="shared" si="0"/>
        <v>0.88177343041077449</v>
      </c>
      <c r="K4" s="174">
        <f t="shared" si="0"/>
        <v>0.88592474966618695</v>
      </c>
      <c r="L4" s="174">
        <f t="shared" si="0"/>
        <v>0.86163994512018249</v>
      </c>
      <c r="M4" s="174">
        <f t="shared" si="0"/>
        <v>0.86163994512018249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1820.6187399999999</v>
      </c>
      <c r="C5" s="174">
        <f>IF(ISERROR(VLOOKUP($A5,'Man Tab'!$A:$Q,COLUMN()+2,0)),0,VLOOKUP($A5,'Man Tab'!$A:$Q,COLUMN()+2,0))</f>
        <v>1786.29144</v>
      </c>
      <c r="D5" s="174">
        <f>IF(ISERROR(VLOOKUP($A5,'Man Tab'!$A:$Q,COLUMN()+2,0)),0,VLOOKUP($A5,'Man Tab'!$A:$Q,COLUMN()+2,0))</f>
        <v>2015.54386</v>
      </c>
      <c r="E5" s="174">
        <f>IF(ISERROR(VLOOKUP($A5,'Man Tab'!$A:$Q,COLUMN()+2,0)),0,VLOOKUP($A5,'Man Tab'!$A:$Q,COLUMN()+2,0))</f>
        <v>1921.65157</v>
      </c>
      <c r="F5" s="174">
        <f>IF(ISERROR(VLOOKUP($A5,'Man Tab'!$A:$Q,COLUMN()+2,0)),0,VLOOKUP($A5,'Man Tab'!$A:$Q,COLUMN()+2,0))</f>
        <v>1881.3854200000001</v>
      </c>
      <c r="G5" s="174">
        <f>IF(ISERROR(VLOOKUP($A5,'Man Tab'!$A:$Q,COLUMN()+2,0)),0,VLOOKUP($A5,'Man Tab'!$A:$Q,COLUMN()+2,0))</f>
        <v>1997.5355</v>
      </c>
      <c r="H5" s="174">
        <f>IF(ISERROR(VLOOKUP($A5,'Man Tab'!$A:$Q,COLUMN()+2,0)),0,VLOOKUP($A5,'Man Tab'!$A:$Q,COLUMN()+2,0))</f>
        <v>2533.8308999999999</v>
      </c>
      <c r="I5" s="174">
        <f>IF(ISERROR(VLOOKUP($A5,'Man Tab'!$A:$Q,COLUMN()+2,0)),0,VLOOKUP($A5,'Man Tab'!$A:$Q,COLUMN()+2,0))</f>
        <v>2036.86015000001</v>
      </c>
      <c r="J5" s="174">
        <f>IF(ISERROR(VLOOKUP($A5,'Man Tab'!$A:$Q,COLUMN()+2,0)),0,VLOOKUP($A5,'Man Tab'!$A:$Q,COLUMN()+2,0))</f>
        <v>1924.54062</v>
      </c>
      <c r="K5" s="174">
        <f>IF(ISERROR(VLOOKUP($A5,'Man Tab'!$A:$Q,COLUMN()+2,0)),0,VLOOKUP($A5,'Man Tab'!$A:$Q,COLUMN()+2,0))</f>
        <v>2140.6271700000002</v>
      </c>
      <c r="L5" s="174">
        <f>IF(ISERROR(VLOOKUP($A5,'Man Tab'!$A:$Q,COLUMN()+2,0)),0,VLOOKUP($A5,'Man Tab'!$A:$Q,COLUMN()+2,0))</f>
        <v>2665.2572499999901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1820.6187399999999</v>
      </c>
      <c r="C6" s="176">
        <f t="shared" ref="C6:M6" si="1">C5+B6</f>
        <v>3606.9101799999999</v>
      </c>
      <c r="D6" s="176">
        <f t="shared" si="1"/>
        <v>5622.4540399999996</v>
      </c>
      <c r="E6" s="176">
        <f t="shared" si="1"/>
        <v>7544.1056099999996</v>
      </c>
      <c r="F6" s="176">
        <f t="shared" si="1"/>
        <v>9425.4910299999992</v>
      </c>
      <c r="G6" s="176">
        <f t="shared" si="1"/>
        <v>11423.026529999999</v>
      </c>
      <c r="H6" s="176">
        <f t="shared" si="1"/>
        <v>13956.85743</v>
      </c>
      <c r="I6" s="176">
        <f t="shared" si="1"/>
        <v>15993.71758000001</v>
      </c>
      <c r="J6" s="176">
        <f t="shared" si="1"/>
        <v>17918.258200000011</v>
      </c>
      <c r="K6" s="176">
        <f t="shared" si="1"/>
        <v>20058.885370000011</v>
      </c>
      <c r="L6" s="176">
        <f t="shared" si="1"/>
        <v>22724.142620000002</v>
      </c>
      <c r="M6" s="176">
        <f t="shared" si="1"/>
        <v>22724.142620000002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2355346</v>
      </c>
      <c r="C9" s="175">
        <v>1720716</v>
      </c>
      <c r="D9" s="175">
        <v>1939821</v>
      </c>
      <c r="E9" s="175">
        <v>1570004</v>
      </c>
      <c r="F9" s="175">
        <v>1784426</v>
      </c>
      <c r="G9" s="175">
        <v>1536606</v>
      </c>
      <c r="H9" s="175">
        <v>1613919</v>
      </c>
      <c r="I9" s="175">
        <v>1530213</v>
      </c>
      <c r="J9" s="175">
        <v>1748793</v>
      </c>
      <c r="K9" s="175">
        <v>1970819</v>
      </c>
      <c r="L9" s="175">
        <v>1809366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2355.346</v>
      </c>
      <c r="C10" s="176">
        <f t="shared" ref="C10:M10" si="3">C9/1000+B10</f>
        <v>4076.0619999999999</v>
      </c>
      <c r="D10" s="176">
        <f t="shared" si="3"/>
        <v>6015.8829999999998</v>
      </c>
      <c r="E10" s="176">
        <f t="shared" si="3"/>
        <v>7585.8869999999997</v>
      </c>
      <c r="F10" s="176">
        <f t="shared" si="3"/>
        <v>9370.3130000000001</v>
      </c>
      <c r="G10" s="176">
        <f t="shared" si="3"/>
        <v>10906.919</v>
      </c>
      <c r="H10" s="176">
        <f t="shared" si="3"/>
        <v>12520.838</v>
      </c>
      <c r="I10" s="176">
        <f t="shared" si="3"/>
        <v>14051.050999999999</v>
      </c>
      <c r="J10" s="176">
        <f t="shared" si="3"/>
        <v>15799.843999999999</v>
      </c>
      <c r="K10" s="176">
        <f t="shared" si="3"/>
        <v>17770.663</v>
      </c>
      <c r="L10" s="176">
        <f t="shared" si="3"/>
        <v>19580.029000000002</v>
      </c>
      <c r="M10" s="176">
        <f t="shared" si="3"/>
        <v>19580.029000000002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11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0.84171299782752562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0.84171299782752562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238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30" t="s">
        <v>176</v>
      </c>
      <c r="E4" s="230" t="s">
        <v>177</v>
      </c>
      <c r="F4" s="230" t="s">
        <v>178</v>
      </c>
      <c r="G4" s="230" t="s">
        <v>179</v>
      </c>
      <c r="H4" s="230" t="s">
        <v>180</v>
      </c>
      <c r="I4" s="230" t="s">
        <v>181</v>
      </c>
      <c r="J4" s="230" t="s">
        <v>182</v>
      </c>
      <c r="K4" s="230" t="s">
        <v>183</v>
      </c>
      <c r="L4" s="230" t="s">
        <v>184</v>
      </c>
      <c r="M4" s="230" t="s">
        <v>185</v>
      </c>
      <c r="N4" s="230" t="s">
        <v>186</v>
      </c>
      <c r="O4" s="230" t="s">
        <v>187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237</v>
      </c>
    </row>
    <row r="7" spans="1:17" ht="14.4" customHeight="1" x14ac:dyDescent="0.3">
      <c r="A7" s="15" t="s">
        <v>21</v>
      </c>
      <c r="B7" s="46">
        <v>10</v>
      </c>
      <c r="C7" s="47">
        <v>0.83333333333299997</v>
      </c>
      <c r="D7" s="47">
        <v>0.68969999999999998</v>
      </c>
      <c r="E7" s="47">
        <v>0.71464000000000005</v>
      </c>
      <c r="F7" s="47">
        <v>1.32125</v>
      </c>
      <c r="G7" s="47">
        <v>6.8551900000000003</v>
      </c>
      <c r="H7" s="47">
        <v>5.0549999999999998E-2</v>
      </c>
      <c r="I7" s="47">
        <v>0</v>
      </c>
      <c r="J7" s="47">
        <v>7.8539999999999999E-2</v>
      </c>
      <c r="K7" s="47">
        <v>0.22328999999999999</v>
      </c>
      <c r="L7" s="47">
        <v>0</v>
      </c>
      <c r="M7" s="47">
        <v>0</v>
      </c>
      <c r="N7" s="47">
        <v>1.85659</v>
      </c>
      <c r="O7" s="47">
        <v>0</v>
      </c>
      <c r="P7" s="48">
        <v>11.78975</v>
      </c>
      <c r="Q7" s="71">
        <v>1.286154545454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237</v>
      </c>
    </row>
    <row r="9" spans="1:17" ht="14.4" customHeight="1" x14ac:dyDescent="0.3">
      <c r="A9" s="15" t="s">
        <v>23</v>
      </c>
      <c r="B9" s="46">
        <v>1230</v>
      </c>
      <c r="C9" s="47">
        <v>102.5</v>
      </c>
      <c r="D9" s="47">
        <v>61.87247</v>
      </c>
      <c r="E9" s="47">
        <v>53.6905</v>
      </c>
      <c r="F9" s="47">
        <v>105.64809</v>
      </c>
      <c r="G9" s="47">
        <v>65.205839999999995</v>
      </c>
      <c r="H9" s="47">
        <v>118.92112</v>
      </c>
      <c r="I9" s="47">
        <v>68.544390000000007</v>
      </c>
      <c r="J9" s="47">
        <v>77.813630000000003</v>
      </c>
      <c r="K9" s="47">
        <v>84.17</v>
      </c>
      <c r="L9" s="47">
        <v>57.63194</v>
      </c>
      <c r="M9" s="47">
        <v>82.035150000000002</v>
      </c>
      <c r="N9" s="47">
        <v>91.861729999999</v>
      </c>
      <c r="O9" s="47">
        <v>0</v>
      </c>
      <c r="P9" s="48">
        <v>867.39485999999999</v>
      </c>
      <c r="Q9" s="71">
        <v>0.769308079822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237</v>
      </c>
    </row>
    <row r="11" spans="1:17" ht="14.4" customHeight="1" x14ac:dyDescent="0.3">
      <c r="A11" s="15" t="s">
        <v>25</v>
      </c>
      <c r="B11" s="46">
        <v>244.09756632445499</v>
      </c>
      <c r="C11" s="47">
        <v>20.341463860371</v>
      </c>
      <c r="D11" s="47">
        <v>17.57835</v>
      </c>
      <c r="E11" s="47">
        <v>12.521380000000001</v>
      </c>
      <c r="F11" s="47">
        <v>22.11382</v>
      </c>
      <c r="G11" s="47">
        <v>12.06794</v>
      </c>
      <c r="H11" s="47">
        <v>15.746969999999999</v>
      </c>
      <c r="I11" s="47">
        <v>18.584890000000001</v>
      </c>
      <c r="J11" s="47">
        <v>20.471109999999999</v>
      </c>
      <c r="K11" s="47">
        <v>13.689260000000001</v>
      </c>
      <c r="L11" s="47">
        <v>22.752079999999999</v>
      </c>
      <c r="M11" s="47">
        <v>18.19669</v>
      </c>
      <c r="N11" s="47">
        <v>28.928259999999</v>
      </c>
      <c r="O11" s="47">
        <v>0</v>
      </c>
      <c r="P11" s="48">
        <v>202.65074999999999</v>
      </c>
      <c r="Q11" s="71">
        <v>0.90567697492099997</v>
      </c>
    </row>
    <row r="12" spans="1:17" ht="14.4" customHeight="1" x14ac:dyDescent="0.3">
      <c r="A12" s="15" t="s">
        <v>26</v>
      </c>
      <c r="B12" s="46">
        <v>121.097988247101</v>
      </c>
      <c r="C12" s="47">
        <v>10.091499020591</v>
      </c>
      <c r="D12" s="47">
        <v>0</v>
      </c>
      <c r="E12" s="47">
        <v>0</v>
      </c>
      <c r="F12" s="47">
        <v>0</v>
      </c>
      <c r="G12" s="47">
        <v>0.36499999999999999</v>
      </c>
      <c r="H12" s="47">
        <v>0</v>
      </c>
      <c r="I12" s="47">
        <v>1.9430000000000001</v>
      </c>
      <c r="J12" s="47">
        <v>0</v>
      </c>
      <c r="K12" s="47">
        <v>0</v>
      </c>
      <c r="L12" s="47">
        <v>19.167000000000002</v>
      </c>
      <c r="M12" s="47">
        <v>0</v>
      </c>
      <c r="N12" s="47">
        <v>18.868020000000001</v>
      </c>
      <c r="O12" s="47">
        <v>0</v>
      </c>
      <c r="P12" s="48">
        <v>40.343020000000003</v>
      </c>
      <c r="Q12" s="71">
        <v>0.36342938400300001</v>
      </c>
    </row>
    <row r="13" spans="1:17" ht="14.4" customHeight="1" x14ac:dyDescent="0.3">
      <c r="A13" s="15" t="s">
        <v>27</v>
      </c>
      <c r="B13" s="46">
        <v>35</v>
      </c>
      <c r="C13" s="47">
        <v>2.9166666666659999</v>
      </c>
      <c r="D13" s="47">
        <v>1.2596000000000001</v>
      </c>
      <c r="E13" s="47">
        <v>2.2639</v>
      </c>
      <c r="F13" s="47">
        <v>7.5919600000000003</v>
      </c>
      <c r="G13" s="47">
        <v>2.5133000000000001</v>
      </c>
      <c r="H13" s="47">
        <v>3.36531</v>
      </c>
      <c r="I13" s="47">
        <v>5.3248300000000004</v>
      </c>
      <c r="J13" s="47">
        <v>7.01084</v>
      </c>
      <c r="K13" s="47">
        <v>4.3254099999999998</v>
      </c>
      <c r="L13" s="47">
        <v>5.3904500000000004</v>
      </c>
      <c r="M13" s="47">
        <v>3.1471900000000002</v>
      </c>
      <c r="N13" s="47">
        <v>20.849519999999998</v>
      </c>
      <c r="O13" s="47">
        <v>0</v>
      </c>
      <c r="P13" s="48">
        <v>63.042310000000001</v>
      </c>
      <c r="Q13" s="71">
        <v>1.964955116883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237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237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237</v>
      </c>
    </row>
    <row r="17" spans="1:17" ht="14.4" customHeight="1" x14ac:dyDescent="0.3">
      <c r="A17" s="15" t="s">
        <v>31</v>
      </c>
      <c r="B17" s="46">
        <v>81.70063127057</v>
      </c>
      <c r="C17" s="47">
        <v>6.8083859392140003</v>
      </c>
      <c r="D17" s="47">
        <v>14.3569</v>
      </c>
      <c r="E17" s="47">
        <v>2.105</v>
      </c>
      <c r="F17" s="47">
        <v>5.7673699999999997</v>
      </c>
      <c r="G17" s="47">
        <v>3.1482999999999999</v>
      </c>
      <c r="H17" s="47">
        <v>5.0940000000000003</v>
      </c>
      <c r="I17" s="47">
        <v>0</v>
      </c>
      <c r="J17" s="47">
        <v>0</v>
      </c>
      <c r="K17" s="47">
        <v>16.189800000000002</v>
      </c>
      <c r="L17" s="47">
        <v>26.248629999999999</v>
      </c>
      <c r="M17" s="47">
        <v>0.13683000000000001</v>
      </c>
      <c r="N17" s="47">
        <v>1.488</v>
      </c>
      <c r="O17" s="47">
        <v>0</v>
      </c>
      <c r="P17" s="48">
        <v>74.534829999999999</v>
      </c>
      <c r="Q17" s="71">
        <v>0.99522760561099999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3.399</v>
      </c>
      <c r="E18" s="47">
        <v>3.7389999999999999</v>
      </c>
      <c r="F18" s="47">
        <v>2.1579999999999999</v>
      </c>
      <c r="G18" s="47">
        <v>6.9589999999999996</v>
      </c>
      <c r="H18" s="47">
        <v>6.7489999999999997</v>
      </c>
      <c r="I18" s="47">
        <v>6.6870000000000003</v>
      </c>
      <c r="J18" s="47">
        <v>0</v>
      </c>
      <c r="K18" s="47">
        <v>0</v>
      </c>
      <c r="L18" s="47">
        <v>3.9580000000000002</v>
      </c>
      <c r="M18" s="47">
        <v>54.773000000000003</v>
      </c>
      <c r="N18" s="47">
        <v>6.2699999999990004</v>
      </c>
      <c r="O18" s="47">
        <v>0</v>
      </c>
      <c r="P18" s="48">
        <v>94.691999999999993</v>
      </c>
      <c r="Q18" s="71" t="s">
        <v>237</v>
      </c>
    </row>
    <row r="19" spans="1:17" ht="14.4" customHeight="1" x14ac:dyDescent="0.3">
      <c r="A19" s="15" t="s">
        <v>33</v>
      </c>
      <c r="B19" s="46">
        <v>613.12345707443205</v>
      </c>
      <c r="C19" s="47">
        <v>51.093621422868999</v>
      </c>
      <c r="D19" s="47">
        <v>61.324179999999998</v>
      </c>
      <c r="E19" s="47">
        <v>39.450690000000002</v>
      </c>
      <c r="F19" s="47">
        <v>58.415579999999999</v>
      </c>
      <c r="G19" s="47">
        <v>91.514679999999998</v>
      </c>
      <c r="H19" s="47">
        <v>18.762029999999999</v>
      </c>
      <c r="I19" s="47">
        <v>122.04210999999999</v>
      </c>
      <c r="J19" s="47">
        <v>41.523269999999997</v>
      </c>
      <c r="K19" s="47">
        <v>96.450770000000006</v>
      </c>
      <c r="L19" s="47">
        <v>21.212890000000002</v>
      </c>
      <c r="M19" s="47">
        <v>15.36781</v>
      </c>
      <c r="N19" s="47">
        <v>82.607099999998994</v>
      </c>
      <c r="O19" s="47">
        <v>0</v>
      </c>
      <c r="P19" s="48">
        <v>648.67111</v>
      </c>
      <c r="Q19" s="71">
        <v>1.1541577846090001</v>
      </c>
    </row>
    <row r="20" spans="1:17" ht="14.4" customHeight="1" x14ac:dyDescent="0.3">
      <c r="A20" s="15" t="s">
        <v>34</v>
      </c>
      <c r="B20" s="46">
        <v>18811</v>
      </c>
      <c r="C20" s="47">
        <v>1567.5833333333301</v>
      </c>
      <c r="D20" s="47">
        <v>1515.6014399999999</v>
      </c>
      <c r="E20" s="47">
        <v>1520.0193300000001</v>
      </c>
      <c r="F20" s="47">
        <v>1657.8681200000001</v>
      </c>
      <c r="G20" s="47">
        <v>1578.48514</v>
      </c>
      <c r="H20" s="47">
        <v>1552.94424</v>
      </c>
      <c r="I20" s="47">
        <v>1580.2812799999999</v>
      </c>
      <c r="J20" s="47">
        <v>2181.4895099999999</v>
      </c>
      <c r="K20" s="47">
        <v>1635.71714</v>
      </c>
      <c r="L20" s="47">
        <v>1562.4831899999999</v>
      </c>
      <c r="M20" s="47">
        <v>1731.07205</v>
      </c>
      <c r="N20" s="47">
        <v>2207.7439300000001</v>
      </c>
      <c r="O20" s="47">
        <v>0</v>
      </c>
      <c r="P20" s="48">
        <v>18723.70537</v>
      </c>
      <c r="Q20" s="71">
        <v>1.0858466005859999</v>
      </c>
    </row>
    <row r="21" spans="1:17" ht="14.4" customHeight="1" x14ac:dyDescent="0.3">
      <c r="A21" s="16" t="s">
        <v>35</v>
      </c>
      <c r="B21" s="46">
        <v>1984</v>
      </c>
      <c r="C21" s="47">
        <v>165.333333333334</v>
      </c>
      <c r="D21" s="47">
        <v>144.53700000000001</v>
      </c>
      <c r="E21" s="47">
        <v>144.53700000000001</v>
      </c>
      <c r="F21" s="47">
        <v>144.53700000000001</v>
      </c>
      <c r="G21" s="47">
        <v>144.53700000000001</v>
      </c>
      <c r="H21" s="47">
        <v>144.53700000000001</v>
      </c>
      <c r="I21" s="47">
        <v>186.09399999999999</v>
      </c>
      <c r="J21" s="47">
        <v>186.09399999999999</v>
      </c>
      <c r="K21" s="47">
        <v>186.09400000000099</v>
      </c>
      <c r="L21" s="47">
        <v>191.834</v>
      </c>
      <c r="M21" s="47">
        <v>191.834</v>
      </c>
      <c r="N21" s="47">
        <v>191.834</v>
      </c>
      <c r="O21" s="47">
        <v>0</v>
      </c>
      <c r="P21" s="48">
        <v>1856.4690000000001</v>
      </c>
      <c r="Q21" s="71">
        <v>1.0207857404689999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6.4710799999999997</v>
      </c>
      <c r="N22" s="47">
        <v>0</v>
      </c>
      <c r="O22" s="47">
        <v>0</v>
      </c>
      <c r="P22" s="48">
        <v>6.4710799999999997</v>
      </c>
      <c r="Q22" s="71" t="s">
        <v>237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237</v>
      </c>
    </row>
    <row r="24" spans="1:17" ht="14.4" customHeight="1" x14ac:dyDescent="0.3">
      <c r="A24" s="16" t="s">
        <v>38</v>
      </c>
      <c r="B24" s="46">
        <v>3.6379788070917101E-12</v>
      </c>
      <c r="C24" s="47">
        <v>4.5474735088646402E-13</v>
      </c>
      <c r="D24" s="47">
        <v>9.9999999974897906E-5</v>
      </c>
      <c r="E24" s="47">
        <v>7.25</v>
      </c>
      <c r="F24" s="47">
        <v>10.122669999999999</v>
      </c>
      <c r="G24" s="47">
        <v>10.00018</v>
      </c>
      <c r="H24" s="47">
        <v>15.215199999999999</v>
      </c>
      <c r="I24" s="47">
        <v>8.0339999999990006</v>
      </c>
      <c r="J24" s="47">
        <v>19.349999999999</v>
      </c>
      <c r="K24" s="47">
        <v>4.8000000000000001E-4</v>
      </c>
      <c r="L24" s="47">
        <v>13.862439999999999</v>
      </c>
      <c r="M24" s="47">
        <v>37.59337</v>
      </c>
      <c r="N24" s="47">
        <v>12.950099999999001</v>
      </c>
      <c r="O24" s="47">
        <v>0</v>
      </c>
      <c r="P24" s="48">
        <v>134.37853999999899</v>
      </c>
      <c r="Q24" s="71"/>
    </row>
    <row r="25" spans="1:17" ht="14.4" customHeight="1" x14ac:dyDescent="0.3">
      <c r="A25" s="17" t="s">
        <v>39</v>
      </c>
      <c r="B25" s="49">
        <v>23130.019642916599</v>
      </c>
      <c r="C25" s="50">
        <v>1927.50163690971</v>
      </c>
      <c r="D25" s="50">
        <v>1820.6187399999999</v>
      </c>
      <c r="E25" s="50">
        <v>1786.29144</v>
      </c>
      <c r="F25" s="50">
        <v>2015.54386</v>
      </c>
      <c r="G25" s="50">
        <v>1921.65157</v>
      </c>
      <c r="H25" s="50">
        <v>1881.3854200000001</v>
      </c>
      <c r="I25" s="50">
        <v>1997.5355</v>
      </c>
      <c r="J25" s="50">
        <v>2533.8308999999999</v>
      </c>
      <c r="K25" s="50">
        <v>2036.86015000001</v>
      </c>
      <c r="L25" s="50">
        <v>1924.54062</v>
      </c>
      <c r="M25" s="50">
        <v>2140.6271700000002</v>
      </c>
      <c r="N25" s="50">
        <v>2665.2572499999901</v>
      </c>
      <c r="O25" s="50">
        <v>0</v>
      </c>
      <c r="P25" s="51">
        <v>22724.142619999999</v>
      </c>
      <c r="Q25" s="72">
        <v>1.071766221991</v>
      </c>
    </row>
    <row r="26" spans="1:17" ht="14.4" customHeight="1" x14ac:dyDescent="0.3">
      <c r="A26" s="15" t="s">
        <v>40</v>
      </c>
      <c r="B26" s="46">
        <v>2938.7413152672302</v>
      </c>
      <c r="C26" s="47">
        <v>244.89510960560199</v>
      </c>
      <c r="D26" s="47">
        <v>208.41156000000001</v>
      </c>
      <c r="E26" s="47">
        <v>202.82026999999999</v>
      </c>
      <c r="F26" s="47">
        <v>268.19193000000001</v>
      </c>
      <c r="G26" s="47">
        <v>241.23904999999999</v>
      </c>
      <c r="H26" s="47">
        <v>250.33611999999999</v>
      </c>
      <c r="I26" s="47">
        <v>277.11926</v>
      </c>
      <c r="J26" s="47">
        <v>298.93504999999999</v>
      </c>
      <c r="K26" s="47">
        <v>424.05799000000002</v>
      </c>
      <c r="L26" s="47">
        <v>236.17672999999999</v>
      </c>
      <c r="M26" s="47">
        <v>333.51002</v>
      </c>
      <c r="N26" s="47">
        <v>330.87830000000002</v>
      </c>
      <c r="O26" s="47">
        <v>0</v>
      </c>
      <c r="P26" s="48">
        <v>3071.6762800000001</v>
      </c>
      <c r="Q26" s="71">
        <v>1.140256735348</v>
      </c>
    </row>
    <row r="27" spans="1:17" ht="14.4" customHeight="1" x14ac:dyDescent="0.3">
      <c r="A27" s="18" t="s">
        <v>41</v>
      </c>
      <c r="B27" s="49">
        <v>26068.760958183801</v>
      </c>
      <c r="C27" s="50">
        <v>2172.39674651532</v>
      </c>
      <c r="D27" s="50">
        <v>2029.0302999999999</v>
      </c>
      <c r="E27" s="50">
        <v>1989.1117099999999</v>
      </c>
      <c r="F27" s="50">
        <v>2283.7357900000002</v>
      </c>
      <c r="G27" s="50">
        <v>2162.8906200000001</v>
      </c>
      <c r="H27" s="50">
        <v>2131.72154</v>
      </c>
      <c r="I27" s="50">
        <v>2274.6547599999999</v>
      </c>
      <c r="J27" s="50">
        <v>2832.76595</v>
      </c>
      <c r="K27" s="50">
        <v>2460.9181400000102</v>
      </c>
      <c r="L27" s="50">
        <v>2160.7173499999999</v>
      </c>
      <c r="M27" s="50">
        <v>2474.1371899999999</v>
      </c>
      <c r="N27" s="50">
        <v>2996.13554999999</v>
      </c>
      <c r="O27" s="50">
        <v>0</v>
      </c>
      <c r="P27" s="51">
        <v>25795.818899999998</v>
      </c>
      <c r="Q27" s="72">
        <v>1.0794871835519999</v>
      </c>
    </row>
    <row r="28" spans="1:17" ht="14.4" customHeight="1" x14ac:dyDescent="0.3">
      <c r="A28" s="16" t="s">
        <v>42</v>
      </c>
      <c r="B28" s="46">
        <v>1194</v>
      </c>
      <c r="C28" s="47">
        <v>99.5</v>
      </c>
      <c r="D28" s="47">
        <v>111.49334</v>
      </c>
      <c r="E28" s="47">
        <v>102.82769999999999</v>
      </c>
      <c r="F28" s="47">
        <v>102.1375</v>
      </c>
      <c r="G28" s="47">
        <v>73.480530000000002</v>
      </c>
      <c r="H28" s="47">
        <v>125.01679</v>
      </c>
      <c r="I28" s="47">
        <v>117.76244</v>
      </c>
      <c r="J28" s="47">
        <v>81.723759999999999</v>
      </c>
      <c r="K28" s="47">
        <v>62.101480000000002</v>
      </c>
      <c r="L28" s="47">
        <v>50.781460000000003</v>
      </c>
      <c r="M28" s="47">
        <v>61.346080000000001</v>
      </c>
      <c r="N28" s="47">
        <v>118.94812</v>
      </c>
      <c r="O28" s="47">
        <v>0</v>
      </c>
      <c r="P28" s="48">
        <v>1007.6192</v>
      </c>
      <c r="Q28" s="71">
        <v>0.92062055733199999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237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237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188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189</v>
      </c>
      <c r="G4" s="321" t="s">
        <v>50</v>
      </c>
      <c r="H4" s="115" t="s">
        <v>117</v>
      </c>
      <c r="I4" s="319" t="s">
        <v>51</v>
      </c>
      <c r="J4" s="321" t="s">
        <v>196</v>
      </c>
      <c r="K4" s="322" t="s">
        <v>190</v>
      </c>
    </row>
    <row r="5" spans="1:11" ht="42" thickBot="1" x14ac:dyDescent="0.35">
      <c r="A5" s="62"/>
      <c r="B5" s="24" t="s">
        <v>192</v>
      </c>
      <c r="C5" s="25" t="s">
        <v>193</v>
      </c>
      <c r="D5" s="26" t="s">
        <v>194</v>
      </c>
      <c r="E5" s="26" t="s">
        <v>195</v>
      </c>
      <c r="F5" s="320"/>
      <c r="G5" s="320"/>
      <c r="H5" s="25" t="s">
        <v>191</v>
      </c>
      <c r="I5" s="320"/>
      <c r="J5" s="320"/>
      <c r="K5" s="323"/>
    </row>
    <row r="6" spans="1:11" ht="14.4" customHeight="1" thickBot="1" x14ac:dyDescent="0.35">
      <c r="A6" s="420" t="s">
        <v>239</v>
      </c>
      <c r="B6" s="402">
        <v>21283.313730800201</v>
      </c>
      <c r="C6" s="402">
        <v>23805.409650000001</v>
      </c>
      <c r="D6" s="403">
        <v>2522.0959191997999</v>
      </c>
      <c r="E6" s="404">
        <v>1.1185010920330001</v>
      </c>
      <c r="F6" s="402">
        <v>23130.019642916599</v>
      </c>
      <c r="G6" s="403">
        <v>21202.5180060069</v>
      </c>
      <c r="H6" s="405">
        <v>2665.2572499999901</v>
      </c>
      <c r="I6" s="402">
        <v>22724.142619999999</v>
      </c>
      <c r="J6" s="403">
        <v>1521.62461399315</v>
      </c>
      <c r="K6" s="406">
        <v>0.98245237015800002</v>
      </c>
    </row>
    <row r="7" spans="1:11" ht="14.4" customHeight="1" thickBot="1" x14ac:dyDescent="0.35">
      <c r="A7" s="421" t="s">
        <v>240</v>
      </c>
      <c r="B7" s="402">
        <v>1784.63697768824</v>
      </c>
      <c r="C7" s="402">
        <v>1688.3403900000001</v>
      </c>
      <c r="D7" s="403">
        <v>-96.296587688236997</v>
      </c>
      <c r="E7" s="404">
        <v>0.94604135805</v>
      </c>
      <c r="F7" s="402">
        <v>1640.19555457156</v>
      </c>
      <c r="G7" s="403">
        <v>1503.5125916905899</v>
      </c>
      <c r="H7" s="405">
        <v>162.36421999999999</v>
      </c>
      <c r="I7" s="402">
        <v>1185.7655400000001</v>
      </c>
      <c r="J7" s="403">
        <v>-317.747051690592</v>
      </c>
      <c r="K7" s="406">
        <v>0.72294156431199996</v>
      </c>
    </row>
    <row r="8" spans="1:11" ht="14.4" customHeight="1" thickBot="1" x14ac:dyDescent="0.35">
      <c r="A8" s="422" t="s">
        <v>241</v>
      </c>
      <c r="B8" s="402">
        <v>1784.63697768824</v>
      </c>
      <c r="C8" s="402">
        <v>1688.3403900000001</v>
      </c>
      <c r="D8" s="403">
        <v>-96.296587688236997</v>
      </c>
      <c r="E8" s="404">
        <v>0.94604135805</v>
      </c>
      <c r="F8" s="402">
        <v>1640.19555457156</v>
      </c>
      <c r="G8" s="403">
        <v>1503.5125916905899</v>
      </c>
      <c r="H8" s="405">
        <v>162.36421999999999</v>
      </c>
      <c r="I8" s="402">
        <v>1185.7655400000001</v>
      </c>
      <c r="J8" s="403">
        <v>-317.747051690592</v>
      </c>
      <c r="K8" s="406">
        <v>0.72294156431199996</v>
      </c>
    </row>
    <row r="9" spans="1:11" ht="14.4" customHeight="1" thickBot="1" x14ac:dyDescent="0.35">
      <c r="A9" s="423" t="s">
        <v>242</v>
      </c>
      <c r="B9" s="407">
        <v>0</v>
      </c>
      <c r="C9" s="407">
        <v>3.3999999899999997E-4</v>
      </c>
      <c r="D9" s="408">
        <v>3.3999999899999997E-4</v>
      </c>
      <c r="E9" s="409" t="s">
        <v>237</v>
      </c>
      <c r="F9" s="407">
        <v>0</v>
      </c>
      <c r="G9" s="408">
        <v>0</v>
      </c>
      <c r="H9" s="410">
        <v>9.9999999999999802E-5</v>
      </c>
      <c r="I9" s="407">
        <v>8.4999999999999995E-4</v>
      </c>
      <c r="J9" s="408">
        <v>8.4999999999999995E-4</v>
      </c>
      <c r="K9" s="411" t="s">
        <v>237</v>
      </c>
    </row>
    <row r="10" spans="1:11" ht="14.4" customHeight="1" thickBot="1" x14ac:dyDescent="0.35">
      <c r="A10" s="424" t="s">
        <v>243</v>
      </c>
      <c r="B10" s="402">
        <v>0</v>
      </c>
      <c r="C10" s="402">
        <v>3.3999999899999997E-4</v>
      </c>
      <c r="D10" s="403">
        <v>3.3999999899999997E-4</v>
      </c>
      <c r="E10" s="412" t="s">
        <v>237</v>
      </c>
      <c r="F10" s="402">
        <v>0</v>
      </c>
      <c r="G10" s="403">
        <v>0</v>
      </c>
      <c r="H10" s="405">
        <v>9.9999999999999802E-5</v>
      </c>
      <c r="I10" s="402">
        <v>8.4999999999999995E-4</v>
      </c>
      <c r="J10" s="403">
        <v>8.4999999999999995E-4</v>
      </c>
      <c r="K10" s="413" t="s">
        <v>237</v>
      </c>
    </row>
    <row r="11" spans="1:11" ht="14.4" customHeight="1" thickBot="1" x14ac:dyDescent="0.35">
      <c r="A11" s="423" t="s">
        <v>244</v>
      </c>
      <c r="B11" s="407">
        <v>29.000002618105</v>
      </c>
      <c r="C11" s="407">
        <v>7.6551499999999999</v>
      </c>
      <c r="D11" s="408">
        <v>-21.344852618105001</v>
      </c>
      <c r="E11" s="414">
        <v>0.26397066582399997</v>
      </c>
      <c r="F11" s="407">
        <v>10</v>
      </c>
      <c r="G11" s="408">
        <v>9.1666666666659999</v>
      </c>
      <c r="H11" s="410">
        <v>1.85659</v>
      </c>
      <c r="I11" s="407">
        <v>11.78975</v>
      </c>
      <c r="J11" s="408">
        <v>2.6230833333330001</v>
      </c>
      <c r="K11" s="415">
        <v>1.1789750000000001</v>
      </c>
    </row>
    <row r="12" spans="1:11" ht="14.4" customHeight="1" thickBot="1" x14ac:dyDescent="0.35">
      <c r="A12" s="424" t="s">
        <v>245</v>
      </c>
      <c r="B12" s="402">
        <v>29.000002618105</v>
      </c>
      <c r="C12" s="402">
        <v>7.6551499999999999</v>
      </c>
      <c r="D12" s="403">
        <v>-21.344852618105001</v>
      </c>
      <c r="E12" s="404">
        <v>0.26397066582399997</v>
      </c>
      <c r="F12" s="402">
        <v>10</v>
      </c>
      <c r="G12" s="403">
        <v>9.1666666666659999</v>
      </c>
      <c r="H12" s="405">
        <v>1.85659</v>
      </c>
      <c r="I12" s="402">
        <v>5.0137499999999999</v>
      </c>
      <c r="J12" s="403">
        <v>-4.152916666666</v>
      </c>
      <c r="K12" s="406">
        <v>0.50137500000000002</v>
      </c>
    </row>
    <row r="13" spans="1:11" ht="14.4" customHeight="1" thickBot="1" x14ac:dyDescent="0.35">
      <c r="A13" s="424" t="s">
        <v>246</v>
      </c>
      <c r="B13" s="402">
        <v>0</v>
      </c>
      <c r="C13" s="402">
        <v>0</v>
      </c>
      <c r="D13" s="403">
        <v>0</v>
      </c>
      <c r="E13" s="412" t="s">
        <v>237</v>
      </c>
      <c r="F13" s="402">
        <v>0</v>
      </c>
      <c r="G13" s="403">
        <v>0</v>
      </c>
      <c r="H13" s="405">
        <v>0</v>
      </c>
      <c r="I13" s="402">
        <v>6.7759999999999998</v>
      </c>
      <c r="J13" s="403">
        <v>6.7759999999999998</v>
      </c>
      <c r="K13" s="413" t="s">
        <v>247</v>
      </c>
    </row>
    <row r="14" spans="1:11" ht="14.4" customHeight="1" thickBot="1" x14ac:dyDescent="0.35">
      <c r="A14" s="423" t="s">
        <v>248</v>
      </c>
      <c r="B14" s="407">
        <v>1361.00012287038</v>
      </c>
      <c r="C14" s="407">
        <v>1292.5291299999999</v>
      </c>
      <c r="D14" s="408">
        <v>-68.470992870377003</v>
      </c>
      <c r="E14" s="414">
        <v>0.94969067840599997</v>
      </c>
      <c r="F14" s="407">
        <v>1230</v>
      </c>
      <c r="G14" s="408">
        <v>1127.5</v>
      </c>
      <c r="H14" s="410">
        <v>91.861729999999</v>
      </c>
      <c r="I14" s="407">
        <v>867.39485999999999</v>
      </c>
      <c r="J14" s="408">
        <v>-260.10514000000001</v>
      </c>
      <c r="K14" s="415">
        <v>0.70519907316999997</v>
      </c>
    </row>
    <row r="15" spans="1:11" ht="14.4" customHeight="1" thickBot="1" x14ac:dyDescent="0.35">
      <c r="A15" s="424" t="s">
        <v>249</v>
      </c>
      <c r="B15" s="402">
        <v>900.00008125153602</v>
      </c>
      <c r="C15" s="402">
        <v>868.87531000000104</v>
      </c>
      <c r="D15" s="403">
        <v>-31.124771251535002</v>
      </c>
      <c r="E15" s="404">
        <v>0.96541692395300005</v>
      </c>
      <c r="F15" s="402">
        <v>800</v>
      </c>
      <c r="G15" s="403">
        <v>733.33333333333303</v>
      </c>
      <c r="H15" s="405">
        <v>60.139519999999003</v>
      </c>
      <c r="I15" s="402">
        <v>496.87231000000003</v>
      </c>
      <c r="J15" s="403">
        <v>-236.461023333333</v>
      </c>
      <c r="K15" s="406">
        <v>0.62109038750000001</v>
      </c>
    </row>
    <row r="16" spans="1:11" ht="14.4" customHeight="1" thickBot="1" x14ac:dyDescent="0.35">
      <c r="A16" s="424" t="s">
        <v>250</v>
      </c>
      <c r="B16" s="402">
        <v>80.000007222357993</v>
      </c>
      <c r="C16" s="402">
        <v>149.10729000000001</v>
      </c>
      <c r="D16" s="403">
        <v>69.107282777641004</v>
      </c>
      <c r="E16" s="404">
        <v>1.8638409567330001</v>
      </c>
      <c r="F16" s="402">
        <v>150</v>
      </c>
      <c r="G16" s="403">
        <v>137.5</v>
      </c>
      <c r="H16" s="405">
        <v>8.4550099999989996</v>
      </c>
      <c r="I16" s="402">
        <v>114.77842</v>
      </c>
      <c r="J16" s="403">
        <v>-22.721579999999999</v>
      </c>
      <c r="K16" s="406">
        <v>0.76518946666599996</v>
      </c>
    </row>
    <row r="17" spans="1:11" ht="14.4" customHeight="1" thickBot="1" x14ac:dyDescent="0.35">
      <c r="A17" s="424" t="s">
        <v>251</v>
      </c>
      <c r="B17" s="402">
        <v>36.000003250060999</v>
      </c>
      <c r="C17" s="402">
        <v>30.69979</v>
      </c>
      <c r="D17" s="403">
        <v>-5.3002132500609997</v>
      </c>
      <c r="E17" s="404">
        <v>0.85277186745599998</v>
      </c>
      <c r="F17" s="402">
        <v>30</v>
      </c>
      <c r="G17" s="403">
        <v>27.5</v>
      </c>
      <c r="H17" s="405">
        <v>2.7721599999989999</v>
      </c>
      <c r="I17" s="402">
        <v>37.424750000000003</v>
      </c>
      <c r="J17" s="403">
        <v>9.9247499999999995</v>
      </c>
      <c r="K17" s="406">
        <v>1.2474916666660001</v>
      </c>
    </row>
    <row r="18" spans="1:11" ht="14.4" customHeight="1" thickBot="1" x14ac:dyDescent="0.35">
      <c r="A18" s="424" t="s">
        <v>252</v>
      </c>
      <c r="B18" s="402">
        <v>300.000027083845</v>
      </c>
      <c r="C18" s="402">
        <v>196.72647000000001</v>
      </c>
      <c r="D18" s="403">
        <v>-103.27355708384501</v>
      </c>
      <c r="E18" s="404">
        <v>0.65575484079799995</v>
      </c>
      <c r="F18" s="402">
        <v>200</v>
      </c>
      <c r="G18" s="403">
        <v>183.333333333333</v>
      </c>
      <c r="H18" s="405">
        <v>17.677040000000002</v>
      </c>
      <c r="I18" s="402">
        <v>165.6319</v>
      </c>
      <c r="J18" s="403">
        <v>-17.701433333333</v>
      </c>
      <c r="K18" s="406">
        <v>0.82815950000000005</v>
      </c>
    </row>
    <row r="19" spans="1:11" ht="14.4" customHeight="1" thickBot="1" x14ac:dyDescent="0.35">
      <c r="A19" s="424" t="s">
        <v>253</v>
      </c>
      <c r="B19" s="402">
        <v>0</v>
      </c>
      <c r="C19" s="402">
        <v>0.48499999999999999</v>
      </c>
      <c r="D19" s="403">
        <v>0.48499999999999999</v>
      </c>
      <c r="E19" s="412" t="s">
        <v>237</v>
      </c>
      <c r="F19" s="402">
        <v>0</v>
      </c>
      <c r="G19" s="403">
        <v>0</v>
      </c>
      <c r="H19" s="405">
        <v>0.156</v>
      </c>
      <c r="I19" s="402">
        <v>0.43099999999999999</v>
      </c>
      <c r="J19" s="403">
        <v>0.43099999999999999</v>
      </c>
      <c r="K19" s="413" t="s">
        <v>237</v>
      </c>
    </row>
    <row r="20" spans="1:11" ht="14.4" customHeight="1" thickBot="1" x14ac:dyDescent="0.35">
      <c r="A20" s="424" t="s">
        <v>254</v>
      </c>
      <c r="B20" s="402">
        <v>45.000004062575996</v>
      </c>
      <c r="C20" s="402">
        <v>46.082059999999998</v>
      </c>
      <c r="D20" s="403">
        <v>1.0820559374230001</v>
      </c>
      <c r="E20" s="404">
        <v>1.0240456853269999</v>
      </c>
      <c r="F20" s="402">
        <v>50</v>
      </c>
      <c r="G20" s="403">
        <v>45.833333333333002</v>
      </c>
      <c r="H20" s="405">
        <v>2.6619999999999999</v>
      </c>
      <c r="I20" s="402">
        <v>52.256480000000003</v>
      </c>
      <c r="J20" s="403">
        <v>6.4231466666659998</v>
      </c>
      <c r="K20" s="406">
        <v>1.0451296000000001</v>
      </c>
    </row>
    <row r="21" spans="1:11" ht="14.4" customHeight="1" thickBot="1" x14ac:dyDescent="0.35">
      <c r="A21" s="424" t="s">
        <v>255</v>
      </c>
      <c r="B21" s="402">
        <v>0</v>
      </c>
      <c r="C21" s="402">
        <v>0.55320999999999998</v>
      </c>
      <c r="D21" s="403">
        <v>0.55320999999999998</v>
      </c>
      <c r="E21" s="412" t="s">
        <v>247</v>
      </c>
      <c r="F21" s="402">
        <v>0</v>
      </c>
      <c r="G21" s="403">
        <v>0</v>
      </c>
      <c r="H21" s="405">
        <v>0</v>
      </c>
      <c r="I21" s="402">
        <v>0</v>
      </c>
      <c r="J21" s="403">
        <v>0</v>
      </c>
      <c r="K21" s="413" t="s">
        <v>237</v>
      </c>
    </row>
    <row r="22" spans="1:11" ht="14.4" customHeight="1" thickBot="1" x14ac:dyDescent="0.35">
      <c r="A22" s="423" t="s">
        <v>256</v>
      </c>
      <c r="B22" s="407">
        <v>268.16542325867198</v>
      </c>
      <c r="C22" s="407">
        <v>238.42966999999999</v>
      </c>
      <c r="D22" s="408">
        <v>-29.735753258671998</v>
      </c>
      <c r="E22" s="414">
        <v>0.88911414119900001</v>
      </c>
      <c r="F22" s="407">
        <v>244.09756632445499</v>
      </c>
      <c r="G22" s="408">
        <v>223.75610246408399</v>
      </c>
      <c r="H22" s="410">
        <v>28.928259999999</v>
      </c>
      <c r="I22" s="407">
        <v>202.65074999999999</v>
      </c>
      <c r="J22" s="408">
        <v>-21.105352464083001</v>
      </c>
      <c r="K22" s="415">
        <v>0.83020389367799996</v>
      </c>
    </row>
    <row r="23" spans="1:11" ht="14.4" customHeight="1" thickBot="1" x14ac:dyDescent="0.35">
      <c r="A23" s="424" t="s">
        <v>257</v>
      </c>
      <c r="B23" s="402">
        <v>-1.6516558117008901E-15</v>
      </c>
      <c r="C23" s="402">
        <v>-2.2204460492503101E-16</v>
      </c>
      <c r="D23" s="403">
        <v>1.42961120677586E-15</v>
      </c>
      <c r="E23" s="404">
        <v>0.134437576734</v>
      </c>
      <c r="F23" s="402">
        <v>0</v>
      </c>
      <c r="G23" s="403">
        <v>0</v>
      </c>
      <c r="H23" s="405">
        <v>0</v>
      </c>
      <c r="I23" s="402">
        <v>1.2095</v>
      </c>
      <c r="J23" s="403">
        <v>1.2095</v>
      </c>
      <c r="K23" s="413" t="s">
        <v>237</v>
      </c>
    </row>
    <row r="24" spans="1:11" ht="14.4" customHeight="1" thickBot="1" x14ac:dyDescent="0.35">
      <c r="A24" s="424" t="s">
        <v>258</v>
      </c>
      <c r="B24" s="402">
        <v>13.155458314963001</v>
      </c>
      <c r="C24" s="402">
        <v>5.7520699999999998</v>
      </c>
      <c r="D24" s="403">
        <v>-7.4033883149630002</v>
      </c>
      <c r="E24" s="404">
        <v>0.43723828256500002</v>
      </c>
      <c r="F24" s="402">
        <v>6</v>
      </c>
      <c r="G24" s="403">
        <v>5.5</v>
      </c>
      <c r="H24" s="405">
        <v>0.50612999999899999</v>
      </c>
      <c r="I24" s="402">
        <v>5.4819500000000003</v>
      </c>
      <c r="J24" s="403">
        <v>-1.8049999999000001E-2</v>
      </c>
      <c r="K24" s="406">
        <v>0.91365833333299995</v>
      </c>
    </row>
    <row r="25" spans="1:11" ht="14.4" customHeight="1" thickBot="1" x14ac:dyDescent="0.35">
      <c r="A25" s="424" t="s">
        <v>259</v>
      </c>
      <c r="B25" s="402">
        <v>24.005969206056001</v>
      </c>
      <c r="C25" s="402">
        <v>37.225700000000003</v>
      </c>
      <c r="D25" s="403">
        <v>13.219730793943</v>
      </c>
      <c r="E25" s="404">
        <v>1.5506851517</v>
      </c>
      <c r="F25" s="402">
        <v>37.473788317093003</v>
      </c>
      <c r="G25" s="403">
        <v>34.350972624001997</v>
      </c>
      <c r="H25" s="405">
        <v>11.38993</v>
      </c>
      <c r="I25" s="402">
        <v>25.40823</v>
      </c>
      <c r="J25" s="403">
        <v>-8.9427426240019994</v>
      </c>
      <c r="K25" s="406">
        <v>0.67802672590699997</v>
      </c>
    </row>
    <row r="26" spans="1:11" ht="14.4" customHeight="1" thickBot="1" x14ac:dyDescent="0.35">
      <c r="A26" s="424" t="s">
        <v>260</v>
      </c>
      <c r="B26" s="402">
        <v>43.543038246305997</v>
      </c>
      <c r="C26" s="402">
        <v>41.454940000000001</v>
      </c>
      <c r="D26" s="403">
        <v>-2.088098246306</v>
      </c>
      <c r="E26" s="404">
        <v>0.95204518723499998</v>
      </c>
      <c r="F26" s="402">
        <v>40</v>
      </c>
      <c r="G26" s="403">
        <v>36.666666666666003</v>
      </c>
      <c r="H26" s="405">
        <v>3.7579099999990002</v>
      </c>
      <c r="I26" s="402">
        <v>46.623620000000003</v>
      </c>
      <c r="J26" s="403">
        <v>9.9569533333330007</v>
      </c>
      <c r="K26" s="406">
        <v>1.1655905</v>
      </c>
    </row>
    <row r="27" spans="1:11" ht="14.4" customHeight="1" thickBot="1" x14ac:dyDescent="0.35">
      <c r="A27" s="424" t="s">
        <v>261</v>
      </c>
      <c r="B27" s="402">
        <v>4.2929669561999999E-2</v>
      </c>
      <c r="C27" s="402">
        <v>0</v>
      </c>
      <c r="D27" s="403">
        <v>-4.2929669561999999E-2</v>
      </c>
      <c r="E27" s="404">
        <v>0</v>
      </c>
      <c r="F27" s="402">
        <v>0</v>
      </c>
      <c r="G27" s="403">
        <v>0</v>
      </c>
      <c r="H27" s="405">
        <v>0</v>
      </c>
      <c r="I27" s="402">
        <v>2.6619999999999999</v>
      </c>
      <c r="J27" s="403">
        <v>2.6619999999999999</v>
      </c>
      <c r="K27" s="413" t="s">
        <v>247</v>
      </c>
    </row>
    <row r="28" spans="1:11" ht="14.4" customHeight="1" thickBot="1" x14ac:dyDescent="0.35">
      <c r="A28" s="424" t="s">
        <v>262</v>
      </c>
      <c r="B28" s="402">
        <v>0</v>
      </c>
      <c r="C28" s="402">
        <v>1.4930000000000001</v>
      </c>
      <c r="D28" s="403">
        <v>1.4930000000000001</v>
      </c>
      <c r="E28" s="412" t="s">
        <v>237</v>
      </c>
      <c r="F28" s="402">
        <v>0</v>
      </c>
      <c r="G28" s="403">
        <v>0</v>
      </c>
      <c r="H28" s="405">
        <v>0</v>
      </c>
      <c r="I28" s="402">
        <v>1.4564999999999999</v>
      </c>
      <c r="J28" s="403">
        <v>1.4564999999999999</v>
      </c>
      <c r="K28" s="413" t="s">
        <v>237</v>
      </c>
    </row>
    <row r="29" spans="1:11" ht="14.4" customHeight="1" thickBot="1" x14ac:dyDescent="0.35">
      <c r="A29" s="424" t="s">
        <v>263</v>
      </c>
      <c r="B29" s="402">
        <v>17.780185850355998</v>
      </c>
      <c r="C29" s="402">
        <v>21.99372</v>
      </c>
      <c r="D29" s="403">
        <v>4.2135341496430003</v>
      </c>
      <c r="E29" s="404">
        <v>1.236979196117</v>
      </c>
      <c r="F29" s="402">
        <v>30.623778007361</v>
      </c>
      <c r="G29" s="403">
        <v>28.071796506746999</v>
      </c>
      <c r="H29" s="405">
        <v>0.19117999999999999</v>
      </c>
      <c r="I29" s="402">
        <v>11.304029999999999</v>
      </c>
      <c r="J29" s="403">
        <v>-16.767766506747002</v>
      </c>
      <c r="K29" s="406">
        <v>0.36912591246100002</v>
      </c>
    </row>
    <row r="30" spans="1:11" ht="14.4" customHeight="1" thickBot="1" x14ac:dyDescent="0.35">
      <c r="A30" s="424" t="s">
        <v>264</v>
      </c>
      <c r="B30" s="402">
        <v>0</v>
      </c>
      <c r="C30" s="402">
        <v>1.6214999999999999</v>
      </c>
      <c r="D30" s="403">
        <v>1.6214999999999999</v>
      </c>
      <c r="E30" s="412" t="s">
        <v>247</v>
      </c>
      <c r="F30" s="402">
        <v>0</v>
      </c>
      <c r="G30" s="403">
        <v>0</v>
      </c>
      <c r="H30" s="405">
        <v>0</v>
      </c>
      <c r="I30" s="402">
        <v>0</v>
      </c>
      <c r="J30" s="403">
        <v>0</v>
      </c>
      <c r="K30" s="413" t="s">
        <v>237</v>
      </c>
    </row>
    <row r="31" spans="1:11" ht="14.4" customHeight="1" thickBot="1" x14ac:dyDescent="0.35">
      <c r="A31" s="424" t="s">
        <v>265</v>
      </c>
      <c r="B31" s="402">
        <v>0</v>
      </c>
      <c r="C31" s="402">
        <v>0</v>
      </c>
      <c r="D31" s="403">
        <v>0</v>
      </c>
      <c r="E31" s="412" t="s">
        <v>237</v>
      </c>
      <c r="F31" s="402">
        <v>0</v>
      </c>
      <c r="G31" s="403">
        <v>0</v>
      </c>
      <c r="H31" s="405">
        <v>0</v>
      </c>
      <c r="I31" s="402">
        <v>2.2919999999999998</v>
      </c>
      <c r="J31" s="403">
        <v>2.2919999999999998</v>
      </c>
      <c r="K31" s="413" t="s">
        <v>247</v>
      </c>
    </row>
    <row r="32" spans="1:11" ht="14.4" customHeight="1" thickBot="1" x14ac:dyDescent="0.35">
      <c r="A32" s="424" t="s">
        <v>266</v>
      </c>
      <c r="B32" s="402">
        <v>64.574267611745995</v>
      </c>
      <c r="C32" s="402">
        <v>72.418040000000005</v>
      </c>
      <c r="D32" s="403">
        <v>7.8437723882529999</v>
      </c>
      <c r="E32" s="404">
        <v>1.1214690104639999</v>
      </c>
      <c r="F32" s="402">
        <v>70</v>
      </c>
      <c r="G32" s="403">
        <v>64.166666666666003</v>
      </c>
      <c r="H32" s="405">
        <v>5.6295099999989997</v>
      </c>
      <c r="I32" s="402">
        <v>49.512320000000003</v>
      </c>
      <c r="J32" s="403">
        <v>-14.654346666665999</v>
      </c>
      <c r="K32" s="406">
        <v>0.70731885714200005</v>
      </c>
    </row>
    <row r="33" spans="1:11" ht="14.4" customHeight="1" thickBot="1" x14ac:dyDescent="0.35">
      <c r="A33" s="424" t="s">
        <v>267</v>
      </c>
      <c r="B33" s="402">
        <v>105.063574359679</v>
      </c>
      <c r="C33" s="402">
        <v>56.470700000000001</v>
      </c>
      <c r="D33" s="403">
        <v>-48.592874359679001</v>
      </c>
      <c r="E33" s="404">
        <v>0.53749075589799999</v>
      </c>
      <c r="F33" s="402">
        <v>60</v>
      </c>
      <c r="G33" s="403">
        <v>55</v>
      </c>
      <c r="H33" s="405">
        <v>7.4535999999989997</v>
      </c>
      <c r="I33" s="402">
        <v>56.700600000000001</v>
      </c>
      <c r="J33" s="403">
        <v>1.700599999999</v>
      </c>
      <c r="K33" s="406">
        <v>0.94500999999900004</v>
      </c>
    </row>
    <row r="34" spans="1:11" ht="14.4" customHeight="1" thickBot="1" x14ac:dyDescent="0.35">
      <c r="A34" s="423" t="s">
        <v>268</v>
      </c>
      <c r="B34" s="407">
        <v>112.36169439323</v>
      </c>
      <c r="C34" s="407">
        <v>117.54712000000001</v>
      </c>
      <c r="D34" s="408">
        <v>5.18542560677</v>
      </c>
      <c r="E34" s="414">
        <v>1.0461494073640001</v>
      </c>
      <c r="F34" s="407">
        <v>121.097988247101</v>
      </c>
      <c r="G34" s="408">
        <v>111.006489226509</v>
      </c>
      <c r="H34" s="410">
        <v>18.868020000000001</v>
      </c>
      <c r="I34" s="407">
        <v>40.343020000000003</v>
      </c>
      <c r="J34" s="408">
        <v>-70.663469226508994</v>
      </c>
      <c r="K34" s="415">
        <v>0.33314360200299997</v>
      </c>
    </row>
    <row r="35" spans="1:11" ht="14.4" customHeight="1" thickBot="1" x14ac:dyDescent="0.35">
      <c r="A35" s="424" t="s">
        <v>269</v>
      </c>
      <c r="B35" s="402">
        <v>0</v>
      </c>
      <c r="C35" s="402">
        <v>0</v>
      </c>
      <c r="D35" s="403">
        <v>0</v>
      </c>
      <c r="E35" s="404">
        <v>1</v>
      </c>
      <c r="F35" s="402">
        <v>0</v>
      </c>
      <c r="G35" s="403">
        <v>0</v>
      </c>
      <c r="H35" s="405">
        <v>0</v>
      </c>
      <c r="I35" s="402">
        <v>0.36499999999999999</v>
      </c>
      <c r="J35" s="403">
        <v>0.36499999999999999</v>
      </c>
      <c r="K35" s="413" t="s">
        <v>247</v>
      </c>
    </row>
    <row r="36" spans="1:11" ht="14.4" customHeight="1" thickBot="1" x14ac:dyDescent="0.35">
      <c r="A36" s="424" t="s">
        <v>270</v>
      </c>
      <c r="B36" s="402">
        <v>0</v>
      </c>
      <c r="C36" s="402">
        <v>20.314</v>
      </c>
      <c r="D36" s="403">
        <v>20.314</v>
      </c>
      <c r="E36" s="412" t="s">
        <v>247</v>
      </c>
      <c r="F36" s="402">
        <v>18.145612621403998</v>
      </c>
      <c r="G36" s="403">
        <v>16.633478236287001</v>
      </c>
      <c r="H36" s="405">
        <v>0</v>
      </c>
      <c r="I36" s="402">
        <v>0</v>
      </c>
      <c r="J36" s="403">
        <v>-16.633478236287001</v>
      </c>
      <c r="K36" s="406">
        <v>0</v>
      </c>
    </row>
    <row r="37" spans="1:11" ht="14.4" customHeight="1" thickBot="1" x14ac:dyDescent="0.35">
      <c r="A37" s="424" t="s">
        <v>271</v>
      </c>
      <c r="B37" s="402">
        <v>112.36169439323</v>
      </c>
      <c r="C37" s="402">
        <v>94.193920000000006</v>
      </c>
      <c r="D37" s="403">
        <v>-18.167774393228999</v>
      </c>
      <c r="E37" s="404">
        <v>0.83830989296299996</v>
      </c>
      <c r="F37" s="402">
        <v>102.95237562569601</v>
      </c>
      <c r="G37" s="403">
        <v>94.373010990221005</v>
      </c>
      <c r="H37" s="405">
        <v>18.577020000000001</v>
      </c>
      <c r="I37" s="402">
        <v>39.687019999999997</v>
      </c>
      <c r="J37" s="403">
        <v>-54.685990990221001</v>
      </c>
      <c r="K37" s="406">
        <v>0.385489113376</v>
      </c>
    </row>
    <row r="38" spans="1:11" ht="14.4" customHeight="1" thickBot="1" x14ac:dyDescent="0.35">
      <c r="A38" s="424" t="s">
        <v>272</v>
      </c>
      <c r="B38" s="402">
        <v>0</v>
      </c>
      <c r="C38" s="402">
        <v>3.0392000000000001</v>
      </c>
      <c r="D38" s="403">
        <v>3.0392000000000001</v>
      </c>
      <c r="E38" s="412" t="s">
        <v>247</v>
      </c>
      <c r="F38" s="402">
        <v>0</v>
      </c>
      <c r="G38" s="403">
        <v>0</v>
      </c>
      <c r="H38" s="405">
        <v>0.290999999999</v>
      </c>
      <c r="I38" s="402">
        <v>0.290999999999</v>
      </c>
      <c r="J38" s="403">
        <v>0.290999999999</v>
      </c>
      <c r="K38" s="413" t="s">
        <v>237</v>
      </c>
    </row>
    <row r="39" spans="1:11" ht="14.4" customHeight="1" thickBot="1" x14ac:dyDescent="0.35">
      <c r="A39" s="423" t="s">
        <v>273</v>
      </c>
      <c r="B39" s="407">
        <v>14.109734547853</v>
      </c>
      <c r="C39" s="407">
        <v>26.75328</v>
      </c>
      <c r="D39" s="408">
        <v>12.643545452146</v>
      </c>
      <c r="E39" s="414">
        <v>1.896086698815</v>
      </c>
      <c r="F39" s="407">
        <v>35</v>
      </c>
      <c r="G39" s="408">
        <v>32.083333333333002</v>
      </c>
      <c r="H39" s="410">
        <v>20.849519999999998</v>
      </c>
      <c r="I39" s="407">
        <v>63.042310000000001</v>
      </c>
      <c r="J39" s="408">
        <v>30.958976666666</v>
      </c>
      <c r="K39" s="415">
        <v>1.801208857142</v>
      </c>
    </row>
    <row r="40" spans="1:11" ht="14.4" customHeight="1" thickBot="1" x14ac:dyDescent="0.35">
      <c r="A40" s="424" t="s">
        <v>274</v>
      </c>
      <c r="B40" s="402">
        <v>0</v>
      </c>
      <c r="C40" s="402">
        <v>0</v>
      </c>
      <c r="D40" s="403">
        <v>0</v>
      </c>
      <c r="E40" s="404">
        <v>1</v>
      </c>
      <c r="F40" s="402">
        <v>0</v>
      </c>
      <c r="G40" s="403">
        <v>0</v>
      </c>
      <c r="H40" s="405">
        <v>5.2187399999990003</v>
      </c>
      <c r="I40" s="402">
        <v>6.0284499999990002</v>
      </c>
      <c r="J40" s="403">
        <v>6.0284499999990002</v>
      </c>
      <c r="K40" s="413" t="s">
        <v>247</v>
      </c>
    </row>
    <row r="41" spans="1:11" ht="14.4" customHeight="1" thickBot="1" x14ac:dyDescent="0.35">
      <c r="A41" s="424" t="s">
        <v>275</v>
      </c>
      <c r="B41" s="402">
        <v>0</v>
      </c>
      <c r="C41" s="402">
        <v>13.39207</v>
      </c>
      <c r="D41" s="403">
        <v>13.39207</v>
      </c>
      <c r="E41" s="412" t="s">
        <v>237</v>
      </c>
      <c r="F41" s="402">
        <v>21</v>
      </c>
      <c r="G41" s="403">
        <v>19.25</v>
      </c>
      <c r="H41" s="405">
        <v>11.579800000000001</v>
      </c>
      <c r="I41" s="402">
        <v>45.036279999999998</v>
      </c>
      <c r="J41" s="403">
        <v>25.786280000000001</v>
      </c>
      <c r="K41" s="406">
        <v>2.1445847619039999</v>
      </c>
    </row>
    <row r="42" spans="1:11" ht="14.4" customHeight="1" thickBot="1" x14ac:dyDescent="0.35">
      <c r="A42" s="424" t="s">
        <v>276</v>
      </c>
      <c r="B42" s="402">
        <v>0.41976352313499998</v>
      </c>
      <c r="C42" s="402">
        <v>0</v>
      </c>
      <c r="D42" s="403">
        <v>-0.41976352313499998</v>
      </c>
      <c r="E42" s="404">
        <v>0</v>
      </c>
      <c r="F42" s="402">
        <v>0</v>
      </c>
      <c r="G42" s="403">
        <v>0</v>
      </c>
      <c r="H42" s="405">
        <v>0</v>
      </c>
      <c r="I42" s="402">
        <v>0</v>
      </c>
      <c r="J42" s="403">
        <v>0</v>
      </c>
      <c r="K42" s="406">
        <v>0</v>
      </c>
    </row>
    <row r="43" spans="1:11" ht="14.4" customHeight="1" thickBot="1" x14ac:dyDescent="0.35">
      <c r="A43" s="424" t="s">
        <v>277</v>
      </c>
      <c r="B43" s="402">
        <v>9.8538645470940001</v>
      </c>
      <c r="C43" s="402">
        <v>10.05561</v>
      </c>
      <c r="D43" s="403">
        <v>0.20174545290500001</v>
      </c>
      <c r="E43" s="404">
        <v>1.0204737392050001</v>
      </c>
      <c r="F43" s="402">
        <v>10</v>
      </c>
      <c r="G43" s="403">
        <v>9.1666666666659999</v>
      </c>
      <c r="H43" s="405">
        <v>3.131379999999</v>
      </c>
      <c r="I43" s="402">
        <v>9.2841799999999992</v>
      </c>
      <c r="J43" s="403">
        <v>0.117513333333</v>
      </c>
      <c r="K43" s="406">
        <v>0.92841799999999997</v>
      </c>
    </row>
    <row r="44" spans="1:11" ht="14.4" customHeight="1" thickBot="1" x14ac:dyDescent="0.35">
      <c r="A44" s="424" t="s">
        <v>278</v>
      </c>
      <c r="B44" s="402">
        <v>3.8361064776229998</v>
      </c>
      <c r="C44" s="402">
        <v>3.3056000000000001</v>
      </c>
      <c r="D44" s="403">
        <v>-0.53050647762299996</v>
      </c>
      <c r="E44" s="404">
        <v>0.86170705095900002</v>
      </c>
      <c r="F44" s="402">
        <v>4</v>
      </c>
      <c r="G44" s="403">
        <v>3.6666666666659999</v>
      </c>
      <c r="H44" s="405">
        <v>0.919599999999</v>
      </c>
      <c r="I44" s="402">
        <v>2.6934</v>
      </c>
      <c r="J44" s="403">
        <v>-0.97326666666600004</v>
      </c>
      <c r="K44" s="406">
        <v>0.67335</v>
      </c>
    </row>
    <row r="45" spans="1:11" ht="14.4" customHeight="1" thickBot="1" x14ac:dyDescent="0.35">
      <c r="A45" s="423" t="s">
        <v>279</v>
      </c>
      <c r="B45" s="407">
        <v>0</v>
      </c>
      <c r="C45" s="407">
        <v>0</v>
      </c>
      <c r="D45" s="408">
        <v>0</v>
      </c>
      <c r="E45" s="414">
        <v>1</v>
      </c>
      <c r="F45" s="407">
        <v>0</v>
      </c>
      <c r="G45" s="408">
        <v>0</v>
      </c>
      <c r="H45" s="410">
        <v>0</v>
      </c>
      <c r="I45" s="407">
        <v>0.54400000000000004</v>
      </c>
      <c r="J45" s="408">
        <v>0.54400000000000004</v>
      </c>
      <c r="K45" s="411" t="s">
        <v>247</v>
      </c>
    </row>
    <row r="46" spans="1:11" ht="14.4" customHeight="1" thickBot="1" x14ac:dyDescent="0.35">
      <c r="A46" s="424" t="s">
        <v>280</v>
      </c>
      <c r="B46" s="402">
        <v>0</v>
      </c>
      <c r="C46" s="402">
        <v>0</v>
      </c>
      <c r="D46" s="403">
        <v>0</v>
      </c>
      <c r="E46" s="404">
        <v>1</v>
      </c>
      <c r="F46" s="402">
        <v>0</v>
      </c>
      <c r="G46" s="403">
        <v>0</v>
      </c>
      <c r="H46" s="405">
        <v>0</v>
      </c>
      <c r="I46" s="402">
        <v>0.54400000000000004</v>
      </c>
      <c r="J46" s="403">
        <v>0.54400000000000004</v>
      </c>
      <c r="K46" s="413" t="s">
        <v>247</v>
      </c>
    </row>
    <row r="47" spans="1:11" ht="14.4" customHeight="1" thickBot="1" x14ac:dyDescent="0.35">
      <c r="A47" s="423" t="s">
        <v>281</v>
      </c>
      <c r="B47" s="407">
        <v>0</v>
      </c>
      <c r="C47" s="407">
        <v>5.4257</v>
      </c>
      <c r="D47" s="408">
        <v>5.4257</v>
      </c>
      <c r="E47" s="409" t="s">
        <v>247</v>
      </c>
      <c r="F47" s="407">
        <v>0</v>
      </c>
      <c r="G47" s="408">
        <v>0</v>
      </c>
      <c r="H47" s="410">
        <v>0</v>
      </c>
      <c r="I47" s="407">
        <v>0</v>
      </c>
      <c r="J47" s="408">
        <v>0</v>
      </c>
      <c r="K47" s="411" t="s">
        <v>237</v>
      </c>
    </row>
    <row r="48" spans="1:11" ht="14.4" customHeight="1" thickBot="1" x14ac:dyDescent="0.35">
      <c r="A48" s="424" t="s">
        <v>282</v>
      </c>
      <c r="B48" s="402">
        <v>0</v>
      </c>
      <c r="C48" s="402">
        <v>5.4257</v>
      </c>
      <c r="D48" s="403">
        <v>5.4257</v>
      </c>
      <c r="E48" s="412" t="s">
        <v>247</v>
      </c>
      <c r="F48" s="402">
        <v>0</v>
      </c>
      <c r="G48" s="403">
        <v>0</v>
      </c>
      <c r="H48" s="405">
        <v>0</v>
      </c>
      <c r="I48" s="402">
        <v>0</v>
      </c>
      <c r="J48" s="403">
        <v>0</v>
      </c>
      <c r="K48" s="413" t="s">
        <v>237</v>
      </c>
    </row>
    <row r="49" spans="1:11" ht="14.4" customHeight="1" thickBot="1" x14ac:dyDescent="0.35">
      <c r="A49" s="425" t="s">
        <v>283</v>
      </c>
      <c r="B49" s="407">
        <v>595.67119884711497</v>
      </c>
      <c r="C49" s="407">
        <v>965.06128000000103</v>
      </c>
      <c r="D49" s="408">
        <v>369.39008115288601</v>
      </c>
      <c r="E49" s="414">
        <v>1.620124125302</v>
      </c>
      <c r="F49" s="407">
        <v>694.824088345002</v>
      </c>
      <c r="G49" s="408">
        <v>636.92208098291803</v>
      </c>
      <c r="H49" s="410">
        <v>90.365099999999003</v>
      </c>
      <c r="I49" s="407">
        <v>817.89793999999995</v>
      </c>
      <c r="J49" s="408">
        <v>180.975859017082</v>
      </c>
      <c r="K49" s="415">
        <v>1.1771295119430001</v>
      </c>
    </row>
    <row r="50" spans="1:11" ht="14.4" customHeight="1" thickBot="1" x14ac:dyDescent="0.35">
      <c r="A50" s="422" t="s">
        <v>31</v>
      </c>
      <c r="B50" s="402">
        <v>133.88864348784</v>
      </c>
      <c r="C50" s="402">
        <v>103.74714</v>
      </c>
      <c r="D50" s="403">
        <v>-30.141503487839</v>
      </c>
      <c r="E50" s="404">
        <v>0.77487632481199997</v>
      </c>
      <c r="F50" s="402">
        <v>81.70063127057</v>
      </c>
      <c r="G50" s="403">
        <v>74.892245331354999</v>
      </c>
      <c r="H50" s="405">
        <v>1.488</v>
      </c>
      <c r="I50" s="402">
        <v>74.534829999999999</v>
      </c>
      <c r="J50" s="403">
        <v>-0.35741533135499998</v>
      </c>
      <c r="K50" s="406">
        <v>0.91229197180999999</v>
      </c>
    </row>
    <row r="51" spans="1:11" ht="14.4" customHeight="1" thickBot="1" x14ac:dyDescent="0.35">
      <c r="A51" s="426" t="s">
        <v>284</v>
      </c>
      <c r="B51" s="402">
        <v>133.88864348784</v>
      </c>
      <c r="C51" s="402">
        <v>103.74714</v>
      </c>
      <c r="D51" s="403">
        <v>-30.141503487839</v>
      </c>
      <c r="E51" s="404">
        <v>0.77487632481199997</v>
      </c>
      <c r="F51" s="402">
        <v>81.70063127057</v>
      </c>
      <c r="G51" s="403">
        <v>74.892245331354999</v>
      </c>
      <c r="H51" s="405">
        <v>1.488</v>
      </c>
      <c r="I51" s="402">
        <v>74.534829999999999</v>
      </c>
      <c r="J51" s="403">
        <v>-0.35741533135499998</v>
      </c>
      <c r="K51" s="406">
        <v>0.91229197180999999</v>
      </c>
    </row>
    <row r="52" spans="1:11" ht="14.4" customHeight="1" thickBot="1" x14ac:dyDescent="0.35">
      <c r="A52" s="424" t="s">
        <v>285</v>
      </c>
      <c r="B52" s="402">
        <v>45.798463349392001</v>
      </c>
      <c r="C52" s="402">
        <v>96.655789999999996</v>
      </c>
      <c r="D52" s="403">
        <v>50.857326650607</v>
      </c>
      <c r="E52" s="404">
        <v>2.1104592366469999</v>
      </c>
      <c r="F52" s="402">
        <v>75.259379083368998</v>
      </c>
      <c r="G52" s="403">
        <v>68.987764159755002</v>
      </c>
      <c r="H52" s="405">
        <v>0</v>
      </c>
      <c r="I52" s="402">
        <v>67.142629999999997</v>
      </c>
      <c r="J52" s="403">
        <v>-1.8451341597549999</v>
      </c>
      <c r="K52" s="406">
        <v>0.89214966716099997</v>
      </c>
    </row>
    <row r="53" spans="1:11" ht="14.4" customHeight="1" thickBot="1" x14ac:dyDescent="0.35">
      <c r="A53" s="424" t="s">
        <v>286</v>
      </c>
      <c r="B53" s="402">
        <v>0</v>
      </c>
      <c r="C53" s="402">
        <v>0.66600000000000004</v>
      </c>
      <c r="D53" s="403">
        <v>0.66600000000000004</v>
      </c>
      <c r="E53" s="412" t="s">
        <v>247</v>
      </c>
      <c r="F53" s="402">
        <v>0</v>
      </c>
      <c r="G53" s="403">
        <v>0</v>
      </c>
      <c r="H53" s="405">
        <v>0</v>
      </c>
      <c r="I53" s="402">
        <v>0</v>
      </c>
      <c r="J53" s="403">
        <v>0</v>
      </c>
      <c r="K53" s="413" t="s">
        <v>237</v>
      </c>
    </row>
    <row r="54" spans="1:11" ht="14.4" customHeight="1" thickBot="1" x14ac:dyDescent="0.35">
      <c r="A54" s="424" t="s">
        <v>287</v>
      </c>
      <c r="B54" s="402">
        <v>84.654960200022998</v>
      </c>
      <c r="C54" s="402">
        <v>1.58883</v>
      </c>
      <c r="D54" s="403">
        <v>-83.066130200022997</v>
      </c>
      <c r="E54" s="404">
        <v>1.8768303667E-2</v>
      </c>
      <c r="F54" s="402">
        <v>1.4412521871999999</v>
      </c>
      <c r="G54" s="403">
        <v>1.3211478382670001</v>
      </c>
      <c r="H54" s="405">
        <v>1.488</v>
      </c>
      <c r="I54" s="402">
        <v>1.92483</v>
      </c>
      <c r="J54" s="403">
        <v>0.60368216173199996</v>
      </c>
      <c r="K54" s="406">
        <v>1.33552616058</v>
      </c>
    </row>
    <row r="55" spans="1:11" ht="14.4" customHeight="1" thickBot="1" x14ac:dyDescent="0.35">
      <c r="A55" s="424" t="s">
        <v>288</v>
      </c>
      <c r="B55" s="402">
        <v>3.4352199384230002</v>
      </c>
      <c r="C55" s="402">
        <v>4.8365200000000002</v>
      </c>
      <c r="D55" s="403">
        <v>1.4013000615760001</v>
      </c>
      <c r="E55" s="404">
        <v>1.4079214975150001</v>
      </c>
      <c r="F55" s="402">
        <v>4.9999999999989999</v>
      </c>
      <c r="G55" s="403">
        <v>4.583333333333</v>
      </c>
      <c r="H55" s="405">
        <v>0</v>
      </c>
      <c r="I55" s="402">
        <v>5.4673699999999998</v>
      </c>
      <c r="J55" s="403">
        <v>0.884036666666</v>
      </c>
      <c r="K55" s="406">
        <v>1.0934740000000001</v>
      </c>
    </row>
    <row r="56" spans="1:11" ht="14.4" customHeight="1" thickBot="1" x14ac:dyDescent="0.35">
      <c r="A56" s="427" t="s">
        <v>32</v>
      </c>
      <c r="B56" s="407">
        <v>0</v>
      </c>
      <c r="C56" s="407">
        <v>162.77600000000001</v>
      </c>
      <c r="D56" s="408">
        <v>162.77600000000001</v>
      </c>
      <c r="E56" s="409" t="s">
        <v>237</v>
      </c>
      <c r="F56" s="407">
        <v>0</v>
      </c>
      <c r="G56" s="408">
        <v>0</v>
      </c>
      <c r="H56" s="410">
        <v>6.2699999999990004</v>
      </c>
      <c r="I56" s="407">
        <v>94.691999999999993</v>
      </c>
      <c r="J56" s="408">
        <v>94.691999999999993</v>
      </c>
      <c r="K56" s="411" t="s">
        <v>237</v>
      </c>
    </row>
    <row r="57" spans="1:11" ht="14.4" customHeight="1" thickBot="1" x14ac:dyDescent="0.35">
      <c r="A57" s="423" t="s">
        <v>289</v>
      </c>
      <c r="B57" s="407">
        <v>0</v>
      </c>
      <c r="C57" s="407">
        <v>55.177999999999997</v>
      </c>
      <c r="D57" s="408">
        <v>55.177999999999997</v>
      </c>
      <c r="E57" s="409" t="s">
        <v>237</v>
      </c>
      <c r="F57" s="407">
        <v>0</v>
      </c>
      <c r="G57" s="408">
        <v>0</v>
      </c>
      <c r="H57" s="410">
        <v>6.2699999999990004</v>
      </c>
      <c r="I57" s="407">
        <v>48.024999999999999</v>
      </c>
      <c r="J57" s="408">
        <v>48.024999999999999</v>
      </c>
      <c r="K57" s="411" t="s">
        <v>237</v>
      </c>
    </row>
    <row r="58" spans="1:11" ht="14.4" customHeight="1" thickBot="1" x14ac:dyDescent="0.35">
      <c r="A58" s="424" t="s">
        <v>290</v>
      </c>
      <c r="B58" s="402">
        <v>0</v>
      </c>
      <c r="C58" s="402">
        <v>51.817999999999998</v>
      </c>
      <c r="D58" s="403">
        <v>51.817999999999998</v>
      </c>
      <c r="E58" s="412" t="s">
        <v>237</v>
      </c>
      <c r="F58" s="402">
        <v>0</v>
      </c>
      <c r="G58" s="403">
        <v>0</v>
      </c>
      <c r="H58" s="405">
        <v>5.5199999999990004</v>
      </c>
      <c r="I58" s="402">
        <v>45.774999999999999</v>
      </c>
      <c r="J58" s="403">
        <v>45.774999999999999</v>
      </c>
      <c r="K58" s="413" t="s">
        <v>237</v>
      </c>
    </row>
    <row r="59" spans="1:11" ht="14.4" customHeight="1" thickBot="1" x14ac:dyDescent="0.35">
      <c r="A59" s="424" t="s">
        <v>291</v>
      </c>
      <c r="B59" s="402">
        <v>0</v>
      </c>
      <c r="C59" s="402">
        <v>3.36</v>
      </c>
      <c r="D59" s="403">
        <v>3.36</v>
      </c>
      <c r="E59" s="412" t="s">
        <v>247</v>
      </c>
      <c r="F59" s="402">
        <v>0</v>
      </c>
      <c r="G59" s="403">
        <v>0</v>
      </c>
      <c r="H59" s="405">
        <v>0.74999999999900002</v>
      </c>
      <c r="I59" s="402">
        <v>2.25</v>
      </c>
      <c r="J59" s="403">
        <v>2.25</v>
      </c>
      <c r="K59" s="413" t="s">
        <v>237</v>
      </c>
    </row>
    <row r="60" spans="1:11" ht="14.4" customHeight="1" thickBot="1" x14ac:dyDescent="0.35">
      <c r="A60" s="423" t="s">
        <v>292</v>
      </c>
      <c r="B60" s="407">
        <v>0</v>
      </c>
      <c r="C60" s="407">
        <v>107.598</v>
      </c>
      <c r="D60" s="408">
        <v>107.598</v>
      </c>
      <c r="E60" s="409" t="s">
        <v>237</v>
      </c>
      <c r="F60" s="407">
        <v>0</v>
      </c>
      <c r="G60" s="408">
        <v>0</v>
      </c>
      <c r="H60" s="410">
        <v>0</v>
      </c>
      <c r="I60" s="407">
        <v>46.667000000000002</v>
      </c>
      <c r="J60" s="408">
        <v>46.667000000000002</v>
      </c>
      <c r="K60" s="411" t="s">
        <v>237</v>
      </c>
    </row>
    <row r="61" spans="1:11" ht="14.4" customHeight="1" thickBot="1" x14ac:dyDescent="0.35">
      <c r="A61" s="424" t="s">
        <v>293</v>
      </c>
      <c r="B61" s="402">
        <v>0</v>
      </c>
      <c r="C61" s="402">
        <v>107.598</v>
      </c>
      <c r="D61" s="403">
        <v>107.598</v>
      </c>
      <c r="E61" s="412" t="s">
        <v>237</v>
      </c>
      <c r="F61" s="402">
        <v>0</v>
      </c>
      <c r="G61" s="403">
        <v>0</v>
      </c>
      <c r="H61" s="405">
        <v>0</v>
      </c>
      <c r="I61" s="402">
        <v>46.667000000000002</v>
      </c>
      <c r="J61" s="403">
        <v>46.667000000000002</v>
      </c>
      <c r="K61" s="413" t="s">
        <v>237</v>
      </c>
    </row>
    <row r="62" spans="1:11" ht="14.4" customHeight="1" thickBot="1" x14ac:dyDescent="0.35">
      <c r="A62" s="422" t="s">
        <v>33</v>
      </c>
      <c r="B62" s="402">
        <v>461.78255535927502</v>
      </c>
      <c r="C62" s="402">
        <v>698.53814000000102</v>
      </c>
      <c r="D62" s="403">
        <v>236.755584640726</v>
      </c>
      <c r="E62" s="404">
        <v>1.512699282147</v>
      </c>
      <c r="F62" s="402">
        <v>613.12345707443205</v>
      </c>
      <c r="G62" s="403">
        <v>562.02983565156296</v>
      </c>
      <c r="H62" s="405">
        <v>82.607099999998994</v>
      </c>
      <c r="I62" s="402">
        <v>648.67111</v>
      </c>
      <c r="J62" s="403">
        <v>86.641274348436994</v>
      </c>
      <c r="K62" s="406">
        <v>1.057977969225</v>
      </c>
    </row>
    <row r="63" spans="1:11" ht="14.4" customHeight="1" thickBot="1" x14ac:dyDescent="0.35">
      <c r="A63" s="423" t="s">
        <v>294</v>
      </c>
      <c r="B63" s="407">
        <v>0.630457904322</v>
      </c>
      <c r="C63" s="407">
        <v>0</v>
      </c>
      <c r="D63" s="408">
        <v>-0.630457904322</v>
      </c>
      <c r="E63" s="414">
        <v>0</v>
      </c>
      <c r="F63" s="407">
        <v>0</v>
      </c>
      <c r="G63" s="408">
        <v>0</v>
      </c>
      <c r="H63" s="410">
        <v>0</v>
      </c>
      <c r="I63" s="407">
        <v>0</v>
      </c>
      <c r="J63" s="408">
        <v>0</v>
      </c>
      <c r="K63" s="415">
        <v>0</v>
      </c>
    </row>
    <row r="64" spans="1:11" ht="14.4" customHeight="1" thickBot="1" x14ac:dyDescent="0.35">
      <c r="A64" s="424" t="s">
        <v>295</v>
      </c>
      <c r="B64" s="402">
        <v>0.630457904322</v>
      </c>
      <c r="C64" s="402">
        <v>0</v>
      </c>
      <c r="D64" s="403">
        <v>-0.630457904322</v>
      </c>
      <c r="E64" s="404">
        <v>0</v>
      </c>
      <c r="F64" s="402">
        <v>0</v>
      </c>
      <c r="G64" s="403">
        <v>0</v>
      </c>
      <c r="H64" s="405">
        <v>0</v>
      </c>
      <c r="I64" s="402">
        <v>0</v>
      </c>
      <c r="J64" s="403">
        <v>0</v>
      </c>
      <c r="K64" s="406">
        <v>0</v>
      </c>
    </row>
    <row r="65" spans="1:11" ht="14.4" customHeight="1" thickBot="1" x14ac:dyDescent="0.35">
      <c r="A65" s="423" t="s">
        <v>296</v>
      </c>
      <c r="B65" s="407">
        <v>33.571121687847999</v>
      </c>
      <c r="C65" s="407">
        <v>85.344790000000003</v>
      </c>
      <c r="D65" s="408">
        <v>51.773668312151003</v>
      </c>
      <c r="E65" s="414">
        <v>2.5422084729110002</v>
      </c>
      <c r="F65" s="407">
        <v>84.224787969637006</v>
      </c>
      <c r="G65" s="408">
        <v>77.206055638834002</v>
      </c>
      <c r="H65" s="410">
        <v>2.613009999999</v>
      </c>
      <c r="I65" s="407">
        <v>62.633789999999998</v>
      </c>
      <c r="J65" s="408">
        <v>-14.572265638834001</v>
      </c>
      <c r="K65" s="415">
        <v>0.74365031376000001</v>
      </c>
    </row>
    <row r="66" spans="1:11" ht="14.4" customHeight="1" thickBot="1" x14ac:dyDescent="0.35">
      <c r="A66" s="424" t="s">
        <v>297</v>
      </c>
      <c r="B66" s="402">
        <v>0</v>
      </c>
      <c r="C66" s="402">
        <v>2.4851999999999999</v>
      </c>
      <c r="D66" s="403">
        <v>2.4851999999999999</v>
      </c>
      <c r="E66" s="412" t="s">
        <v>247</v>
      </c>
      <c r="F66" s="402">
        <v>0.23569054459800001</v>
      </c>
      <c r="G66" s="403">
        <v>0.216049665882</v>
      </c>
      <c r="H66" s="405">
        <v>2.2829999999999999</v>
      </c>
      <c r="I66" s="402">
        <v>8.0318000000000005</v>
      </c>
      <c r="J66" s="403">
        <v>7.8157503341170003</v>
      </c>
      <c r="K66" s="406">
        <v>0</v>
      </c>
    </row>
    <row r="67" spans="1:11" ht="14.4" customHeight="1" thickBot="1" x14ac:dyDescent="0.35">
      <c r="A67" s="424" t="s">
        <v>298</v>
      </c>
      <c r="B67" s="402">
        <v>29.397518870990002</v>
      </c>
      <c r="C67" s="402">
        <v>79.007999999999996</v>
      </c>
      <c r="D67" s="403">
        <v>49.610481129009003</v>
      </c>
      <c r="E67" s="404">
        <v>2.6875737488840001</v>
      </c>
      <c r="F67" s="402">
        <v>79.599406528188993</v>
      </c>
      <c r="G67" s="403">
        <v>72.966122650840006</v>
      </c>
      <c r="H67" s="405">
        <v>0</v>
      </c>
      <c r="I67" s="402">
        <v>50.761000000000003</v>
      </c>
      <c r="J67" s="403">
        <v>-22.20512265084</v>
      </c>
      <c r="K67" s="406">
        <v>0.63770575955200004</v>
      </c>
    </row>
    <row r="68" spans="1:11" ht="14.4" customHeight="1" thickBot="1" x14ac:dyDescent="0.35">
      <c r="A68" s="424" t="s">
        <v>299</v>
      </c>
      <c r="B68" s="402">
        <v>4.1736028168569996</v>
      </c>
      <c r="C68" s="402">
        <v>3.8515899999999998</v>
      </c>
      <c r="D68" s="403">
        <v>-0.32201281685700001</v>
      </c>
      <c r="E68" s="404">
        <v>0.92284536143200002</v>
      </c>
      <c r="F68" s="402">
        <v>4.3896908968480002</v>
      </c>
      <c r="G68" s="403">
        <v>4.0238833221109997</v>
      </c>
      <c r="H68" s="405">
        <v>0.33000999999899999</v>
      </c>
      <c r="I68" s="402">
        <v>3.8409900000000001</v>
      </c>
      <c r="J68" s="403">
        <v>-0.18289332211100001</v>
      </c>
      <c r="K68" s="406">
        <v>0.87500238405300002</v>
      </c>
    </row>
    <row r="69" spans="1:11" ht="14.4" customHeight="1" thickBot="1" x14ac:dyDescent="0.35">
      <c r="A69" s="423" t="s">
        <v>300</v>
      </c>
      <c r="B69" s="407">
        <v>21.718331485444999</v>
      </c>
      <c r="C69" s="407">
        <v>43.899549999999998</v>
      </c>
      <c r="D69" s="408">
        <v>22.181218514554001</v>
      </c>
      <c r="E69" s="414">
        <v>2.0213131947730001</v>
      </c>
      <c r="F69" s="407">
        <v>52</v>
      </c>
      <c r="G69" s="408">
        <v>47.666666666666003</v>
      </c>
      <c r="H69" s="410">
        <v>6.0777099999989996</v>
      </c>
      <c r="I69" s="407">
        <v>44.31306</v>
      </c>
      <c r="J69" s="408">
        <v>-3.3536066666659998</v>
      </c>
      <c r="K69" s="415">
        <v>0.85217423076900001</v>
      </c>
    </row>
    <row r="70" spans="1:11" ht="14.4" customHeight="1" thickBot="1" x14ac:dyDescent="0.35">
      <c r="A70" s="424" t="s">
        <v>301</v>
      </c>
      <c r="B70" s="402">
        <v>1.999996816928</v>
      </c>
      <c r="C70" s="402">
        <v>1.62</v>
      </c>
      <c r="D70" s="403">
        <v>-0.37999681692800003</v>
      </c>
      <c r="E70" s="404">
        <v>0.81000128914500003</v>
      </c>
      <c r="F70" s="402">
        <v>2</v>
      </c>
      <c r="G70" s="403">
        <v>1.833333333333</v>
      </c>
      <c r="H70" s="405">
        <v>0</v>
      </c>
      <c r="I70" s="402">
        <v>1.62</v>
      </c>
      <c r="J70" s="403">
        <v>-0.213333333333</v>
      </c>
      <c r="K70" s="406">
        <v>0.80999999999899996</v>
      </c>
    </row>
    <row r="71" spans="1:11" ht="14.4" customHeight="1" thickBot="1" x14ac:dyDescent="0.35">
      <c r="A71" s="424" t="s">
        <v>302</v>
      </c>
      <c r="B71" s="402">
        <v>19.718334668516</v>
      </c>
      <c r="C71" s="402">
        <v>42.27955</v>
      </c>
      <c r="D71" s="403">
        <v>22.561215331483002</v>
      </c>
      <c r="E71" s="404">
        <v>2.1441744807940002</v>
      </c>
      <c r="F71" s="402">
        <v>50</v>
      </c>
      <c r="G71" s="403">
        <v>45.833333333333002</v>
      </c>
      <c r="H71" s="405">
        <v>6.0777099999989996</v>
      </c>
      <c r="I71" s="402">
        <v>42.693060000000003</v>
      </c>
      <c r="J71" s="403">
        <v>-3.140273333333</v>
      </c>
      <c r="K71" s="406">
        <v>0.85386119999900001</v>
      </c>
    </row>
    <row r="72" spans="1:11" ht="14.4" customHeight="1" thickBot="1" x14ac:dyDescent="0.35">
      <c r="A72" s="423" t="s">
        <v>303</v>
      </c>
      <c r="B72" s="407">
        <v>47.907786841951001</v>
      </c>
      <c r="C72" s="407">
        <v>47.377270000000003</v>
      </c>
      <c r="D72" s="408">
        <v>-0.53051684195100002</v>
      </c>
      <c r="E72" s="414">
        <v>0.98892629200899995</v>
      </c>
      <c r="F72" s="407">
        <v>59.092288392816002</v>
      </c>
      <c r="G72" s="408">
        <v>54.167931026748001</v>
      </c>
      <c r="H72" s="410">
        <v>4.6159699999989998</v>
      </c>
      <c r="I72" s="407">
        <v>47.089010000000002</v>
      </c>
      <c r="J72" s="408">
        <v>-7.0789210267479996</v>
      </c>
      <c r="K72" s="415">
        <v>0.79687233784099998</v>
      </c>
    </row>
    <row r="73" spans="1:11" ht="14.4" customHeight="1" thickBot="1" x14ac:dyDescent="0.35">
      <c r="A73" s="424" t="s">
        <v>304</v>
      </c>
      <c r="B73" s="402">
        <v>0.41070779633799998</v>
      </c>
      <c r="C73" s="402">
        <v>0</v>
      </c>
      <c r="D73" s="403">
        <v>-0.41070779633799998</v>
      </c>
      <c r="E73" s="404">
        <v>0</v>
      </c>
      <c r="F73" s="402">
        <v>0</v>
      </c>
      <c r="G73" s="403">
        <v>0</v>
      </c>
      <c r="H73" s="405">
        <v>0</v>
      </c>
      <c r="I73" s="402">
        <v>0</v>
      </c>
      <c r="J73" s="403">
        <v>0</v>
      </c>
      <c r="K73" s="406">
        <v>0</v>
      </c>
    </row>
    <row r="74" spans="1:11" ht="14.4" customHeight="1" thickBot="1" x14ac:dyDescent="0.35">
      <c r="A74" s="424" t="s">
        <v>305</v>
      </c>
      <c r="B74" s="402">
        <v>47.497079045612999</v>
      </c>
      <c r="C74" s="402">
        <v>47.377270000000003</v>
      </c>
      <c r="D74" s="403">
        <v>-0.119809045613</v>
      </c>
      <c r="E74" s="404">
        <v>0.99747754918700005</v>
      </c>
      <c r="F74" s="402">
        <v>59.092288392816002</v>
      </c>
      <c r="G74" s="403">
        <v>54.167931026748001</v>
      </c>
      <c r="H74" s="405">
        <v>4.6159699999989998</v>
      </c>
      <c r="I74" s="402">
        <v>47.089010000000002</v>
      </c>
      <c r="J74" s="403">
        <v>-7.0789210267479996</v>
      </c>
      <c r="K74" s="406">
        <v>0.79687233784099998</v>
      </c>
    </row>
    <row r="75" spans="1:11" ht="14.4" customHeight="1" thickBot="1" x14ac:dyDescent="0.35">
      <c r="A75" s="423" t="s">
        <v>306</v>
      </c>
      <c r="B75" s="407">
        <v>313.61543848599001</v>
      </c>
      <c r="C75" s="407">
        <v>427.13511000000102</v>
      </c>
      <c r="D75" s="408">
        <v>113.51967151401099</v>
      </c>
      <c r="E75" s="414">
        <v>1.361970928669</v>
      </c>
      <c r="F75" s="407">
        <v>329.22162144200797</v>
      </c>
      <c r="G75" s="408">
        <v>301.78648632184098</v>
      </c>
      <c r="H75" s="410">
        <v>68.928409999999005</v>
      </c>
      <c r="I75" s="407">
        <v>405.43214999999998</v>
      </c>
      <c r="J75" s="408">
        <v>103.64566367816001</v>
      </c>
      <c r="K75" s="415">
        <v>1.2314870093400001</v>
      </c>
    </row>
    <row r="76" spans="1:11" ht="14.4" customHeight="1" thickBot="1" x14ac:dyDescent="0.35">
      <c r="A76" s="424" t="s">
        <v>307</v>
      </c>
      <c r="B76" s="402">
        <v>243.292535137735</v>
      </c>
      <c r="C76" s="402">
        <v>352.509150000001</v>
      </c>
      <c r="D76" s="403">
        <v>109.216614862265</v>
      </c>
      <c r="E76" s="404">
        <v>1.44891066962</v>
      </c>
      <c r="F76" s="402">
        <v>242.75385941127499</v>
      </c>
      <c r="G76" s="403">
        <v>222.52437112700201</v>
      </c>
      <c r="H76" s="405">
        <v>63.948499999999001</v>
      </c>
      <c r="I76" s="402">
        <v>336.17367000000002</v>
      </c>
      <c r="J76" s="403">
        <v>113.649298872998</v>
      </c>
      <c r="K76" s="406">
        <v>1.384833472123</v>
      </c>
    </row>
    <row r="77" spans="1:11" ht="14.4" customHeight="1" thickBot="1" x14ac:dyDescent="0.35">
      <c r="A77" s="424" t="s">
        <v>308</v>
      </c>
      <c r="B77" s="402">
        <v>67.344750077707005</v>
      </c>
      <c r="C77" s="402">
        <v>74.625960000000006</v>
      </c>
      <c r="D77" s="403">
        <v>7.2812099222919997</v>
      </c>
      <c r="E77" s="404">
        <v>1.1081184489339999</v>
      </c>
      <c r="F77" s="402">
        <v>86.467762030732004</v>
      </c>
      <c r="G77" s="403">
        <v>79.262115194838003</v>
      </c>
      <c r="H77" s="405">
        <v>4.9799099999990002</v>
      </c>
      <c r="I77" s="402">
        <v>68.308229999999995</v>
      </c>
      <c r="J77" s="403">
        <v>-10.953885194838</v>
      </c>
      <c r="K77" s="406">
        <v>0.78998494231500005</v>
      </c>
    </row>
    <row r="78" spans="1:11" ht="14.4" customHeight="1" thickBot="1" x14ac:dyDescent="0.35">
      <c r="A78" s="424" t="s">
        <v>309</v>
      </c>
      <c r="B78" s="402">
        <v>2.9781532705470002</v>
      </c>
      <c r="C78" s="402">
        <v>0</v>
      </c>
      <c r="D78" s="403">
        <v>-2.9781532705470002</v>
      </c>
      <c r="E78" s="404">
        <v>0</v>
      </c>
      <c r="F78" s="402">
        <v>0</v>
      </c>
      <c r="G78" s="403">
        <v>0</v>
      </c>
      <c r="H78" s="405">
        <v>0</v>
      </c>
      <c r="I78" s="402">
        <v>0.95025000000000004</v>
      </c>
      <c r="J78" s="403">
        <v>0.95025000000000004</v>
      </c>
      <c r="K78" s="413" t="s">
        <v>247</v>
      </c>
    </row>
    <row r="79" spans="1:11" ht="14.4" customHeight="1" thickBot="1" x14ac:dyDescent="0.35">
      <c r="A79" s="423" t="s">
        <v>310</v>
      </c>
      <c r="B79" s="407">
        <v>44.339418953717001</v>
      </c>
      <c r="C79" s="407">
        <v>94.781419999999997</v>
      </c>
      <c r="D79" s="408">
        <v>50.442001046283004</v>
      </c>
      <c r="E79" s="414">
        <v>2.1376333347740002</v>
      </c>
      <c r="F79" s="407">
        <v>88.584759269969993</v>
      </c>
      <c r="G79" s="408">
        <v>81.202695997472006</v>
      </c>
      <c r="H79" s="410">
        <v>0.37199999999900002</v>
      </c>
      <c r="I79" s="407">
        <v>89.203100000000006</v>
      </c>
      <c r="J79" s="408">
        <v>8.0004040025270005</v>
      </c>
      <c r="K79" s="415">
        <v>1.006980215729</v>
      </c>
    </row>
    <row r="80" spans="1:11" ht="14.4" customHeight="1" thickBot="1" x14ac:dyDescent="0.35">
      <c r="A80" s="424" t="s">
        <v>311</v>
      </c>
      <c r="B80" s="402">
        <v>0</v>
      </c>
      <c r="C80" s="402">
        <v>61.698999999999998</v>
      </c>
      <c r="D80" s="403">
        <v>61.698999999999998</v>
      </c>
      <c r="E80" s="412" t="s">
        <v>247</v>
      </c>
      <c r="F80" s="402">
        <v>0</v>
      </c>
      <c r="G80" s="403">
        <v>0</v>
      </c>
      <c r="H80" s="405">
        <v>0</v>
      </c>
      <c r="I80" s="402">
        <v>29.641999999999999</v>
      </c>
      <c r="J80" s="403">
        <v>29.641999999999999</v>
      </c>
      <c r="K80" s="413" t="s">
        <v>237</v>
      </c>
    </row>
    <row r="81" spans="1:11" ht="14.4" customHeight="1" thickBot="1" x14ac:dyDescent="0.35">
      <c r="A81" s="424" t="s">
        <v>312</v>
      </c>
      <c r="B81" s="402">
        <v>0</v>
      </c>
      <c r="C81" s="402">
        <v>5.60297</v>
      </c>
      <c r="D81" s="403">
        <v>5.60297</v>
      </c>
      <c r="E81" s="412" t="s">
        <v>247</v>
      </c>
      <c r="F81" s="402">
        <v>8.5847592699700002</v>
      </c>
      <c r="G81" s="403">
        <v>7.8693626641390004</v>
      </c>
      <c r="H81" s="405">
        <v>0</v>
      </c>
      <c r="I81" s="402">
        <v>7.4420000000000002</v>
      </c>
      <c r="J81" s="403">
        <v>-0.42736266413899998</v>
      </c>
      <c r="K81" s="406">
        <v>0.86688511185499995</v>
      </c>
    </row>
    <row r="82" spans="1:11" ht="14.4" customHeight="1" thickBot="1" x14ac:dyDescent="0.35">
      <c r="A82" s="424" t="s">
        <v>313</v>
      </c>
      <c r="B82" s="402">
        <v>39.339426911394</v>
      </c>
      <c r="C82" s="402">
        <v>23.244450000000001</v>
      </c>
      <c r="D82" s="403">
        <v>-16.094976911393999</v>
      </c>
      <c r="E82" s="404">
        <v>0.59086905491399999</v>
      </c>
      <c r="F82" s="402">
        <v>40</v>
      </c>
      <c r="G82" s="403">
        <v>36.666666666666003</v>
      </c>
      <c r="H82" s="405">
        <v>0.37199999999900002</v>
      </c>
      <c r="I82" s="402">
        <v>22.4741</v>
      </c>
      <c r="J82" s="403">
        <v>-14.192566666666</v>
      </c>
      <c r="K82" s="406">
        <v>0.56185249999999998</v>
      </c>
    </row>
    <row r="83" spans="1:11" ht="14.4" customHeight="1" thickBot="1" x14ac:dyDescent="0.35">
      <c r="A83" s="424" t="s">
        <v>314</v>
      </c>
      <c r="B83" s="402">
        <v>4.9999920423219999</v>
      </c>
      <c r="C83" s="402">
        <v>4.2350000000000003</v>
      </c>
      <c r="D83" s="403">
        <v>-0.76499204232200002</v>
      </c>
      <c r="E83" s="404">
        <v>0.847001348032</v>
      </c>
      <c r="F83" s="402">
        <v>40</v>
      </c>
      <c r="G83" s="403">
        <v>36.666666666666003</v>
      </c>
      <c r="H83" s="405">
        <v>0</v>
      </c>
      <c r="I83" s="402">
        <v>29.645</v>
      </c>
      <c r="J83" s="403">
        <v>-7.0216666666660004</v>
      </c>
      <c r="K83" s="406">
        <v>0.74112500000000003</v>
      </c>
    </row>
    <row r="84" spans="1:11" ht="14.4" customHeight="1" thickBot="1" x14ac:dyDescent="0.35">
      <c r="A84" s="421" t="s">
        <v>34</v>
      </c>
      <c r="B84" s="402">
        <v>17169.001550008601</v>
      </c>
      <c r="C84" s="402">
        <v>19258.51298</v>
      </c>
      <c r="D84" s="403">
        <v>2089.5114299913898</v>
      </c>
      <c r="E84" s="404">
        <v>1.121702559342</v>
      </c>
      <c r="F84" s="402">
        <v>18811</v>
      </c>
      <c r="G84" s="403">
        <v>17243.416666666701</v>
      </c>
      <c r="H84" s="405">
        <v>2207.7439300000001</v>
      </c>
      <c r="I84" s="402">
        <v>18723.70537</v>
      </c>
      <c r="J84" s="403">
        <v>1480.28870333334</v>
      </c>
      <c r="K84" s="406">
        <v>0.99535938387099998</v>
      </c>
    </row>
    <row r="85" spans="1:11" ht="14.4" customHeight="1" thickBot="1" x14ac:dyDescent="0.35">
      <c r="A85" s="427" t="s">
        <v>315</v>
      </c>
      <c r="B85" s="407">
        <v>13033.001176612601</v>
      </c>
      <c r="C85" s="407">
        <v>14253.125</v>
      </c>
      <c r="D85" s="408">
        <v>1220.1238233873701</v>
      </c>
      <c r="E85" s="414">
        <v>1.0936180244939999</v>
      </c>
      <c r="F85" s="407">
        <v>14151</v>
      </c>
      <c r="G85" s="408">
        <v>12971.75</v>
      </c>
      <c r="H85" s="410">
        <v>1633.73</v>
      </c>
      <c r="I85" s="407">
        <v>13815.004999999999</v>
      </c>
      <c r="J85" s="408">
        <v>843.25499999999704</v>
      </c>
      <c r="K85" s="415">
        <v>0.97625644830699998</v>
      </c>
    </row>
    <row r="86" spans="1:11" ht="14.4" customHeight="1" thickBot="1" x14ac:dyDescent="0.35">
      <c r="A86" s="423" t="s">
        <v>316</v>
      </c>
      <c r="B86" s="407">
        <v>11650.0010517561</v>
      </c>
      <c r="C86" s="407">
        <v>13041.726000000001</v>
      </c>
      <c r="D86" s="408">
        <v>1391.7249482439099</v>
      </c>
      <c r="E86" s="414">
        <v>1.119461358163</v>
      </c>
      <c r="F86" s="407">
        <v>12945</v>
      </c>
      <c r="G86" s="408">
        <v>11866.25</v>
      </c>
      <c r="H86" s="410">
        <v>1528.3050000000001</v>
      </c>
      <c r="I86" s="407">
        <v>12619.204</v>
      </c>
      <c r="J86" s="408">
        <v>752.95399999999404</v>
      </c>
      <c r="K86" s="415">
        <v>0.97483229045899999</v>
      </c>
    </row>
    <row r="87" spans="1:11" ht="14.4" customHeight="1" thickBot="1" x14ac:dyDescent="0.35">
      <c r="A87" s="424" t="s">
        <v>317</v>
      </c>
      <c r="B87" s="402">
        <v>11650.0010517561</v>
      </c>
      <c r="C87" s="402">
        <v>13041.726000000001</v>
      </c>
      <c r="D87" s="403">
        <v>1391.7249482439099</v>
      </c>
      <c r="E87" s="404">
        <v>1.119461358163</v>
      </c>
      <c r="F87" s="402">
        <v>12945</v>
      </c>
      <c r="G87" s="403">
        <v>11866.25</v>
      </c>
      <c r="H87" s="405">
        <v>1528.3050000000001</v>
      </c>
      <c r="I87" s="402">
        <v>12619.204</v>
      </c>
      <c r="J87" s="403">
        <v>752.95399999999404</v>
      </c>
      <c r="K87" s="406">
        <v>0.97483229045899999</v>
      </c>
    </row>
    <row r="88" spans="1:11" ht="14.4" customHeight="1" thickBot="1" x14ac:dyDescent="0.35">
      <c r="A88" s="423" t="s">
        <v>318</v>
      </c>
      <c r="B88" s="407">
        <v>0</v>
      </c>
      <c r="C88" s="407">
        <v>0</v>
      </c>
      <c r="D88" s="408">
        <v>0</v>
      </c>
      <c r="E88" s="414">
        <v>1</v>
      </c>
      <c r="F88" s="407">
        <v>0</v>
      </c>
      <c r="G88" s="408">
        <v>0</v>
      </c>
      <c r="H88" s="410">
        <v>0</v>
      </c>
      <c r="I88" s="407">
        <v>-1.1339999999999999</v>
      </c>
      <c r="J88" s="408">
        <v>-1.1339999999999999</v>
      </c>
      <c r="K88" s="411" t="s">
        <v>247</v>
      </c>
    </row>
    <row r="89" spans="1:11" ht="14.4" customHeight="1" thickBot="1" x14ac:dyDescent="0.35">
      <c r="A89" s="424" t="s">
        <v>319</v>
      </c>
      <c r="B89" s="402">
        <v>0</v>
      </c>
      <c r="C89" s="402">
        <v>0</v>
      </c>
      <c r="D89" s="403">
        <v>0</v>
      </c>
      <c r="E89" s="404">
        <v>1</v>
      </c>
      <c r="F89" s="402">
        <v>0</v>
      </c>
      <c r="G89" s="403">
        <v>0</v>
      </c>
      <c r="H89" s="405">
        <v>0</v>
      </c>
      <c r="I89" s="402">
        <v>-1.1339999999999999</v>
      </c>
      <c r="J89" s="403">
        <v>-1.1339999999999999</v>
      </c>
      <c r="K89" s="413" t="s">
        <v>247</v>
      </c>
    </row>
    <row r="90" spans="1:11" ht="14.4" customHeight="1" thickBot="1" x14ac:dyDescent="0.35">
      <c r="A90" s="423" t="s">
        <v>320</v>
      </c>
      <c r="B90" s="407">
        <v>1350.00012187732</v>
      </c>
      <c r="C90" s="407">
        <v>1167.3699999999999</v>
      </c>
      <c r="D90" s="408">
        <v>-182.63012187731599</v>
      </c>
      <c r="E90" s="414">
        <v>0.86471844045199997</v>
      </c>
      <c r="F90" s="407">
        <v>1170</v>
      </c>
      <c r="G90" s="408">
        <v>1072.5</v>
      </c>
      <c r="H90" s="410">
        <v>104.675</v>
      </c>
      <c r="I90" s="407">
        <v>1150.547</v>
      </c>
      <c r="J90" s="408">
        <v>78.046999999999997</v>
      </c>
      <c r="K90" s="415">
        <v>0.98337350427299997</v>
      </c>
    </row>
    <row r="91" spans="1:11" ht="14.4" customHeight="1" thickBot="1" x14ac:dyDescent="0.35">
      <c r="A91" s="424" t="s">
        <v>321</v>
      </c>
      <c r="B91" s="402">
        <v>1350.00012187732</v>
      </c>
      <c r="C91" s="402">
        <v>1167.3699999999999</v>
      </c>
      <c r="D91" s="403">
        <v>-182.63012187731599</v>
      </c>
      <c r="E91" s="404">
        <v>0.86471844045199997</v>
      </c>
      <c r="F91" s="402">
        <v>1170</v>
      </c>
      <c r="G91" s="403">
        <v>1072.5</v>
      </c>
      <c r="H91" s="405">
        <v>104.675</v>
      </c>
      <c r="I91" s="402">
        <v>1150.547</v>
      </c>
      <c r="J91" s="403">
        <v>78.046999999999997</v>
      </c>
      <c r="K91" s="406">
        <v>0.98337350427299997</v>
      </c>
    </row>
    <row r="92" spans="1:11" ht="14.4" customHeight="1" thickBot="1" x14ac:dyDescent="0.35">
      <c r="A92" s="423" t="s">
        <v>322</v>
      </c>
      <c r="B92" s="407">
        <v>33.000002979222998</v>
      </c>
      <c r="C92" s="407">
        <v>44.029000000000003</v>
      </c>
      <c r="D92" s="408">
        <v>11.028997020776</v>
      </c>
      <c r="E92" s="414">
        <v>1.33421200076</v>
      </c>
      <c r="F92" s="407">
        <v>36</v>
      </c>
      <c r="G92" s="408">
        <v>33</v>
      </c>
      <c r="H92" s="410">
        <v>0</v>
      </c>
      <c r="I92" s="407">
        <v>20.638000000000002</v>
      </c>
      <c r="J92" s="408">
        <v>-12.362</v>
      </c>
      <c r="K92" s="415">
        <v>0.57327777777699995</v>
      </c>
    </row>
    <row r="93" spans="1:11" ht="14.4" customHeight="1" thickBot="1" x14ac:dyDescent="0.35">
      <c r="A93" s="424" t="s">
        <v>323</v>
      </c>
      <c r="B93" s="402">
        <v>33.000002979222998</v>
      </c>
      <c r="C93" s="402">
        <v>44.029000000000003</v>
      </c>
      <c r="D93" s="403">
        <v>11.028997020776</v>
      </c>
      <c r="E93" s="404">
        <v>1.33421200076</v>
      </c>
      <c r="F93" s="402">
        <v>36</v>
      </c>
      <c r="G93" s="403">
        <v>33</v>
      </c>
      <c r="H93" s="405">
        <v>0</v>
      </c>
      <c r="I93" s="402">
        <v>20.638000000000002</v>
      </c>
      <c r="J93" s="403">
        <v>-12.362</v>
      </c>
      <c r="K93" s="406">
        <v>0.57327777777699995</v>
      </c>
    </row>
    <row r="94" spans="1:11" ht="14.4" customHeight="1" thickBot="1" x14ac:dyDescent="0.35">
      <c r="A94" s="426" t="s">
        <v>324</v>
      </c>
      <c r="B94" s="402">
        <v>0</v>
      </c>
      <c r="C94" s="402">
        <v>0</v>
      </c>
      <c r="D94" s="403">
        <v>0</v>
      </c>
      <c r="E94" s="404">
        <v>1</v>
      </c>
      <c r="F94" s="402">
        <v>0</v>
      </c>
      <c r="G94" s="403">
        <v>0</v>
      </c>
      <c r="H94" s="405">
        <v>0.74999999999900002</v>
      </c>
      <c r="I94" s="402">
        <v>25.75</v>
      </c>
      <c r="J94" s="403">
        <v>25.75</v>
      </c>
      <c r="K94" s="413" t="s">
        <v>247</v>
      </c>
    </row>
    <row r="95" spans="1:11" ht="14.4" customHeight="1" thickBot="1" x14ac:dyDescent="0.35">
      <c r="A95" s="424" t="s">
        <v>325</v>
      </c>
      <c r="B95" s="402">
        <v>0</v>
      </c>
      <c r="C95" s="402">
        <v>0</v>
      </c>
      <c r="D95" s="403">
        <v>0</v>
      </c>
      <c r="E95" s="404">
        <v>1</v>
      </c>
      <c r="F95" s="402">
        <v>0</v>
      </c>
      <c r="G95" s="403">
        <v>0</v>
      </c>
      <c r="H95" s="405">
        <v>0.74999999999900002</v>
      </c>
      <c r="I95" s="402">
        <v>25.75</v>
      </c>
      <c r="J95" s="403">
        <v>25.75</v>
      </c>
      <c r="K95" s="413" t="s">
        <v>247</v>
      </c>
    </row>
    <row r="96" spans="1:11" ht="14.4" customHeight="1" thickBot="1" x14ac:dyDescent="0.35">
      <c r="A96" s="422" t="s">
        <v>326</v>
      </c>
      <c r="B96" s="402">
        <v>3961.00035759707</v>
      </c>
      <c r="C96" s="402">
        <v>4809.1043399999999</v>
      </c>
      <c r="D96" s="403">
        <v>848.10398240292898</v>
      </c>
      <c r="E96" s="404">
        <v>1.2141135839020001</v>
      </c>
      <c r="F96" s="402">
        <v>4400.99999999999</v>
      </c>
      <c r="G96" s="403">
        <v>4034.25</v>
      </c>
      <c r="H96" s="405">
        <v>543.44757999999899</v>
      </c>
      <c r="I96" s="402">
        <v>4655.9246300000004</v>
      </c>
      <c r="J96" s="403">
        <v>621.674630000006</v>
      </c>
      <c r="K96" s="406">
        <v>1.0579242513060001</v>
      </c>
    </row>
    <row r="97" spans="1:11" ht="14.4" customHeight="1" thickBot="1" x14ac:dyDescent="0.35">
      <c r="A97" s="423" t="s">
        <v>327</v>
      </c>
      <c r="B97" s="407">
        <v>1049.0000947031899</v>
      </c>
      <c r="C97" s="407">
        <v>1274.0373500000001</v>
      </c>
      <c r="D97" s="408">
        <v>225.03725529681199</v>
      </c>
      <c r="E97" s="414">
        <v>1.2145254861579999</v>
      </c>
      <c r="F97" s="407">
        <v>1165</v>
      </c>
      <c r="G97" s="408">
        <v>1067.9166666666599</v>
      </c>
      <c r="H97" s="410">
        <v>146.5042</v>
      </c>
      <c r="I97" s="407">
        <v>1235.6663100000001</v>
      </c>
      <c r="J97" s="408">
        <v>167.74964333333801</v>
      </c>
      <c r="K97" s="415">
        <v>1.060657776824</v>
      </c>
    </row>
    <row r="98" spans="1:11" ht="14.4" customHeight="1" thickBot="1" x14ac:dyDescent="0.35">
      <c r="A98" s="424" t="s">
        <v>328</v>
      </c>
      <c r="B98" s="402">
        <v>1049.0000947031899</v>
      </c>
      <c r="C98" s="402">
        <v>1274.0373500000001</v>
      </c>
      <c r="D98" s="403">
        <v>225.03725529681199</v>
      </c>
      <c r="E98" s="404">
        <v>1.2145254861579999</v>
      </c>
      <c r="F98" s="402">
        <v>1165</v>
      </c>
      <c r="G98" s="403">
        <v>1067.9166666666599</v>
      </c>
      <c r="H98" s="405">
        <v>146.5042</v>
      </c>
      <c r="I98" s="402">
        <v>1235.6663100000001</v>
      </c>
      <c r="J98" s="403">
        <v>167.74964333333801</v>
      </c>
      <c r="K98" s="406">
        <v>1.060657776824</v>
      </c>
    </row>
    <row r="99" spans="1:11" ht="14.4" customHeight="1" thickBot="1" x14ac:dyDescent="0.35">
      <c r="A99" s="423" t="s">
        <v>329</v>
      </c>
      <c r="B99" s="407">
        <v>2912.0002628938801</v>
      </c>
      <c r="C99" s="407">
        <v>3535.0669899999998</v>
      </c>
      <c r="D99" s="408">
        <v>623.06672710611701</v>
      </c>
      <c r="E99" s="414">
        <v>1.2139652029029999</v>
      </c>
      <c r="F99" s="407">
        <v>3236</v>
      </c>
      <c r="G99" s="408">
        <v>2966.3333333333298</v>
      </c>
      <c r="H99" s="410">
        <v>396.94337999999902</v>
      </c>
      <c r="I99" s="407">
        <v>3420.6453200000001</v>
      </c>
      <c r="J99" s="408">
        <v>454.31198666666899</v>
      </c>
      <c r="K99" s="415">
        <v>1.0570597404199999</v>
      </c>
    </row>
    <row r="100" spans="1:11" ht="14.4" customHeight="1" thickBot="1" x14ac:dyDescent="0.35">
      <c r="A100" s="424" t="s">
        <v>330</v>
      </c>
      <c r="B100" s="402">
        <v>2912.0002628938801</v>
      </c>
      <c r="C100" s="402">
        <v>3535.0669899999998</v>
      </c>
      <c r="D100" s="403">
        <v>623.06672710611701</v>
      </c>
      <c r="E100" s="404">
        <v>1.2139652029029999</v>
      </c>
      <c r="F100" s="402">
        <v>3236</v>
      </c>
      <c r="G100" s="403">
        <v>2966.3333333333298</v>
      </c>
      <c r="H100" s="405">
        <v>396.94337999999902</v>
      </c>
      <c r="I100" s="402">
        <v>3420.6453200000001</v>
      </c>
      <c r="J100" s="403">
        <v>454.31198666666899</v>
      </c>
      <c r="K100" s="406">
        <v>1.0570597404199999</v>
      </c>
    </row>
    <row r="101" spans="1:11" ht="14.4" customHeight="1" thickBot="1" x14ac:dyDescent="0.35">
      <c r="A101" s="423" t="s">
        <v>331</v>
      </c>
      <c r="B101" s="407">
        <v>0</v>
      </c>
      <c r="C101" s="407">
        <v>0</v>
      </c>
      <c r="D101" s="408">
        <v>0</v>
      </c>
      <c r="E101" s="414">
        <v>1</v>
      </c>
      <c r="F101" s="407">
        <v>0</v>
      </c>
      <c r="G101" s="408">
        <v>0</v>
      </c>
      <c r="H101" s="410">
        <v>0</v>
      </c>
      <c r="I101" s="407">
        <v>-0.10299999999999999</v>
      </c>
      <c r="J101" s="408">
        <v>-0.10299999999999999</v>
      </c>
      <c r="K101" s="411" t="s">
        <v>247</v>
      </c>
    </row>
    <row r="102" spans="1:11" ht="14.4" customHeight="1" thickBot="1" x14ac:dyDescent="0.35">
      <c r="A102" s="424" t="s">
        <v>332</v>
      </c>
      <c r="B102" s="402">
        <v>0</v>
      </c>
      <c r="C102" s="402">
        <v>0</v>
      </c>
      <c r="D102" s="403">
        <v>0</v>
      </c>
      <c r="E102" s="404">
        <v>1</v>
      </c>
      <c r="F102" s="402">
        <v>0</v>
      </c>
      <c r="G102" s="403">
        <v>0</v>
      </c>
      <c r="H102" s="405">
        <v>0</v>
      </c>
      <c r="I102" s="402">
        <v>-0.10299999999999999</v>
      </c>
      <c r="J102" s="403">
        <v>-0.10299999999999999</v>
      </c>
      <c r="K102" s="413" t="s">
        <v>247</v>
      </c>
    </row>
    <row r="103" spans="1:11" ht="14.4" customHeight="1" thickBot="1" x14ac:dyDescent="0.35">
      <c r="A103" s="423" t="s">
        <v>333</v>
      </c>
      <c r="B103" s="407">
        <v>0</v>
      </c>
      <c r="C103" s="407">
        <v>0</v>
      </c>
      <c r="D103" s="408">
        <v>0</v>
      </c>
      <c r="E103" s="414">
        <v>1</v>
      </c>
      <c r="F103" s="407">
        <v>0</v>
      </c>
      <c r="G103" s="408">
        <v>0</v>
      </c>
      <c r="H103" s="410">
        <v>0</v>
      </c>
      <c r="I103" s="407">
        <v>-0.28399999999999997</v>
      </c>
      <c r="J103" s="408">
        <v>-0.28399999999999997</v>
      </c>
      <c r="K103" s="411" t="s">
        <v>247</v>
      </c>
    </row>
    <row r="104" spans="1:11" ht="14.4" customHeight="1" thickBot="1" x14ac:dyDescent="0.35">
      <c r="A104" s="424" t="s">
        <v>334</v>
      </c>
      <c r="B104" s="402">
        <v>0</v>
      </c>
      <c r="C104" s="402">
        <v>0</v>
      </c>
      <c r="D104" s="403">
        <v>0</v>
      </c>
      <c r="E104" s="404">
        <v>1</v>
      </c>
      <c r="F104" s="402">
        <v>0</v>
      </c>
      <c r="G104" s="403">
        <v>0</v>
      </c>
      <c r="H104" s="405">
        <v>0</v>
      </c>
      <c r="I104" s="402">
        <v>-0.28399999999999997</v>
      </c>
      <c r="J104" s="403">
        <v>-0.28399999999999997</v>
      </c>
      <c r="K104" s="413" t="s">
        <v>247</v>
      </c>
    </row>
    <row r="105" spans="1:11" ht="14.4" customHeight="1" thickBot="1" x14ac:dyDescent="0.35">
      <c r="A105" s="422" t="s">
        <v>335</v>
      </c>
      <c r="B105" s="402">
        <v>175.00001579891099</v>
      </c>
      <c r="C105" s="402">
        <v>196.28363999999999</v>
      </c>
      <c r="D105" s="403">
        <v>21.283624201087999</v>
      </c>
      <c r="E105" s="404">
        <v>1.1216206987399999</v>
      </c>
      <c r="F105" s="402">
        <v>259</v>
      </c>
      <c r="G105" s="403">
        <v>237.416666666667</v>
      </c>
      <c r="H105" s="405">
        <v>30.566349999999002</v>
      </c>
      <c r="I105" s="402">
        <v>252.77574000000001</v>
      </c>
      <c r="J105" s="403">
        <v>15.359073333333001</v>
      </c>
      <c r="K105" s="406">
        <v>0.97596810810800005</v>
      </c>
    </row>
    <row r="106" spans="1:11" ht="14.4" customHeight="1" thickBot="1" x14ac:dyDescent="0.35">
      <c r="A106" s="423" t="s">
        <v>336</v>
      </c>
      <c r="B106" s="407">
        <v>175.00001579891099</v>
      </c>
      <c r="C106" s="407">
        <v>196.28363999999999</v>
      </c>
      <c r="D106" s="408">
        <v>21.283624201087999</v>
      </c>
      <c r="E106" s="414">
        <v>1.1216206987399999</v>
      </c>
      <c r="F106" s="407">
        <v>259</v>
      </c>
      <c r="G106" s="408">
        <v>237.416666666667</v>
      </c>
      <c r="H106" s="410">
        <v>30.566349999999002</v>
      </c>
      <c r="I106" s="407">
        <v>252.77574000000001</v>
      </c>
      <c r="J106" s="408">
        <v>15.359073333333001</v>
      </c>
      <c r="K106" s="415">
        <v>0.97596810810800005</v>
      </c>
    </row>
    <row r="107" spans="1:11" ht="14.4" customHeight="1" thickBot="1" x14ac:dyDescent="0.35">
      <c r="A107" s="424" t="s">
        <v>337</v>
      </c>
      <c r="B107" s="402">
        <v>175.00001579891099</v>
      </c>
      <c r="C107" s="402">
        <v>196.28363999999999</v>
      </c>
      <c r="D107" s="403">
        <v>21.283624201087999</v>
      </c>
      <c r="E107" s="404">
        <v>1.1216206987399999</v>
      </c>
      <c r="F107" s="402">
        <v>259</v>
      </c>
      <c r="G107" s="403">
        <v>237.416666666667</v>
      </c>
      <c r="H107" s="405">
        <v>30.566349999999002</v>
      </c>
      <c r="I107" s="402">
        <v>252.77574000000001</v>
      </c>
      <c r="J107" s="403">
        <v>15.359073333333001</v>
      </c>
      <c r="K107" s="406">
        <v>0.97596810810800005</v>
      </c>
    </row>
    <row r="108" spans="1:11" ht="14.4" customHeight="1" thickBot="1" x14ac:dyDescent="0.35">
      <c r="A108" s="421" t="s">
        <v>338</v>
      </c>
      <c r="B108" s="402">
        <v>0</v>
      </c>
      <c r="C108" s="402">
        <v>0.25</v>
      </c>
      <c r="D108" s="403">
        <v>0.25</v>
      </c>
      <c r="E108" s="412" t="s">
        <v>247</v>
      </c>
      <c r="F108" s="402">
        <v>0</v>
      </c>
      <c r="G108" s="403">
        <v>0</v>
      </c>
      <c r="H108" s="405">
        <v>0</v>
      </c>
      <c r="I108" s="402">
        <v>0</v>
      </c>
      <c r="J108" s="403">
        <v>0</v>
      </c>
      <c r="K108" s="406">
        <v>0</v>
      </c>
    </row>
    <row r="109" spans="1:11" ht="14.4" customHeight="1" thickBot="1" x14ac:dyDescent="0.35">
      <c r="A109" s="422" t="s">
        <v>339</v>
      </c>
      <c r="B109" s="402">
        <v>0</v>
      </c>
      <c r="C109" s="402">
        <v>0.25</v>
      </c>
      <c r="D109" s="403">
        <v>0.25</v>
      </c>
      <c r="E109" s="412" t="s">
        <v>247</v>
      </c>
      <c r="F109" s="402">
        <v>0</v>
      </c>
      <c r="G109" s="403">
        <v>0</v>
      </c>
      <c r="H109" s="405">
        <v>0</v>
      </c>
      <c r="I109" s="402">
        <v>0</v>
      </c>
      <c r="J109" s="403">
        <v>0</v>
      </c>
      <c r="K109" s="406">
        <v>0</v>
      </c>
    </row>
    <row r="110" spans="1:11" ht="14.4" customHeight="1" thickBot="1" x14ac:dyDescent="0.35">
      <c r="A110" s="423" t="s">
        <v>340</v>
      </c>
      <c r="B110" s="407">
        <v>0</v>
      </c>
      <c r="C110" s="407">
        <v>0.25</v>
      </c>
      <c r="D110" s="408">
        <v>0.25</v>
      </c>
      <c r="E110" s="409" t="s">
        <v>247</v>
      </c>
      <c r="F110" s="407">
        <v>0</v>
      </c>
      <c r="G110" s="408">
        <v>0</v>
      </c>
      <c r="H110" s="410">
        <v>0</v>
      </c>
      <c r="I110" s="407">
        <v>0</v>
      </c>
      <c r="J110" s="408">
        <v>0</v>
      </c>
      <c r="K110" s="415">
        <v>0</v>
      </c>
    </row>
    <row r="111" spans="1:11" ht="14.4" customHeight="1" thickBot="1" x14ac:dyDescent="0.35">
      <c r="A111" s="424" t="s">
        <v>341</v>
      </c>
      <c r="B111" s="402">
        <v>0</v>
      </c>
      <c r="C111" s="402">
        <v>0.25</v>
      </c>
      <c r="D111" s="403">
        <v>0.25</v>
      </c>
      <c r="E111" s="412" t="s">
        <v>247</v>
      </c>
      <c r="F111" s="402">
        <v>0</v>
      </c>
      <c r="G111" s="403">
        <v>0</v>
      </c>
      <c r="H111" s="405">
        <v>0</v>
      </c>
      <c r="I111" s="402">
        <v>0</v>
      </c>
      <c r="J111" s="403">
        <v>0</v>
      </c>
      <c r="K111" s="406">
        <v>0</v>
      </c>
    </row>
    <row r="112" spans="1:11" ht="14.4" customHeight="1" thickBot="1" x14ac:dyDescent="0.35">
      <c r="A112" s="421" t="s">
        <v>342</v>
      </c>
      <c r="B112" s="402">
        <v>0</v>
      </c>
      <c r="C112" s="402">
        <v>134.1867</v>
      </c>
      <c r="D112" s="403">
        <v>134.1867</v>
      </c>
      <c r="E112" s="412" t="s">
        <v>237</v>
      </c>
      <c r="F112" s="402">
        <v>0</v>
      </c>
      <c r="G112" s="403">
        <v>0</v>
      </c>
      <c r="H112" s="405">
        <v>12.95</v>
      </c>
      <c r="I112" s="402">
        <v>132.8886</v>
      </c>
      <c r="J112" s="403">
        <v>132.8886</v>
      </c>
      <c r="K112" s="413" t="s">
        <v>237</v>
      </c>
    </row>
    <row r="113" spans="1:11" ht="14.4" customHeight="1" thickBot="1" x14ac:dyDescent="0.35">
      <c r="A113" s="422" t="s">
        <v>343</v>
      </c>
      <c r="B113" s="402">
        <v>0</v>
      </c>
      <c r="C113" s="402">
        <v>134.1867</v>
      </c>
      <c r="D113" s="403">
        <v>134.1867</v>
      </c>
      <c r="E113" s="412" t="s">
        <v>237</v>
      </c>
      <c r="F113" s="402">
        <v>0</v>
      </c>
      <c r="G113" s="403">
        <v>0</v>
      </c>
      <c r="H113" s="405">
        <v>12.95</v>
      </c>
      <c r="I113" s="402">
        <v>132.8886</v>
      </c>
      <c r="J113" s="403">
        <v>132.8886</v>
      </c>
      <c r="K113" s="413" t="s">
        <v>237</v>
      </c>
    </row>
    <row r="114" spans="1:11" ht="14.4" customHeight="1" thickBot="1" x14ac:dyDescent="0.35">
      <c r="A114" s="423" t="s">
        <v>344</v>
      </c>
      <c r="B114" s="407">
        <v>0</v>
      </c>
      <c r="C114" s="407">
        <v>28.287700000000001</v>
      </c>
      <c r="D114" s="408">
        <v>28.287700000000001</v>
      </c>
      <c r="E114" s="409" t="s">
        <v>237</v>
      </c>
      <c r="F114" s="407">
        <v>0</v>
      </c>
      <c r="G114" s="408">
        <v>0</v>
      </c>
      <c r="H114" s="410">
        <v>5.2499999999989999</v>
      </c>
      <c r="I114" s="407">
        <v>58.7776</v>
      </c>
      <c r="J114" s="408">
        <v>58.7776</v>
      </c>
      <c r="K114" s="411" t="s">
        <v>237</v>
      </c>
    </row>
    <row r="115" spans="1:11" ht="14.4" customHeight="1" thickBot="1" x14ac:dyDescent="0.35">
      <c r="A115" s="424" t="s">
        <v>345</v>
      </c>
      <c r="B115" s="402">
        <v>0</v>
      </c>
      <c r="C115" s="402">
        <v>-3.2673000000000001</v>
      </c>
      <c r="D115" s="403">
        <v>-3.2673000000000001</v>
      </c>
      <c r="E115" s="412" t="s">
        <v>237</v>
      </c>
      <c r="F115" s="402">
        <v>0</v>
      </c>
      <c r="G115" s="403">
        <v>0</v>
      </c>
      <c r="H115" s="405">
        <v>0</v>
      </c>
      <c r="I115" s="402">
        <v>-0.88739999999999997</v>
      </c>
      <c r="J115" s="403">
        <v>-0.88739999999999997</v>
      </c>
      <c r="K115" s="413" t="s">
        <v>237</v>
      </c>
    </row>
    <row r="116" spans="1:11" ht="14.4" customHeight="1" thickBot="1" x14ac:dyDescent="0.35">
      <c r="A116" s="424" t="s">
        <v>346</v>
      </c>
      <c r="B116" s="402">
        <v>0</v>
      </c>
      <c r="C116" s="402">
        <v>30.84</v>
      </c>
      <c r="D116" s="403">
        <v>30.84</v>
      </c>
      <c r="E116" s="412" t="s">
        <v>247</v>
      </c>
      <c r="F116" s="402">
        <v>0</v>
      </c>
      <c r="G116" s="403">
        <v>0</v>
      </c>
      <c r="H116" s="405">
        <v>5.2499999999989999</v>
      </c>
      <c r="I116" s="402">
        <v>59.664999999999999</v>
      </c>
      <c r="J116" s="403">
        <v>59.664999999999999</v>
      </c>
      <c r="K116" s="413" t="s">
        <v>237</v>
      </c>
    </row>
    <row r="117" spans="1:11" ht="14.4" customHeight="1" thickBot="1" x14ac:dyDescent="0.35">
      <c r="A117" s="424" t="s">
        <v>347</v>
      </c>
      <c r="B117" s="402">
        <v>0</v>
      </c>
      <c r="C117" s="402">
        <v>0.71499999999999997</v>
      </c>
      <c r="D117" s="403">
        <v>0.71499999999999997</v>
      </c>
      <c r="E117" s="412" t="s">
        <v>237</v>
      </c>
      <c r="F117" s="402">
        <v>0</v>
      </c>
      <c r="G117" s="403">
        <v>0</v>
      </c>
      <c r="H117" s="405">
        <v>0</v>
      </c>
      <c r="I117" s="402">
        <v>0</v>
      </c>
      <c r="J117" s="403">
        <v>0</v>
      </c>
      <c r="K117" s="413" t="s">
        <v>237</v>
      </c>
    </row>
    <row r="118" spans="1:11" ht="14.4" customHeight="1" thickBot="1" x14ac:dyDescent="0.35">
      <c r="A118" s="423" t="s">
        <v>348</v>
      </c>
      <c r="B118" s="407">
        <v>0</v>
      </c>
      <c r="C118" s="407">
        <v>52.4</v>
      </c>
      <c r="D118" s="408">
        <v>52.4</v>
      </c>
      <c r="E118" s="409" t="s">
        <v>237</v>
      </c>
      <c r="F118" s="407">
        <v>0</v>
      </c>
      <c r="G118" s="408">
        <v>0</v>
      </c>
      <c r="H118" s="410">
        <v>3.1999999999990001</v>
      </c>
      <c r="I118" s="407">
        <v>38</v>
      </c>
      <c r="J118" s="408">
        <v>38</v>
      </c>
      <c r="K118" s="411" t="s">
        <v>237</v>
      </c>
    </row>
    <row r="119" spans="1:11" ht="14.4" customHeight="1" thickBot="1" x14ac:dyDescent="0.35">
      <c r="A119" s="424" t="s">
        <v>349</v>
      </c>
      <c r="B119" s="402">
        <v>0</v>
      </c>
      <c r="C119" s="402">
        <v>52.4</v>
      </c>
      <c r="D119" s="403">
        <v>52.4</v>
      </c>
      <c r="E119" s="412" t="s">
        <v>237</v>
      </c>
      <c r="F119" s="402">
        <v>0</v>
      </c>
      <c r="G119" s="403">
        <v>0</v>
      </c>
      <c r="H119" s="405">
        <v>3.1999999999990001</v>
      </c>
      <c r="I119" s="402">
        <v>38</v>
      </c>
      <c r="J119" s="403">
        <v>38</v>
      </c>
      <c r="K119" s="413" t="s">
        <v>237</v>
      </c>
    </row>
    <row r="120" spans="1:11" ht="14.4" customHeight="1" thickBot="1" x14ac:dyDescent="0.35">
      <c r="A120" s="426" t="s">
        <v>350</v>
      </c>
      <c r="B120" s="402">
        <v>0</v>
      </c>
      <c r="C120" s="402">
        <v>0</v>
      </c>
      <c r="D120" s="403">
        <v>0</v>
      </c>
      <c r="E120" s="404">
        <v>1</v>
      </c>
      <c r="F120" s="402">
        <v>0</v>
      </c>
      <c r="G120" s="403">
        <v>0</v>
      </c>
      <c r="H120" s="405">
        <v>0</v>
      </c>
      <c r="I120" s="402">
        <v>1.7</v>
      </c>
      <c r="J120" s="403">
        <v>1.7</v>
      </c>
      <c r="K120" s="413" t="s">
        <v>247</v>
      </c>
    </row>
    <row r="121" spans="1:11" ht="14.4" customHeight="1" thickBot="1" x14ac:dyDescent="0.35">
      <c r="A121" s="424" t="s">
        <v>351</v>
      </c>
      <c r="B121" s="402">
        <v>0</v>
      </c>
      <c r="C121" s="402">
        <v>0</v>
      </c>
      <c r="D121" s="403">
        <v>0</v>
      </c>
      <c r="E121" s="404">
        <v>1</v>
      </c>
      <c r="F121" s="402">
        <v>0</v>
      </c>
      <c r="G121" s="403">
        <v>0</v>
      </c>
      <c r="H121" s="405">
        <v>0</v>
      </c>
      <c r="I121" s="402">
        <v>1.7</v>
      </c>
      <c r="J121" s="403">
        <v>1.7</v>
      </c>
      <c r="K121" s="413" t="s">
        <v>247</v>
      </c>
    </row>
    <row r="122" spans="1:11" ht="14.4" customHeight="1" thickBot="1" x14ac:dyDescent="0.35">
      <c r="A122" s="426" t="s">
        <v>352</v>
      </c>
      <c r="B122" s="402">
        <v>0</v>
      </c>
      <c r="C122" s="402">
        <v>4.9000000000000004</v>
      </c>
      <c r="D122" s="403">
        <v>4.9000000000000004</v>
      </c>
      <c r="E122" s="412" t="s">
        <v>237</v>
      </c>
      <c r="F122" s="402">
        <v>0</v>
      </c>
      <c r="G122" s="403">
        <v>0</v>
      </c>
      <c r="H122" s="405">
        <v>4.4999999999989999</v>
      </c>
      <c r="I122" s="402">
        <v>8.65</v>
      </c>
      <c r="J122" s="403">
        <v>8.65</v>
      </c>
      <c r="K122" s="413" t="s">
        <v>237</v>
      </c>
    </row>
    <row r="123" spans="1:11" ht="14.4" customHeight="1" thickBot="1" x14ac:dyDescent="0.35">
      <c r="A123" s="424" t="s">
        <v>353</v>
      </c>
      <c r="B123" s="402">
        <v>0</v>
      </c>
      <c r="C123" s="402">
        <v>4.9000000000000004</v>
      </c>
      <c r="D123" s="403">
        <v>4.9000000000000004</v>
      </c>
      <c r="E123" s="412" t="s">
        <v>237</v>
      </c>
      <c r="F123" s="402">
        <v>0</v>
      </c>
      <c r="G123" s="403">
        <v>0</v>
      </c>
      <c r="H123" s="405">
        <v>4.4999999999989999</v>
      </c>
      <c r="I123" s="402">
        <v>8.65</v>
      </c>
      <c r="J123" s="403">
        <v>8.65</v>
      </c>
      <c r="K123" s="413" t="s">
        <v>237</v>
      </c>
    </row>
    <row r="124" spans="1:11" ht="14.4" customHeight="1" thickBot="1" x14ac:dyDescent="0.35">
      <c r="A124" s="426" t="s">
        <v>354</v>
      </c>
      <c r="B124" s="402">
        <v>0</v>
      </c>
      <c r="C124" s="402">
        <v>10.85</v>
      </c>
      <c r="D124" s="403">
        <v>10.85</v>
      </c>
      <c r="E124" s="412" t="s">
        <v>237</v>
      </c>
      <c r="F124" s="402">
        <v>0</v>
      </c>
      <c r="G124" s="403">
        <v>0</v>
      </c>
      <c r="H124" s="405">
        <v>0</v>
      </c>
      <c r="I124" s="402">
        <v>8</v>
      </c>
      <c r="J124" s="403">
        <v>8</v>
      </c>
      <c r="K124" s="413" t="s">
        <v>237</v>
      </c>
    </row>
    <row r="125" spans="1:11" ht="14.4" customHeight="1" thickBot="1" x14ac:dyDescent="0.35">
      <c r="A125" s="424" t="s">
        <v>355</v>
      </c>
      <c r="B125" s="402">
        <v>0</v>
      </c>
      <c r="C125" s="402">
        <v>10.85</v>
      </c>
      <c r="D125" s="403">
        <v>10.85</v>
      </c>
      <c r="E125" s="412" t="s">
        <v>237</v>
      </c>
      <c r="F125" s="402">
        <v>0</v>
      </c>
      <c r="G125" s="403">
        <v>0</v>
      </c>
      <c r="H125" s="405">
        <v>0</v>
      </c>
      <c r="I125" s="402">
        <v>8</v>
      </c>
      <c r="J125" s="403">
        <v>8</v>
      </c>
      <c r="K125" s="413" t="s">
        <v>237</v>
      </c>
    </row>
    <row r="126" spans="1:11" ht="14.4" customHeight="1" thickBot="1" x14ac:dyDescent="0.35">
      <c r="A126" s="426" t="s">
        <v>356</v>
      </c>
      <c r="B126" s="402">
        <v>0</v>
      </c>
      <c r="C126" s="402">
        <v>37.749000000000002</v>
      </c>
      <c r="D126" s="403">
        <v>37.749000000000002</v>
      </c>
      <c r="E126" s="412" t="s">
        <v>237</v>
      </c>
      <c r="F126" s="402">
        <v>0</v>
      </c>
      <c r="G126" s="403">
        <v>0</v>
      </c>
      <c r="H126" s="405">
        <v>0</v>
      </c>
      <c r="I126" s="402">
        <v>17.760999999999999</v>
      </c>
      <c r="J126" s="403">
        <v>17.760999999999999</v>
      </c>
      <c r="K126" s="413" t="s">
        <v>237</v>
      </c>
    </row>
    <row r="127" spans="1:11" ht="14.4" customHeight="1" thickBot="1" x14ac:dyDescent="0.35">
      <c r="A127" s="424" t="s">
        <v>357</v>
      </c>
      <c r="B127" s="402">
        <v>0</v>
      </c>
      <c r="C127" s="402">
        <v>37.749000000000002</v>
      </c>
      <c r="D127" s="403">
        <v>37.749000000000002</v>
      </c>
      <c r="E127" s="412" t="s">
        <v>237</v>
      </c>
      <c r="F127" s="402">
        <v>0</v>
      </c>
      <c r="G127" s="403">
        <v>0</v>
      </c>
      <c r="H127" s="405">
        <v>0</v>
      </c>
      <c r="I127" s="402">
        <v>17.760999999999999</v>
      </c>
      <c r="J127" s="403">
        <v>17.760999999999999</v>
      </c>
      <c r="K127" s="413" t="s">
        <v>237</v>
      </c>
    </row>
    <row r="128" spans="1:11" ht="14.4" customHeight="1" thickBot="1" x14ac:dyDescent="0.35">
      <c r="A128" s="421" t="s">
        <v>358</v>
      </c>
      <c r="B128" s="402">
        <v>1734.00400425624</v>
      </c>
      <c r="C128" s="402">
        <v>1758.6079999999999</v>
      </c>
      <c r="D128" s="403">
        <v>24.603995743761001</v>
      </c>
      <c r="E128" s="404">
        <v>1.014189122795</v>
      </c>
      <c r="F128" s="402">
        <v>1984</v>
      </c>
      <c r="G128" s="403">
        <v>1818.6666666666699</v>
      </c>
      <c r="H128" s="405">
        <v>191.834</v>
      </c>
      <c r="I128" s="402">
        <v>1862.9400800000001</v>
      </c>
      <c r="J128" s="403">
        <v>44.273413333329998</v>
      </c>
      <c r="K128" s="406">
        <v>0.93898189516099995</v>
      </c>
    </row>
    <row r="129" spans="1:11" ht="14.4" customHeight="1" thickBot="1" x14ac:dyDescent="0.35">
      <c r="A129" s="422" t="s">
        <v>359</v>
      </c>
      <c r="B129" s="402">
        <v>1734.00400425624</v>
      </c>
      <c r="C129" s="402">
        <v>1734.444</v>
      </c>
      <c r="D129" s="403">
        <v>0.43999574376099998</v>
      </c>
      <c r="E129" s="404">
        <v>1.000253745517</v>
      </c>
      <c r="F129" s="402">
        <v>1984</v>
      </c>
      <c r="G129" s="403">
        <v>1818.6666666666699</v>
      </c>
      <c r="H129" s="405">
        <v>191.834</v>
      </c>
      <c r="I129" s="402">
        <v>1856.4690000000001</v>
      </c>
      <c r="J129" s="403">
        <v>37.802333333329997</v>
      </c>
      <c r="K129" s="406">
        <v>0.93572026209600001</v>
      </c>
    </row>
    <row r="130" spans="1:11" ht="14.4" customHeight="1" thickBot="1" x14ac:dyDescent="0.35">
      <c r="A130" s="423" t="s">
        <v>360</v>
      </c>
      <c r="B130" s="407">
        <v>1734.00400425624</v>
      </c>
      <c r="C130" s="407">
        <v>1734.444</v>
      </c>
      <c r="D130" s="408">
        <v>0.43999574376099998</v>
      </c>
      <c r="E130" s="414">
        <v>1.000253745517</v>
      </c>
      <c r="F130" s="407">
        <v>1984</v>
      </c>
      <c r="G130" s="408">
        <v>1818.6666666666699</v>
      </c>
      <c r="H130" s="410">
        <v>191.834</v>
      </c>
      <c r="I130" s="407">
        <v>1856.4690000000001</v>
      </c>
      <c r="J130" s="408">
        <v>37.802333333329997</v>
      </c>
      <c r="K130" s="415">
        <v>0.93572026209600001</v>
      </c>
    </row>
    <row r="131" spans="1:11" ht="14.4" customHeight="1" thickBot="1" x14ac:dyDescent="0.35">
      <c r="A131" s="424" t="s">
        <v>361</v>
      </c>
      <c r="B131" s="402">
        <v>2.0000046185190001</v>
      </c>
      <c r="C131" s="402">
        <v>1.728</v>
      </c>
      <c r="D131" s="403">
        <v>-0.27200461851899999</v>
      </c>
      <c r="E131" s="404">
        <v>0.86399800480400002</v>
      </c>
      <c r="F131" s="402">
        <v>2</v>
      </c>
      <c r="G131" s="403">
        <v>1.833333333333</v>
      </c>
      <c r="H131" s="405">
        <v>0.14399999999999999</v>
      </c>
      <c r="I131" s="402">
        <v>1.5840000000000001</v>
      </c>
      <c r="J131" s="403">
        <v>-0.24933333333300001</v>
      </c>
      <c r="K131" s="406">
        <v>0.79199999999899995</v>
      </c>
    </row>
    <row r="132" spans="1:11" ht="14.4" customHeight="1" thickBot="1" x14ac:dyDescent="0.35">
      <c r="A132" s="424" t="s">
        <v>362</v>
      </c>
      <c r="B132" s="402">
        <v>1732.00399963772</v>
      </c>
      <c r="C132" s="402">
        <v>1732.404</v>
      </c>
      <c r="D132" s="403">
        <v>0.40000036228000002</v>
      </c>
      <c r="E132" s="404">
        <v>1.0002309465579999</v>
      </c>
      <c r="F132" s="402">
        <v>1982</v>
      </c>
      <c r="G132" s="403">
        <v>1816.8333333333401</v>
      </c>
      <c r="H132" s="405">
        <v>191.66399999999999</v>
      </c>
      <c r="I132" s="402">
        <v>1854.5989999999999</v>
      </c>
      <c r="J132" s="403">
        <v>37.765666666663002</v>
      </c>
      <c r="K132" s="406">
        <v>0.93572098889999999</v>
      </c>
    </row>
    <row r="133" spans="1:11" ht="14.4" customHeight="1" thickBot="1" x14ac:dyDescent="0.35">
      <c r="A133" s="424" t="s">
        <v>363</v>
      </c>
      <c r="B133" s="402">
        <v>0</v>
      </c>
      <c r="C133" s="402">
        <v>0.312</v>
      </c>
      <c r="D133" s="403">
        <v>0.312</v>
      </c>
      <c r="E133" s="412" t="s">
        <v>237</v>
      </c>
      <c r="F133" s="402">
        <v>0</v>
      </c>
      <c r="G133" s="403">
        <v>0</v>
      </c>
      <c r="H133" s="405">
        <v>2.5999999999999999E-2</v>
      </c>
      <c r="I133" s="402">
        <v>0.28599999999999998</v>
      </c>
      <c r="J133" s="403">
        <v>0.28599999999999998</v>
      </c>
      <c r="K133" s="413" t="s">
        <v>237</v>
      </c>
    </row>
    <row r="134" spans="1:11" ht="14.4" customHeight="1" thickBot="1" x14ac:dyDescent="0.35">
      <c r="A134" s="422" t="s">
        <v>364</v>
      </c>
      <c r="B134" s="402">
        <v>0</v>
      </c>
      <c r="C134" s="402">
        <v>24.164000000000001</v>
      </c>
      <c r="D134" s="403">
        <v>24.164000000000001</v>
      </c>
      <c r="E134" s="412" t="s">
        <v>237</v>
      </c>
      <c r="F134" s="402">
        <v>0</v>
      </c>
      <c r="G134" s="403">
        <v>0</v>
      </c>
      <c r="H134" s="405">
        <v>0</v>
      </c>
      <c r="I134" s="402">
        <v>6.4710799999999997</v>
      </c>
      <c r="J134" s="403">
        <v>6.4710799999999997</v>
      </c>
      <c r="K134" s="413" t="s">
        <v>237</v>
      </c>
    </row>
    <row r="135" spans="1:11" ht="14.4" customHeight="1" thickBot="1" x14ac:dyDescent="0.35">
      <c r="A135" s="423" t="s">
        <v>365</v>
      </c>
      <c r="B135" s="407">
        <v>0</v>
      </c>
      <c r="C135" s="407">
        <v>8.8940000000000001</v>
      </c>
      <c r="D135" s="408">
        <v>8.8940000000000001</v>
      </c>
      <c r="E135" s="409" t="s">
        <v>247</v>
      </c>
      <c r="F135" s="407">
        <v>0</v>
      </c>
      <c r="G135" s="408">
        <v>0</v>
      </c>
      <c r="H135" s="410">
        <v>0</v>
      </c>
      <c r="I135" s="407">
        <v>6.4710799999999997</v>
      </c>
      <c r="J135" s="408">
        <v>6.4710799999999997</v>
      </c>
      <c r="K135" s="411" t="s">
        <v>237</v>
      </c>
    </row>
    <row r="136" spans="1:11" ht="14.4" customHeight="1" thickBot="1" x14ac:dyDescent="0.35">
      <c r="A136" s="424" t="s">
        <v>366</v>
      </c>
      <c r="B136" s="402">
        <v>0</v>
      </c>
      <c r="C136" s="402">
        <v>-3.00685</v>
      </c>
      <c r="D136" s="403">
        <v>-3.00685</v>
      </c>
      <c r="E136" s="412" t="s">
        <v>247</v>
      </c>
      <c r="F136" s="402">
        <v>0</v>
      </c>
      <c r="G136" s="403">
        <v>0</v>
      </c>
      <c r="H136" s="405">
        <v>0</v>
      </c>
      <c r="I136" s="402">
        <v>0</v>
      </c>
      <c r="J136" s="403">
        <v>0</v>
      </c>
      <c r="K136" s="413" t="s">
        <v>237</v>
      </c>
    </row>
    <row r="137" spans="1:11" ht="14.4" customHeight="1" thickBot="1" x14ac:dyDescent="0.35">
      <c r="A137" s="424" t="s">
        <v>367</v>
      </c>
      <c r="B137" s="402">
        <v>0</v>
      </c>
      <c r="C137" s="402">
        <v>3.8119999999999998</v>
      </c>
      <c r="D137" s="403">
        <v>3.8119999999999998</v>
      </c>
      <c r="E137" s="412" t="s">
        <v>247</v>
      </c>
      <c r="F137" s="402">
        <v>0</v>
      </c>
      <c r="G137" s="403">
        <v>0</v>
      </c>
      <c r="H137" s="405">
        <v>0</v>
      </c>
      <c r="I137" s="402">
        <v>0</v>
      </c>
      <c r="J137" s="403">
        <v>0</v>
      </c>
      <c r="K137" s="406">
        <v>0</v>
      </c>
    </row>
    <row r="138" spans="1:11" ht="14.4" customHeight="1" thickBot="1" x14ac:dyDescent="0.35">
      <c r="A138" s="424" t="s">
        <v>368</v>
      </c>
      <c r="B138" s="402">
        <v>0</v>
      </c>
      <c r="C138" s="402">
        <v>8.0888500000000008</v>
      </c>
      <c r="D138" s="403">
        <v>8.0888500000000008</v>
      </c>
      <c r="E138" s="412" t="s">
        <v>247</v>
      </c>
      <c r="F138" s="402">
        <v>0</v>
      </c>
      <c r="G138" s="403">
        <v>0</v>
      </c>
      <c r="H138" s="405">
        <v>0</v>
      </c>
      <c r="I138" s="402">
        <v>6.4710799999999997</v>
      </c>
      <c r="J138" s="403">
        <v>6.4710799999999997</v>
      </c>
      <c r="K138" s="413" t="s">
        <v>237</v>
      </c>
    </row>
    <row r="139" spans="1:11" ht="14.4" customHeight="1" thickBot="1" x14ac:dyDescent="0.35">
      <c r="A139" s="423" t="s">
        <v>369</v>
      </c>
      <c r="B139" s="407">
        <v>0</v>
      </c>
      <c r="C139" s="407">
        <v>15.27</v>
      </c>
      <c r="D139" s="408">
        <v>15.27</v>
      </c>
      <c r="E139" s="409" t="s">
        <v>247</v>
      </c>
      <c r="F139" s="407">
        <v>0</v>
      </c>
      <c r="G139" s="408">
        <v>0</v>
      </c>
      <c r="H139" s="410">
        <v>0</v>
      </c>
      <c r="I139" s="407">
        <v>0</v>
      </c>
      <c r="J139" s="408">
        <v>0</v>
      </c>
      <c r="K139" s="411" t="s">
        <v>237</v>
      </c>
    </row>
    <row r="140" spans="1:11" ht="14.4" customHeight="1" thickBot="1" x14ac:dyDescent="0.35">
      <c r="A140" s="424" t="s">
        <v>370</v>
      </c>
      <c r="B140" s="402">
        <v>0</v>
      </c>
      <c r="C140" s="402">
        <v>15.27</v>
      </c>
      <c r="D140" s="403">
        <v>15.27</v>
      </c>
      <c r="E140" s="412" t="s">
        <v>247</v>
      </c>
      <c r="F140" s="402">
        <v>0</v>
      </c>
      <c r="G140" s="403">
        <v>0</v>
      </c>
      <c r="H140" s="405">
        <v>0</v>
      </c>
      <c r="I140" s="402">
        <v>0</v>
      </c>
      <c r="J140" s="403">
        <v>0</v>
      </c>
      <c r="K140" s="413" t="s">
        <v>237</v>
      </c>
    </row>
    <row r="141" spans="1:11" ht="14.4" customHeight="1" thickBot="1" x14ac:dyDescent="0.35">
      <c r="A141" s="421" t="s">
        <v>371</v>
      </c>
      <c r="B141" s="402">
        <v>0</v>
      </c>
      <c r="C141" s="402">
        <v>0.45029999999999998</v>
      </c>
      <c r="D141" s="403">
        <v>0.45029999999999998</v>
      </c>
      <c r="E141" s="412" t="s">
        <v>237</v>
      </c>
      <c r="F141" s="402">
        <v>0</v>
      </c>
      <c r="G141" s="403">
        <v>0</v>
      </c>
      <c r="H141" s="405">
        <v>0</v>
      </c>
      <c r="I141" s="402">
        <v>0.94508999999999999</v>
      </c>
      <c r="J141" s="403">
        <v>0.94508999999999999</v>
      </c>
      <c r="K141" s="413" t="s">
        <v>237</v>
      </c>
    </row>
    <row r="142" spans="1:11" ht="14.4" customHeight="1" thickBot="1" x14ac:dyDescent="0.35">
      <c r="A142" s="422" t="s">
        <v>372</v>
      </c>
      <c r="B142" s="402">
        <v>0</v>
      </c>
      <c r="C142" s="402">
        <v>0.45029999999999998</v>
      </c>
      <c r="D142" s="403">
        <v>0.45029999999999998</v>
      </c>
      <c r="E142" s="412" t="s">
        <v>237</v>
      </c>
      <c r="F142" s="402">
        <v>0</v>
      </c>
      <c r="G142" s="403">
        <v>0</v>
      </c>
      <c r="H142" s="405">
        <v>0</v>
      </c>
      <c r="I142" s="402">
        <v>0.94508999999999999</v>
      </c>
      <c r="J142" s="403">
        <v>0.94508999999999999</v>
      </c>
      <c r="K142" s="413" t="s">
        <v>237</v>
      </c>
    </row>
    <row r="143" spans="1:11" ht="14.4" customHeight="1" thickBot="1" x14ac:dyDescent="0.35">
      <c r="A143" s="423" t="s">
        <v>373</v>
      </c>
      <c r="B143" s="407">
        <v>0</v>
      </c>
      <c r="C143" s="407">
        <v>0.45029999999999998</v>
      </c>
      <c r="D143" s="408">
        <v>0.45029999999999998</v>
      </c>
      <c r="E143" s="409" t="s">
        <v>237</v>
      </c>
      <c r="F143" s="407">
        <v>0</v>
      </c>
      <c r="G143" s="408">
        <v>0</v>
      </c>
      <c r="H143" s="410">
        <v>0</v>
      </c>
      <c r="I143" s="407">
        <v>0.94508999999999999</v>
      </c>
      <c r="J143" s="408">
        <v>0.94508999999999999</v>
      </c>
      <c r="K143" s="411" t="s">
        <v>237</v>
      </c>
    </row>
    <row r="144" spans="1:11" ht="14.4" customHeight="1" thickBot="1" x14ac:dyDescent="0.35">
      <c r="A144" s="424" t="s">
        <v>374</v>
      </c>
      <c r="B144" s="402">
        <v>0</v>
      </c>
      <c r="C144" s="402">
        <v>0.45029999999999998</v>
      </c>
      <c r="D144" s="403">
        <v>0.45029999999999998</v>
      </c>
      <c r="E144" s="412" t="s">
        <v>237</v>
      </c>
      <c r="F144" s="402">
        <v>0</v>
      </c>
      <c r="G144" s="403">
        <v>0</v>
      </c>
      <c r="H144" s="405">
        <v>0</v>
      </c>
      <c r="I144" s="402">
        <v>0.94508999999999999</v>
      </c>
      <c r="J144" s="403">
        <v>0.94508999999999999</v>
      </c>
      <c r="K144" s="413" t="s">
        <v>237</v>
      </c>
    </row>
    <row r="145" spans="1:11" ht="14.4" customHeight="1" thickBot="1" x14ac:dyDescent="0.35">
      <c r="A145" s="420" t="s">
        <v>375</v>
      </c>
      <c r="B145" s="402">
        <v>25469.354388343902</v>
      </c>
      <c r="C145" s="402">
        <v>26029.703799999999</v>
      </c>
      <c r="D145" s="403">
        <v>560.34941165611599</v>
      </c>
      <c r="E145" s="404">
        <v>1.0220009271970001</v>
      </c>
      <c r="F145" s="402">
        <v>28543.633059844498</v>
      </c>
      <c r="G145" s="403">
        <v>26164.996971524099</v>
      </c>
      <c r="H145" s="405">
        <v>2625.06113</v>
      </c>
      <c r="I145" s="402">
        <v>28062.221539999999</v>
      </c>
      <c r="J145" s="403">
        <v>1897.22456847589</v>
      </c>
      <c r="K145" s="406">
        <v>0.98313418902000005</v>
      </c>
    </row>
    <row r="146" spans="1:11" ht="14.4" customHeight="1" thickBot="1" x14ac:dyDescent="0.35">
      <c r="A146" s="421" t="s">
        <v>376</v>
      </c>
      <c r="B146" s="402">
        <v>25401.004190260399</v>
      </c>
      <c r="C146" s="402">
        <v>25505.50229</v>
      </c>
      <c r="D146" s="403">
        <v>104.49809973956501</v>
      </c>
      <c r="E146" s="404">
        <v>1.00411393577</v>
      </c>
      <c r="F146" s="402">
        <v>28001.498645287898</v>
      </c>
      <c r="G146" s="403">
        <v>25668.0404248472</v>
      </c>
      <c r="H146" s="405">
        <v>2405.3642100000002</v>
      </c>
      <c r="I146" s="402">
        <v>26923.95192</v>
      </c>
      <c r="J146" s="403">
        <v>1255.9114951527999</v>
      </c>
      <c r="K146" s="406">
        <v>0.96151824804300001</v>
      </c>
    </row>
    <row r="147" spans="1:11" ht="14.4" customHeight="1" thickBot="1" x14ac:dyDescent="0.35">
      <c r="A147" s="422" t="s">
        <v>377</v>
      </c>
      <c r="B147" s="402">
        <v>24002.774293791801</v>
      </c>
      <c r="C147" s="402">
        <v>23489.128939999999</v>
      </c>
      <c r="D147" s="403">
        <v>-513.64535379178801</v>
      </c>
      <c r="E147" s="404">
        <v>0.97860058393600002</v>
      </c>
      <c r="F147" s="402">
        <v>25983</v>
      </c>
      <c r="G147" s="403">
        <v>23817.75</v>
      </c>
      <c r="H147" s="405">
        <v>2301.3986799999998</v>
      </c>
      <c r="I147" s="402">
        <v>25319.072179999999</v>
      </c>
      <c r="J147" s="403">
        <v>1501.3221799999999</v>
      </c>
      <c r="K147" s="406">
        <v>0.97444760728099999</v>
      </c>
    </row>
    <row r="148" spans="1:11" ht="14.4" customHeight="1" thickBot="1" x14ac:dyDescent="0.35">
      <c r="A148" s="423" t="s">
        <v>378</v>
      </c>
      <c r="B148" s="407">
        <v>889.874720365852</v>
      </c>
      <c r="C148" s="407">
        <v>1353.2795699999999</v>
      </c>
      <c r="D148" s="408">
        <v>463.404849634149</v>
      </c>
      <c r="E148" s="414">
        <v>1.520752909402</v>
      </c>
      <c r="F148" s="407">
        <v>1194</v>
      </c>
      <c r="G148" s="408">
        <v>1094.5</v>
      </c>
      <c r="H148" s="410">
        <v>118.94812</v>
      </c>
      <c r="I148" s="407">
        <v>1007.6192</v>
      </c>
      <c r="J148" s="408">
        <v>-86.880799999998999</v>
      </c>
      <c r="K148" s="415">
        <v>0.84390217755399999</v>
      </c>
    </row>
    <row r="149" spans="1:11" ht="14.4" customHeight="1" thickBot="1" x14ac:dyDescent="0.35">
      <c r="A149" s="424" t="s">
        <v>379</v>
      </c>
      <c r="B149" s="402">
        <v>11.795628231437</v>
      </c>
      <c r="C149" s="402">
        <v>150.11272</v>
      </c>
      <c r="D149" s="403">
        <v>138.31709176856199</v>
      </c>
      <c r="E149" s="404">
        <v>12.726131839244999</v>
      </c>
      <c r="F149" s="402">
        <v>150</v>
      </c>
      <c r="G149" s="403">
        <v>137.5</v>
      </c>
      <c r="H149" s="405">
        <v>1.0296000000000001</v>
      </c>
      <c r="I149" s="402">
        <v>22.42426</v>
      </c>
      <c r="J149" s="403">
        <v>-115.07574</v>
      </c>
      <c r="K149" s="406">
        <v>0.14949506666599999</v>
      </c>
    </row>
    <row r="150" spans="1:11" ht="14.4" customHeight="1" thickBot="1" x14ac:dyDescent="0.35">
      <c r="A150" s="424" t="s">
        <v>380</v>
      </c>
      <c r="B150" s="402">
        <v>229.00092275675499</v>
      </c>
      <c r="C150" s="402">
        <v>349.35964999999999</v>
      </c>
      <c r="D150" s="403">
        <v>120.358727243245</v>
      </c>
      <c r="E150" s="404">
        <v>1.525581843925</v>
      </c>
      <c r="F150" s="402">
        <v>293</v>
      </c>
      <c r="G150" s="403">
        <v>268.58333333333297</v>
      </c>
      <c r="H150" s="405">
        <v>50.612760000000002</v>
      </c>
      <c r="I150" s="402">
        <v>522.44376</v>
      </c>
      <c r="J150" s="403">
        <v>253.860426666667</v>
      </c>
      <c r="K150" s="406">
        <v>1.7830845051190001</v>
      </c>
    </row>
    <row r="151" spans="1:11" ht="14.4" customHeight="1" thickBot="1" x14ac:dyDescent="0.35">
      <c r="A151" s="424" t="s">
        <v>381</v>
      </c>
      <c r="B151" s="402">
        <v>0</v>
      </c>
      <c r="C151" s="402">
        <v>5.5652200000000001</v>
      </c>
      <c r="D151" s="403">
        <v>5.5652200000000001</v>
      </c>
      <c r="E151" s="412" t="s">
        <v>247</v>
      </c>
      <c r="F151" s="402">
        <v>6</v>
      </c>
      <c r="G151" s="403">
        <v>5.5</v>
      </c>
      <c r="H151" s="405">
        <v>0</v>
      </c>
      <c r="I151" s="402">
        <v>3.4782600000000001</v>
      </c>
      <c r="J151" s="403">
        <v>-2.0217399999999999</v>
      </c>
      <c r="K151" s="406">
        <v>0.57970999999999995</v>
      </c>
    </row>
    <row r="152" spans="1:11" ht="14.4" customHeight="1" thickBot="1" x14ac:dyDescent="0.35">
      <c r="A152" s="424" t="s">
        <v>382</v>
      </c>
      <c r="B152" s="402">
        <v>0</v>
      </c>
      <c r="C152" s="402">
        <v>0</v>
      </c>
      <c r="D152" s="403">
        <v>0</v>
      </c>
      <c r="E152" s="404">
        <v>1</v>
      </c>
      <c r="F152" s="402">
        <v>0</v>
      </c>
      <c r="G152" s="403">
        <v>0</v>
      </c>
      <c r="H152" s="405">
        <v>0</v>
      </c>
      <c r="I152" s="402">
        <v>2.5826099999999999</v>
      </c>
      <c r="J152" s="403">
        <v>2.5826099999999999</v>
      </c>
      <c r="K152" s="413" t="s">
        <v>247</v>
      </c>
    </row>
    <row r="153" spans="1:11" ht="14.4" customHeight="1" thickBot="1" x14ac:dyDescent="0.35">
      <c r="A153" s="424" t="s">
        <v>383</v>
      </c>
      <c r="B153" s="402">
        <v>27.127675222722999</v>
      </c>
      <c r="C153" s="402">
        <v>21.194299999999998</v>
      </c>
      <c r="D153" s="403">
        <v>-5.9333752227229999</v>
      </c>
      <c r="E153" s="404">
        <v>0.78127962775899995</v>
      </c>
      <c r="F153" s="402">
        <v>25</v>
      </c>
      <c r="G153" s="403">
        <v>22.916666666666</v>
      </c>
      <c r="H153" s="405">
        <v>48.966380000000001</v>
      </c>
      <c r="I153" s="402">
        <v>57.024279999999997</v>
      </c>
      <c r="J153" s="403">
        <v>34.107613333332999</v>
      </c>
      <c r="K153" s="406">
        <v>2.2809712000000002</v>
      </c>
    </row>
    <row r="154" spans="1:11" ht="14.4" customHeight="1" thickBot="1" x14ac:dyDescent="0.35">
      <c r="A154" s="424" t="s">
        <v>384</v>
      </c>
      <c r="B154" s="402">
        <v>621.95049415493497</v>
      </c>
      <c r="C154" s="402">
        <v>827.04768000000001</v>
      </c>
      <c r="D154" s="403">
        <v>205.09718584506501</v>
      </c>
      <c r="E154" s="404">
        <v>1.329764487322</v>
      </c>
      <c r="F154" s="402">
        <v>720</v>
      </c>
      <c r="G154" s="403">
        <v>660</v>
      </c>
      <c r="H154" s="405">
        <v>18.339379999999998</v>
      </c>
      <c r="I154" s="402">
        <v>399.66602999999998</v>
      </c>
      <c r="J154" s="403">
        <v>-260.33397000000002</v>
      </c>
      <c r="K154" s="406">
        <v>0.55509170833300003</v>
      </c>
    </row>
    <row r="155" spans="1:11" ht="14.4" customHeight="1" thickBot="1" x14ac:dyDescent="0.35">
      <c r="A155" s="423" t="s">
        <v>385</v>
      </c>
      <c r="B155" s="407">
        <v>64.000006417194001</v>
      </c>
      <c r="C155" s="407">
        <v>84.314350000000005</v>
      </c>
      <c r="D155" s="408">
        <v>20.314343582805002</v>
      </c>
      <c r="E155" s="414">
        <v>1.3174115866539999</v>
      </c>
      <c r="F155" s="407">
        <v>111</v>
      </c>
      <c r="G155" s="408">
        <v>101.75</v>
      </c>
      <c r="H155" s="410">
        <v>1.6030500000000001</v>
      </c>
      <c r="I155" s="407">
        <v>227.33697000000001</v>
      </c>
      <c r="J155" s="408">
        <v>125.58696999999999</v>
      </c>
      <c r="K155" s="415">
        <v>2.0480808108100002</v>
      </c>
    </row>
    <row r="156" spans="1:11" ht="14.4" customHeight="1" thickBot="1" x14ac:dyDescent="0.35">
      <c r="A156" s="424" t="s">
        <v>386</v>
      </c>
      <c r="B156" s="402">
        <v>64.000006417194001</v>
      </c>
      <c r="C156" s="402">
        <v>84.314350000000005</v>
      </c>
      <c r="D156" s="403">
        <v>20.314343582805002</v>
      </c>
      <c r="E156" s="404">
        <v>1.3174115866539999</v>
      </c>
      <c r="F156" s="402">
        <v>111</v>
      </c>
      <c r="G156" s="403">
        <v>101.75</v>
      </c>
      <c r="H156" s="405">
        <v>1.6030500000000001</v>
      </c>
      <c r="I156" s="402">
        <v>227.33697000000001</v>
      </c>
      <c r="J156" s="403">
        <v>125.58696999999999</v>
      </c>
      <c r="K156" s="406">
        <v>2.0480808108100002</v>
      </c>
    </row>
    <row r="157" spans="1:11" ht="14.4" customHeight="1" thickBot="1" x14ac:dyDescent="0.35">
      <c r="A157" s="423" t="s">
        <v>387</v>
      </c>
      <c r="B157" s="407">
        <v>73.897263336343002</v>
      </c>
      <c r="C157" s="407">
        <v>24.908740000000002</v>
      </c>
      <c r="D157" s="408">
        <v>-48.988523336343</v>
      </c>
      <c r="E157" s="414">
        <v>0.33707256365600002</v>
      </c>
      <c r="F157" s="407">
        <v>108</v>
      </c>
      <c r="G157" s="408">
        <v>99</v>
      </c>
      <c r="H157" s="410">
        <v>0</v>
      </c>
      <c r="I157" s="407">
        <v>5.9396300000000002</v>
      </c>
      <c r="J157" s="408">
        <v>-93.060370000000006</v>
      </c>
      <c r="K157" s="415">
        <v>5.4996574074E-2</v>
      </c>
    </row>
    <row r="158" spans="1:11" ht="14.4" customHeight="1" thickBot="1" x14ac:dyDescent="0.35">
      <c r="A158" s="424" t="s">
        <v>388</v>
      </c>
      <c r="B158" s="402">
        <v>73.897263336343002</v>
      </c>
      <c r="C158" s="402">
        <v>20.891079999999999</v>
      </c>
      <c r="D158" s="403">
        <v>-53.006183336343</v>
      </c>
      <c r="E158" s="404">
        <v>0.28270437979399998</v>
      </c>
      <c r="F158" s="402">
        <v>108</v>
      </c>
      <c r="G158" s="403">
        <v>99</v>
      </c>
      <c r="H158" s="405">
        <v>0</v>
      </c>
      <c r="I158" s="402">
        <v>5.9396300000000002</v>
      </c>
      <c r="J158" s="403">
        <v>-93.060370000000006</v>
      </c>
      <c r="K158" s="406">
        <v>5.4996574074E-2</v>
      </c>
    </row>
    <row r="159" spans="1:11" ht="14.4" customHeight="1" thickBot="1" x14ac:dyDescent="0.35">
      <c r="A159" s="424" t="s">
        <v>389</v>
      </c>
      <c r="B159" s="402">
        <v>0</v>
      </c>
      <c r="C159" s="402">
        <v>4.0176600000000002</v>
      </c>
      <c r="D159" s="403">
        <v>4.0176600000000002</v>
      </c>
      <c r="E159" s="412" t="s">
        <v>237</v>
      </c>
      <c r="F159" s="402">
        <v>0</v>
      </c>
      <c r="G159" s="403">
        <v>0</v>
      </c>
      <c r="H159" s="405">
        <v>0</v>
      </c>
      <c r="I159" s="402">
        <v>0</v>
      </c>
      <c r="J159" s="403">
        <v>0</v>
      </c>
      <c r="K159" s="413" t="s">
        <v>237</v>
      </c>
    </row>
    <row r="160" spans="1:11" ht="14.4" customHeight="1" thickBot="1" x14ac:dyDescent="0.35">
      <c r="A160" s="423" t="s">
        <v>390</v>
      </c>
      <c r="B160" s="407">
        <v>22975.002303672401</v>
      </c>
      <c r="C160" s="407">
        <v>20879.46499</v>
      </c>
      <c r="D160" s="408">
        <v>-2095.5373136723902</v>
      </c>
      <c r="E160" s="414">
        <v>0.90879055044299994</v>
      </c>
      <c r="F160" s="407">
        <v>24570</v>
      </c>
      <c r="G160" s="408">
        <v>22522.5</v>
      </c>
      <c r="H160" s="410">
        <v>2106.6607100000001</v>
      </c>
      <c r="I160" s="407">
        <v>23247.74783</v>
      </c>
      <c r="J160" s="408">
        <v>725.24783000000002</v>
      </c>
      <c r="K160" s="415">
        <v>0.946184282865</v>
      </c>
    </row>
    <row r="161" spans="1:11" ht="14.4" customHeight="1" thickBot="1" x14ac:dyDescent="0.35">
      <c r="A161" s="424" t="s">
        <v>391</v>
      </c>
      <c r="B161" s="402">
        <v>13945.001398246401</v>
      </c>
      <c r="C161" s="402">
        <v>11331.47847</v>
      </c>
      <c r="D161" s="403">
        <v>-2613.5229282464202</v>
      </c>
      <c r="E161" s="404">
        <v>0.81258353056999999</v>
      </c>
      <c r="F161" s="402">
        <v>14733</v>
      </c>
      <c r="G161" s="403">
        <v>13505.25</v>
      </c>
      <c r="H161" s="405">
        <v>941.05660000000103</v>
      </c>
      <c r="I161" s="402">
        <v>11795.792369999999</v>
      </c>
      <c r="J161" s="403">
        <v>-1709.4576300000001</v>
      </c>
      <c r="K161" s="406">
        <v>0.80063750559900004</v>
      </c>
    </row>
    <row r="162" spans="1:11" ht="14.4" customHeight="1" thickBot="1" x14ac:dyDescent="0.35">
      <c r="A162" s="424" t="s">
        <v>392</v>
      </c>
      <c r="B162" s="402">
        <v>9030.0009054259699</v>
      </c>
      <c r="C162" s="402">
        <v>9547.9865200000004</v>
      </c>
      <c r="D162" s="403">
        <v>517.98561457402695</v>
      </c>
      <c r="E162" s="404">
        <v>1.0573627422630001</v>
      </c>
      <c r="F162" s="402">
        <v>9837</v>
      </c>
      <c r="G162" s="403">
        <v>9017.25</v>
      </c>
      <c r="H162" s="405">
        <v>1165.60411</v>
      </c>
      <c r="I162" s="402">
        <v>11451.955459999999</v>
      </c>
      <c r="J162" s="403">
        <v>2434.7054600000101</v>
      </c>
      <c r="K162" s="406">
        <v>1.1641715421359999</v>
      </c>
    </row>
    <row r="163" spans="1:11" ht="14.4" customHeight="1" thickBot="1" x14ac:dyDescent="0.35">
      <c r="A163" s="423" t="s">
        <v>393</v>
      </c>
      <c r="B163" s="407">
        <v>0</v>
      </c>
      <c r="C163" s="407">
        <v>1147.16129</v>
      </c>
      <c r="D163" s="408">
        <v>1147.16129</v>
      </c>
      <c r="E163" s="409" t="s">
        <v>237</v>
      </c>
      <c r="F163" s="407">
        <v>0</v>
      </c>
      <c r="G163" s="408">
        <v>0</v>
      </c>
      <c r="H163" s="410">
        <v>74.186800000000005</v>
      </c>
      <c r="I163" s="407">
        <v>830.42854999999997</v>
      </c>
      <c r="J163" s="408">
        <v>830.42854999999997</v>
      </c>
      <c r="K163" s="411" t="s">
        <v>237</v>
      </c>
    </row>
    <row r="164" spans="1:11" ht="14.4" customHeight="1" thickBot="1" x14ac:dyDescent="0.35">
      <c r="A164" s="424" t="s">
        <v>394</v>
      </c>
      <c r="B164" s="402">
        <v>0</v>
      </c>
      <c r="C164" s="402">
        <v>224.72207</v>
      </c>
      <c r="D164" s="403">
        <v>224.72207</v>
      </c>
      <c r="E164" s="412" t="s">
        <v>237</v>
      </c>
      <c r="F164" s="402">
        <v>0</v>
      </c>
      <c r="G164" s="403">
        <v>0</v>
      </c>
      <c r="H164" s="405">
        <v>0</v>
      </c>
      <c r="I164" s="402">
        <v>633.82300999999995</v>
      </c>
      <c r="J164" s="403">
        <v>633.82300999999995</v>
      </c>
      <c r="K164" s="413" t="s">
        <v>237</v>
      </c>
    </row>
    <row r="165" spans="1:11" ht="14.4" customHeight="1" thickBot="1" x14ac:dyDescent="0.35">
      <c r="A165" s="424" t="s">
        <v>395</v>
      </c>
      <c r="B165" s="402">
        <v>0</v>
      </c>
      <c r="C165" s="402">
        <v>922.43921999999998</v>
      </c>
      <c r="D165" s="403">
        <v>922.43921999999998</v>
      </c>
      <c r="E165" s="412" t="s">
        <v>237</v>
      </c>
      <c r="F165" s="402">
        <v>0</v>
      </c>
      <c r="G165" s="403">
        <v>0</v>
      </c>
      <c r="H165" s="405">
        <v>74.186800000000005</v>
      </c>
      <c r="I165" s="402">
        <v>196.60553999999999</v>
      </c>
      <c r="J165" s="403">
        <v>196.60553999999999</v>
      </c>
      <c r="K165" s="413" t="s">
        <v>237</v>
      </c>
    </row>
    <row r="166" spans="1:11" ht="14.4" customHeight="1" thickBot="1" x14ac:dyDescent="0.35">
      <c r="A166" s="427" t="s">
        <v>396</v>
      </c>
      <c r="B166" s="407">
        <v>1398.2298964686499</v>
      </c>
      <c r="C166" s="407">
        <v>2016.3733500000001</v>
      </c>
      <c r="D166" s="408">
        <v>618.14345353135298</v>
      </c>
      <c r="E166" s="414">
        <v>1.4420899989989999</v>
      </c>
      <c r="F166" s="407">
        <v>2018.49864528786</v>
      </c>
      <c r="G166" s="408">
        <v>1850.2904248472</v>
      </c>
      <c r="H166" s="410">
        <v>103.96553</v>
      </c>
      <c r="I166" s="407">
        <v>1604.8797400000001</v>
      </c>
      <c r="J166" s="408">
        <v>-245.41068484720401</v>
      </c>
      <c r="K166" s="415">
        <v>0.79508586431100003</v>
      </c>
    </row>
    <row r="167" spans="1:11" ht="14.4" customHeight="1" thickBot="1" x14ac:dyDescent="0.35">
      <c r="A167" s="423" t="s">
        <v>397</v>
      </c>
      <c r="B167" s="407">
        <v>1398.2298964686499</v>
      </c>
      <c r="C167" s="407">
        <v>2016.3733500000001</v>
      </c>
      <c r="D167" s="408">
        <v>618.14345353135298</v>
      </c>
      <c r="E167" s="414">
        <v>1.4420899989989999</v>
      </c>
      <c r="F167" s="407">
        <v>2018.49864528786</v>
      </c>
      <c r="G167" s="408">
        <v>1850.2904248472</v>
      </c>
      <c r="H167" s="410">
        <v>103.96553</v>
      </c>
      <c r="I167" s="407">
        <v>1604.8797400000001</v>
      </c>
      <c r="J167" s="408">
        <v>-245.41068484720401</v>
      </c>
      <c r="K167" s="415">
        <v>0.79508586431100003</v>
      </c>
    </row>
    <row r="168" spans="1:11" ht="14.4" customHeight="1" thickBot="1" x14ac:dyDescent="0.35">
      <c r="A168" s="424" t="s">
        <v>398</v>
      </c>
      <c r="B168" s="402">
        <v>0</v>
      </c>
      <c r="C168" s="402">
        <v>0</v>
      </c>
      <c r="D168" s="403">
        <v>0</v>
      </c>
      <c r="E168" s="404">
        <v>1</v>
      </c>
      <c r="F168" s="402">
        <v>0</v>
      </c>
      <c r="G168" s="403">
        <v>0</v>
      </c>
      <c r="H168" s="405">
        <v>0</v>
      </c>
      <c r="I168" s="402">
        <v>0.95</v>
      </c>
      <c r="J168" s="403">
        <v>0.95</v>
      </c>
      <c r="K168" s="413" t="s">
        <v>247</v>
      </c>
    </row>
    <row r="169" spans="1:11" ht="14.4" customHeight="1" thickBot="1" x14ac:dyDescent="0.35">
      <c r="A169" s="424" t="s">
        <v>399</v>
      </c>
      <c r="B169" s="402">
        <v>1398.2298964686499</v>
      </c>
      <c r="C169" s="402">
        <v>2016.3733500000001</v>
      </c>
      <c r="D169" s="403">
        <v>618.14345353135298</v>
      </c>
      <c r="E169" s="404">
        <v>1.4420899989989999</v>
      </c>
      <c r="F169" s="402">
        <v>2018.49864528786</v>
      </c>
      <c r="G169" s="403">
        <v>1850.2904248472</v>
      </c>
      <c r="H169" s="405">
        <v>103.96553</v>
      </c>
      <c r="I169" s="402">
        <v>1603.92974</v>
      </c>
      <c r="J169" s="403">
        <v>-246.360684847204</v>
      </c>
      <c r="K169" s="406">
        <v>0.79461521747499997</v>
      </c>
    </row>
    <row r="170" spans="1:11" ht="14.4" customHeight="1" thickBot="1" x14ac:dyDescent="0.35">
      <c r="A170" s="421" t="s">
        <v>400</v>
      </c>
      <c r="B170" s="402">
        <v>68.350198083451005</v>
      </c>
      <c r="C170" s="402">
        <v>524.06100000000004</v>
      </c>
      <c r="D170" s="403">
        <v>455.71080191654897</v>
      </c>
      <c r="E170" s="404">
        <v>7.6672930685600003</v>
      </c>
      <c r="F170" s="402">
        <v>542.13441455663099</v>
      </c>
      <c r="G170" s="403">
        <v>496.95654667691201</v>
      </c>
      <c r="H170" s="405">
        <v>219.69692000000001</v>
      </c>
      <c r="I170" s="402">
        <v>1138.29447</v>
      </c>
      <c r="J170" s="403">
        <v>641.33792332308894</v>
      </c>
      <c r="K170" s="406">
        <v>2.0996535903939999</v>
      </c>
    </row>
    <row r="171" spans="1:11" ht="14.4" customHeight="1" thickBot="1" x14ac:dyDescent="0.35">
      <c r="A171" s="422" t="s">
        <v>401</v>
      </c>
      <c r="B171" s="402">
        <v>0</v>
      </c>
      <c r="C171" s="402">
        <v>5.4257</v>
      </c>
      <c r="D171" s="403">
        <v>5.4257</v>
      </c>
      <c r="E171" s="412" t="s">
        <v>247</v>
      </c>
      <c r="F171" s="402">
        <v>0</v>
      </c>
      <c r="G171" s="403">
        <v>0</v>
      </c>
      <c r="H171" s="405">
        <v>0.75</v>
      </c>
      <c r="I171" s="402">
        <v>25.75</v>
      </c>
      <c r="J171" s="403">
        <v>25.75</v>
      </c>
      <c r="K171" s="413" t="s">
        <v>237</v>
      </c>
    </row>
    <row r="172" spans="1:11" ht="14.4" customHeight="1" thickBot="1" x14ac:dyDescent="0.35">
      <c r="A172" s="423" t="s">
        <v>402</v>
      </c>
      <c r="B172" s="407">
        <v>0</v>
      </c>
      <c r="C172" s="407">
        <v>5.4257</v>
      </c>
      <c r="D172" s="408">
        <v>5.4257</v>
      </c>
      <c r="E172" s="409" t="s">
        <v>247</v>
      </c>
      <c r="F172" s="407">
        <v>0</v>
      </c>
      <c r="G172" s="408">
        <v>0</v>
      </c>
      <c r="H172" s="410">
        <v>0</v>
      </c>
      <c r="I172" s="407">
        <v>0</v>
      </c>
      <c r="J172" s="408">
        <v>0</v>
      </c>
      <c r="K172" s="411" t="s">
        <v>237</v>
      </c>
    </row>
    <row r="173" spans="1:11" ht="14.4" customHeight="1" thickBot="1" x14ac:dyDescent="0.35">
      <c r="A173" s="424" t="s">
        <v>403</v>
      </c>
      <c r="B173" s="402">
        <v>0</v>
      </c>
      <c r="C173" s="402">
        <v>5.4257</v>
      </c>
      <c r="D173" s="403">
        <v>5.4257</v>
      </c>
      <c r="E173" s="412" t="s">
        <v>247</v>
      </c>
      <c r="F173" s="402">
        <v>0</v>
      </c>
      <c r="G173" s="403">
        <v>0</v>
      </c>
      <c r="H173" s="405">
        <v>0</v>
      </c>
      <c r="I173" s="402">
        <v>0</v>
      </c>
      <c r="J173" s="403">
        <v>0</v>
      </c>
      <c r="K173" s="413" t="s">
        <v>237</v>
      </c>
    </row>
    <row r="174" spans="1:11" ht="14.4" customHeight="1" thickBot="1" x14ac:dyDescent="0.35">
      <c r="A174" s="423" t="s">
        <v>404</v>
      </c>
      <c r="B174" s="407">
        <v>0</v>
      </c>
      <c r="C174" s="407">
        <v>0</v>
      </c>
      <c r="D174" s="408">
        <v>0</v>
      </c>
      <c r="E174" s="414">
        <v>1</v>
      </c>
      <c r="F174" s="407">
        <v>0</v>
      </c>
      <c r="G174" s="408">
        <v>0</v>
      </c>
      <c r="H174" s="410">
        <v>0.75</v>
      </c>
      <c r="I174" s="407">
        <v>25.75</v>
      </c>
      <c r="J174" s="408">
        <v>25.75</v>
      </c>
      <c r="K174" s="411" t="s">
        <v>247</v>
      </c>
    </row>
    <row r="175" spans="1:11" ht="14.4" customHeight="1" thickBot="1" x14ac:dyDescent="0.35">
      <c r="A175" s="424" t="s">
        <v>405</v>
      </c>
      <c r="B175" s="402">
        <v>0</v>
      </c>
      <c r="C175" s="402">
        <v>0</v>
      </c>
      <c r="D175" s="403">
        <v>0</v>
      </c>
      <c r="E175" s="404">
        <v>1</v>
      </c>
      <c r="F175" s="402">
        <v>0</v>
      </c>
      <c r="G175" s="403">
        <v>0</v>
      </c>
      <c r="H175" s="405">
        <v>0.75</v>
      </c>
      <c r="I175" s="402">
        <v>25.75</v>
      </c>
      <c r="J175" s="403">
        <v>25.75</v>
      </c>
      <c r="K175" s="413" t="s">
        <v>247</v>
      </c>
    </row>
    <row r="176" spans="1:11" ht="14.4" customHeight="1" thickBot="1" x14ac:dyDescent="0.35">
      <c r="A176" s="427" t="s">
        <v>406</v>
      </c>
      <c r="B176" s="407">
        <v>68.350198083451005</v>
      </c>
      <c r="C176" s="407">
        <v>518.63530000000003</v>
      </c>
      <c r="D176" s="408">
        <v>450.28510191654902</v>
      </c>
      <c r="E176" s="414">
        <v>7.5879121720580001</v>
      </c>
      <c r="F176" s="407">
        <v>542.13441455663099</v>
      </c>
      <c r="G176" s="408">
        <v>496.95654667691201</v>
      </c>
      <c r="H176" s="410">
        <v>218.94692000000001</v>
      </c>
      <c r="I176" s="407">
        <v>1112.54447</v>
      </c>
      <c r="J176" s="408">
        <v>615.58792332308894</v>
      </c>
      <c r="K176" s="415">
        <v>2.0521561445410001</v>
      </c>
    </row>
    <row r="177" spans="1:11" ht="14.4" customHeight="1" thickBot="1" x14ac:dyDescent="0.35">
      <c r="A177" s="423" t="s">
        <v>407</v>
      </c>
      <c r="B177" s="407">
        <v>0</v>
      </c>
      <c r="C177" s="407">
        <v>0.59580999999999995</v>
      </c>
      <c r="D177" s="408">
        <v>0.59580999999999995</v>
      </c>
      <c r="E177" s="409" t="s">
        <v>237</v>
      </c>
      <c r="F177" s="407">
        <v>0</v>
      </c>
      <c r="G177" s="408">
        <v>0</v>
      </c>
      <c r="H177" s="410">
        <v>1.1010000000000001E-2</v>
      </c>
      <c r="I177" s="407">
        <v>0.26967000000000002</v>
      </c>
      <c r="J177" s="408">
        <v>0.26967000000000002</v>
      </c>
      <c r="K177" s="411" t="s">
        <v>237</v>
      </c>
    </row>
    <row r="178" spans="1:11" ht="14.4" customHeight="1" thickBot="1" x14ac:dyDescent="0.35">
      <c r="A178" s="424" t="s">
        <v>408</v>
      </c>
      <c r="B178" s="402">
        <v>0</v>
      </c>
      <c r="C178" s="402">
        <v>0.59580999999999995</v>
      </c>
      <c r="D178" s="403">
        <v>0.59580999999999995</v>
      </c>
      <c r="E178" s="412" t="s">
        <v>237</v>
      </c>
      <c r="F178" s="402">
        <v>0</v>
      </c>
      <c r="G178" s="403">
        <v>0</v>
      </c>
      <c r="H178" s="405">
        <v>1.1010000000000001E-2</v>
      </c>
      <c r="I178" s="402">
        <v>0.26967000000000002</v>
      </c>
      <c r="J178" s="403">
        <v>0.26967000000000002</v>
      </c>
      <c r="K178" s="413" t="s">
        <v>237</v>
      </c>
    </row>
    <row r="179" spans="1:11" ht="14.4" customHeight="1" thickBot="1" x14ac:dyDescent="0.35">
      <c r="A179" s="423" t="s">
        <v>409</v>
      </c>
      <c r="B179" s="407">
        <v>68.350198083451005</v>
      </c>
      <c r="C179" s="407">
        <v>518.03949</v>
      </c>
      <c r="D179" s="408">
        <v>449.689291916549</v>
      </c>
      <c r="E179" s="414">
        <v>7.5791951526970003</v>
      </c>
      <c r="F179" s="407">
        <v>542.13441455663099</v>
      </c>
      <c r="G179" s="408">
        <v>496.95654667691201</v>
      </c>
      <c r="H179" s="410">
        <v>218.93591000000001</v>
      </c>
      <c r="I179" s="407">
        <v>1112.2747999999999</v>
      </c>
      <c r="J179" s="408">
        <v>615.31825332308904</v>
      </c>
      <c r="K179" s="415">
        <v>2.051658721775</v>
      </c>
    </row>
    <row r="180" spans="1:11" ht="14.4" customHeight="1" thickBot="1" x14ac:dyDescent="0.35">
      <c r="A180" s="424" t="s">
        <v>410</v>
      </c>
      <c r="B180" s="402">
        <v>22.305418200798002</v>
      </c>
      <c r="C180" s="402">
        <v>465.80500000000001</v>
      </c>
      <c r="D180" s="403">
        <v>443.49958179920202</v>
      </c>
      <c r="E180" s="404">
        <v>20.883042667333999</v>
      </c>
      <c r="F180" s="402">
        <v>491.29660133345698</v>
      </c>
      <c r="G180" s="403">
        <v>450.35521788900201</v>
      </c>
      <c r="H180" s="405">
        <v>203.45</v>
      </c>
      <c r="I180" s="402">
        <v>1087.335</v>
      </c>
      <c r="J180" s="403">
        <v>636.97978211099803</v>
      </c>
      <c r="K180" s="406">
        <v>2.2131946303890002</v>
      </c>
    </row>
    <row r="181" spans="1:11" ht="14.4" customHeight="1" thickBot="1" x14ac:dyDescent="0.35">
      <c r="A181" s="424" t="s">
        <v>411</v>
      </c>
      <c r="B181" s="402">
        <v>2.189576340066</v>
      </c>
      <c r="C181" s="402">
        <v>12.234</v>
      </c>
      <c r="D181" s="403">
        <v>10.044423659933001</v>
      </c>
      <c r="E181" s="404">
        <v>5.5873822602730003</v>
      </c>
      <c r="F181" s="402">
        <v>13.954518690767999</v>
      </c>
      <c r="G181" s="403">
        <v>12.791642133204</v>
      </c>
      <c r="H181" s="405">
        <v>0.114</v>
      </c>
      <c r="I181" s="402">
        <v>5.4356600000000004</v>
      </c>
      <c r="J181" s="403">
        <v>-7.3559821332039999</v>
      </c>
      <c r="K181" s="406">
        <v>0.38952687086100002</v>
      </c>
    </row>
    <row r="182" spans="1:11" ht="14.4" customHeight="1" thickBot="1" x14ac:dyDescent="0.35">
      <c r="A182" s="424" t="s">
        <v>412</v>
      </c>
      <c r="B182" s="402">
        <v>43.855203542585997</v>
      </c>
      <c r="C182" s="402">
        <v>40.000489999999999</v>
      </c>
      <c r="D182" s="403">
        <v>-3.854713542586</v>
      </c>
      <c r="E182" s="404">
        <v>0.91210362211899998</v>
      </c>
      <c r="F182" s="402">
        <v>36.883294532405003</v>
      </c>
      <c r="G182" s="403">
        <v>33.809686654704997</v>
      </c>
      <c r="H182" s="405">
        <v>15.37191</v>
      </c>
      <c r="I182" s="402">
        <v>19.50414</v>
      </c>
      <c r="J182" s="403">
        <v>-14.305546654704999</v>
      </c>
      <c r="K182" s="406">
        <v>0.52880688255300001</v>
      </c>
    </row>
    <row r="183" spans="1:11" ht="14.4" customHeight="1" thickBot="1" x14ac:dyDescent="0.35">
      <c r="A183" s="421" t="s">
        <v>413</v>
      </c>
      <c r="B183" s="402">
        <v>0</v>
      </c>
      <c r="C183" s="402">
        <v>0.14051</v>
      </c>
      <c r="D183" s="403">
        <v>0.14051</v>
      </c>
      <c r="E183" s="412" t="s">
        <v>237</v>
      </c>
      <c r="F183" s="402">
        <v>0</v>
      </c>
      <c r="G183" s="403">
        <v>0</v>
      </c>
      <c r="H183" s="405">
        <v>0</v>
      </c>
      <c r="I183" s="402">
        <v>-2.4850000000000001E-2</v>
      </c>
      <c r="J183" s="403">
        <v>-2.4850000000000001E-2</v>
      </c>
      <c r="K183" s="413" t="s">
        <v>237</v>
      </c>
    </row>
    <row r="184" spans="1:11" ht="14.4" customHeight="1" thickBot="1" x14ac:dyDescent="0.35">
      <c r="A184" s="427" t="s">
        <v>414</v>
      </c>
      <c r="B184" s="407">
        <v>0</v>
      </c>
      <c r="C184" s="407">
        <v>0.14051</v>
      </c>
      <c r="D184" s="408">
        <v>0.14051</v>
      </c>
      <c r="E184" s="409" t="s">
        <v>237</v>
      </c>
      <c r="F184" s="407">
        <v>0</v>
      </c>
      <c r="G184" s="408">
        <v>0</v>
      </c>
      <c r="H184" s="410">
        <v>0</v>
      </c>
      <c r="I184" s="407">
        <v>-2.4850000000000001E-2</v>
      </c>
      <c r="J184" s="408">
        <v>-2.4850000000000001E-2</v>
      </c>
      <c r="K184" s="411" t="s">
        <v>237</v>
      </c>
    </row>
    <row r="185" spans="1:11" ht="14.4" customHeight="1" thickBot="1" x14ac:dyDescent="0.35">
      <c r="A185" s="423" t="s">
        <v>415</v>
      </c>
      <c r="B185" s="407">
        <v>0</v>
      </c>
      <c r="C185" s="407">
        <v>0.14051</v>
      </c>
      <c r="D185" s="408">
        <v>0.14051</v>
      </c>
      <c r="E185" s="409" t="s">
        <v>237</v>
      </c>
      <c r="F185" s="407">
        <v>0</v>
      </c>
      <c r="G185" s="408">
        <v>0</v>
      </c>
      <c r="H185" s="410">
        <v>0</v>
      </c>
      <c r="I185" s="407">
        <v>-2.4850000000000001E-2</v>
      </c>
      <c r="J185" s="408">
        <v>-2.4850000000000001E-2</v>
      </c>
      <c r="K185" s="411" t="s">
        <v>237</v>
      </c>
    </row>
    <row r="186" spans="1:11" ht="14.4" customHeight="1" thickBot="1" x14ac:dyDescent="0.35">
      <c r="A186" s="424" t="s">
        <v>416</v>
      </c>
      <c r="B186" s="402">
        <v>0</v>
      </c>
      <c r="C186" s="402">
        <v>0.14051</v>
      </c>
      <c r="D186" s="403">
        <v>0.14051</v>
      </c>
      <c r="E186" s="412" t="s">
        <v>237</v>
      </c>
      <c r="F186" s="402">
        <v>0</v>
      </c>
      <c r="G186" s="403">
        <v>0</v>
      </c>
      <c r="H186" s="405">
        <v>0</v>
      </c>
      <c r="I186" s="402">
        <v>-2.4850000000000001E-2</v>
      </c>
      <c r="J186" s="403">
        <v>-2.4850000000000001E-2</v>
      </c>
      <c r="K186" s="413" t="s">
        <v>237</v>
      </c>
    </row>
    <row r="187" spans="1:11" ht="14.4" customHeight="1" thickBot="1" x14ac:dyDescent="0.35">
      <c r="A187" s="420" t="s">
        <v>417</v>
      </c>
      <c r="B187" s="402">
        <v>3013.7666599491999</v>
      </c>
      <c r="C187" s="402">
        <v>3022.8273199999999</v>
      </c>
      <c r="D187" s="403">
        <v>9.0606600507970008</v>
      </c>
      <c r="E187" s="404">
        <v>1.0030064238780001</v>
      </c>
      <c r="F187" s="402">
        <v>2938.7413152672302</v>
      </c>
      <c r="G187" s="403">
        <v>2693.8462056616199</v>
      </c>
      <c r="H187" s="405">
        <v>330.87830000000002</v>
      </c>
      <c r="I187" s="402">
        <v>3071.6762800000001</v>
      </c>
      <c r="J187" s="403">
        <v>377.83007433837599</v>
      </c>
      <c r="K187" s="406">
        <v>1.045235340736</v>
      </c>
    </row>
    <row r="188" spans="1:11" ht="14.4" customHeight="1" thickBot="1" x14ac:dyDescent="0.35">
      <c r="A188" s="425" t="s">
        <v>418</v>
      </c>
      <c r="B188" s="407">
        <v>3013.7666599491999</v>
      </c>
      <c r="C188" s="407">
        <v>3022.8273199999999</v>
      </c>
      <c r="D188" s="408">
        <v>9.0606600507970008</v>
      </c>
      <c r="E188" s="414">
        <v>1.0030064238780001</v>
      </c>
      <c r="F188" s="407">
        <v>2938.7413152672302</v>
      </c>
      <c r="G188" s="408">
        <v>2693.8462056616199</v>
      </c>
      <c r="H188" s="410">
        <v>330.87830000000002</v>
      </c>
      <c r="I188" s="407">
        <v>3071.6762800000001</v>
      </c>
      <c r="J188" s="408">
        <v>377.83007433837599</v>
      </c>
      <c r="K188" s="415">
        <v>1.045235340736</v>
      </c>
    </row>
    <row r="189" spans="1:11" ht="14.4" customHeight="1" thickBot="1" x14ac:dyDescent="0.35">
      <c r="A189" s="427" t="s">
        <v>40</v>
      </c>
      <c r="B189" s="407">
        <v>3013.7666599491999</v>
      </c>
      <c r="C189" s="407">
        <v>3022.8273199999999</v>
      </c>
      <c r="D189" s="408">
        <v>9.0606600507970008</v>
      </c>
      <c r="E189" s="414">
        <v>1.0030064238780001</v>
      </c>
      <c r="F189" s="407">
        <v>2938.7413152672302</v>
      </c>
      <c r="G189" s="408">
        <v>2693.8462056616199</v>
      </c>
      <c r="H189" s="410">
        <v>330.87830000000002</v>
      </c>
      <c r="I189" s="407">
        <v>3071.6762800000001</v>
      </c>
      <c r="J189" s="408">
        <v>377.83007433837599</v>
      </c>
      <c r="K189" s="415">
        <v>1.045235340736</v>
      </c>
    </row>
    <row r="190" spans="1:11" ht="14.4" customHeight="1" thickBot="1" x14ac:dyDescent="0.35">
      <c r="A190" s="426" t="s">
        <v>419</v>
      </c>
      <c r="B190" s="402">
        <v>0</v>
      </c>
      <c r="C190" s="402">
        <v>0</v>
      </c>
      <c r="D190" s="403">
        <v>0</v>
      </c>
      <c r="E190" s="404">
        <v>1</v>
      </c>
      <c r="F190" s="402">
        <v>0.17838197118599999</v>
      </c>
      <c r="G190" s="403">
        <v>0.16351680692100001</v>
      </c>
      <c r="H190" s="405">
        <v>0.22209999999999999</v>
      </c>
      <c r="I190" s="402">
        <v>0.56096999999999997</v>
      </c>
      <c r="J190" s="403">
        <v>0.39745319307799998</v>
      </c>
      <c r="K190" s="406">
        <v>3.1447684778229998</v>
      </c>
    </row>
    <row r="191" spans="1:11" ht="14.4" customHeight="1" thickBot="1" x14ac:dyDescent="0.35">
      <c r="A191" s="424" t="s">
        <v>420</v>
      </c>
      <c r="B191" s="402">
        <v>0</v>
      </c>
      <c r="C191" s="402">
        <v>0</v>
      </c>
      <c r="D191" s="403">
        <v>0</v>
      </c>
      <c r="E191" s="404">
        <v>1</v>
      </c>
      <c r="F191" s="402">
        <v>0.17838197118599999</v>
      </c>
      <c r="G191" s="403">
        <v>0.16351680692100001</v>
      </c>
      <c r="H191" s="405">
        <v>0.22209999999999999</v>
      </c>
      <c r="I191" s="402">
        <v>0.56096999999999997</v>
      </c>
      <c r="J191" s="403">
        <v>0.39745319307799998</v>
      </c>
      <c r="K191" s="406">
        <v>3.1447684778229998</v>
      </c>
    </row>
    <row r="192" spans="1:11" ht="14.4" customHeight="1" thickBot="1" x14ac:dyDescent="0.35">
      <c r="A192" s="423" t="s">
        <v>421</v>
      </c>
      <c r="B192" s="407">
        <v>6.3831925316399998</v>
      </c>
      <c r="C192" s="407">
        <v>6.6162999999999998</v>
      </c>
      <c r="D192" s="408">
        <v>0.23310746835900001</v>
      </c>
      <c r="E192" s="414">
        <v>1.0365189467810001</v>
      </c>
      <c r="F192" s="407">
        <v>7.1529992215089999</v>
      </c>
      <c r="G192" s="408">
        <v>6.5569159530499999</v>
      </c>
      <c r="H192" s="410">
        <v>11.83174</v>
      </c>
      <c r="I192" s="407">
        <v>17.161960000000001</v>
      </c>
      <c r="J192" s="408">
        <v>10.605044046949001</v>
      </c>
      <c r="K192" s="415">
        <v>2.399267701356</v>
      </c>
    </row>
    <row r="193" spans="1:11" ht="14.4" customHeight="1" thickBot="1" x14ac:dyDescent="0.35">
      <c r="A193" s="424" t="s">
        <v>422</v>
      </c>
      <c r="B193" s="402">
        <v>0.39852451546500001</v>
      </c>
      <c r="C193" s="402">
        <v>8.9499999999999996E-2</v>
      </c>
      <c r="D193" s="403">
        <v>-0.30902451546499998</v>
      </c>
      <c r="E193" s="404">
        <v>0.22457840490700001</v>
      </c>
      <c r="F193" s="402">
        <v>0.16522642091</v>
      </c>
      <c r="G193" s="403">
        <v>0.15145755250000001</v>
      </c>
      <c r="H193" s="405">
        <v>11.5642</v>
      </c>
      <c r="I193" s="402">
        <v>11.5642</v>
      </c>
      <c r="J193" s="403">
        <v>11.412742447498999</v>
      </c>
      <c r="K193" s="406">
        <v>0</v>
      </c>
    </row>
    <row r="194" spans="1:11" ht="14.4" customHeight="1" thickBot="1" x14ac:dyDescent="0.35">
      <c r="A194" s="424" t="s">
        <v>423</v>
      </c>
      <c r="B194" s="402">
        <v>5.984668016174</v>
      </c>
      <c r="C194" s="402">
        <v>6.5267999999999997</v>
      </c>
      <c r="D194" s="403">
        <v>0.54213198382500005</v>
      </c>
      <c r="E194" s="404">
        <v>1.0905868098880001</v>
      </c>
      <c r="F194" s="402">
        <v>6.9877728005990001</v>
      </c>
      <c r="G194" s="403">
        <v>6.4054584005489996</v>
      </c>
      <c r="H194" s="405">
        <v>0.26754</v>
      </c>
      <c r="I194" s="402">
        <v>5.5977600000000001</v>
      </c>
      <c r="J194" s="403">
        <v>-0.807698400549</v>
      </c>
      <c r="K194" s="406">
        <v>0.80107927944000001</v>
      </c>
    </row>
    <row r="195" spans="1:11" ht="14.4" customHeight="1" thickBot="1" x14ac:dyDescent="0.35">
      <c r="A195" s="423" t="s">
        <v>424</v>
      </c>
      <c r="B195" s="407">
        <v>70.111577909374006</v>
      </c>
      <c r="C195" s="407">
        <v>71.313509999999994</v>
      </c>
      <c r="D195" s="408">
        <v>1.2019320906249999</v>
      </c>
      <c r="E195" s="414">
        <v>1.017143132795</v>
      </c>
      <c r="F195" s="407">
        <v>69.781921244649993</v>
      </c>
      <c r="G195" s="408">
        <v>63.966761140929997</v>
      </c>
      <c r="H195" s="410">
        <v>8.5655000000000001</v>
      </c>
      <c r="I195" s="407">
        <v>70.551209999999998</v>
      </c>
      <c r="J195" s="408">
        <v>6.5844488590700001</v>
      </c>
      <c r="K195" s="415">
        <v>1.011024184224</v>
      </c>
    </row>
    <row r="196" spans="1:11" ht="14.4" customHeight="1" thickBot="1" x14ac:dyDescent="0.35">
      <c r="A196" s="424" t="s">
        <v>425</v>
      </c>
      <c r="B196" s="402">
        <v>70.111577909374006</v>
      </c>
      <c r="C196" s="402">
        <v>71.313509999999994</v>
      </c>
      <c r="D196" s="403">
        <v>1.2019320906249999</v>
      </c>
      <c r="E196" s="404">
        <v>1.017143132795</v>
      </c>
      <c r="F196" s="402">
        <v>69.781921244649993</v>
      </c>
      <c r="G196" s="403">
        <v>63.966761140929997</v>
      </c>
      <c r="H196" s="405">
        <v>8.5655000000000001</v>
      </c>
      <c r="I196" s="402">
        <v>70.551209999999998</v>
      </c>
      <c r="J196" s="403">
        <v>6.5844488590700001</v>
      </c>
      <c r="K196" s="406">
        <v>1.011024184224</v>
      </c>
    </row>
    <row r="197" spans="1:11" ht="14.4" customHeight="1" thickBot="1" x14ac:dyDescent="0.35">
      <c r="A197" s="423" t="s">
        <v>426</v>
      </c>
      <c r="B197" s="407">
        <v>0</v>
      </c>
      <c r="C197" s="407">
        <v>1.1200000000000001</v>
      </c>
      <c r="D197" s="408">
        <v>1.1200000000000001</v>
      </c>
      <c r="E197" s="409" t="s">
        <v>247</v>
      </c>
      <c r="F197" s="407">
        <v>0</v>
      </c>
      <c r="G197" s="408">
        <v>0</v>
      </c>
      <c r="H197" s="410">
        <v>0</v>
      </c>
      <c r="I197" s="407">
        <v>0.72799999999999998</v>
      </c>
      <c r="J197" s="408">
        <v>0.72799999999999998</v>
      </c>
      <c r="K197" s="411" t="s">
        <v>247</v>
      </c>
    </row>
    <row r="198" spans="1:11" ht="14.4" customHeight="1" thickBot="1" x14ac:dyDescent="0.35">
      <c r="A198" s="424" t="s">
        <v>427</v>
      </c>
      <c r="B198" s="402">
        <v>0</v>
      </c>
      <c r="C198" s="402">
        <v>1.1200000000000001</v>
      </c>
      <c r="D198" s="403">
        <v>1.1200000000000001</v>
      </c>
      <c r="E198" s="412" t="s">
        <v>247</v>
      </c>
      <c r="F198" s="402">
        <v>0</v>
      </c>
      <c r="G198" s="403">
        <v>0</v>
      </c>
      <c r="H198" s="405">
        <v>0</v>
      </c>
      <c r="I198" s="402">
        <v>0.72799999999999998</v>
      </c>
      <c r="J198" s="403">
        <v>0.72799999999999998</v>
      </c>
      <c r="K198" s="413" t="s">
        <v>247</v>
      </c>
    </row>
    <row r="199" spans="1:11" ht="14.4" customHeight="1" thickBot="1" x14ac:dyDescent="0.35">
      <c r="A199" s="423" t="s">
        <v>428</v>
      </c>
      <c r="B199" s="407">
        <v>1003.80602064177</v>
      </c>
      <c r="C199" s="407">
        <v>960.42938000000004</v>
      </c>
      <c r="D199" s="408">
        <v>-43.376640641765</v>
      </c>
      <c r="E199" s="414">
        <v>0.95678782578499999</v>
      </c>
      <c r="F199" s="407">
        <v>1117.19758540414</v>
      </c>
      <c r="G199" s="408">
        <v>1024.0977866204601</v>
      </c>
      <c r="H199" s="410">
        <v>132.72929999999999</v>
      </c>
      <c r="I199" s="407">
        <v>1082.5314599999999</v>
      </c>
      <c r="J199" s="408">
        <v>58.433673379542</v>
      </c>
      <c r="K199" s="415">
        <v>0.968970461575</v>
      </c>
    </row>
    <row r="200" spans="1:11" ht="14.4" customHeight="1" thickBot="1" x14ac:dyDescent="0.35">
      <c r="A200" s="424" t="s">
        <v>429</v>
      </c>
      <c r="B200" s="402">
        <v>1003.80602064177</v>
      </c>
      <c r="C200" s="402">
        <v>960.42938000000004</v>
      </c>
      <c r="D200" s="403">
        <v>-43.376640641765</v>
      </c>
      <c r="E200" s="404">
        <v>0.95678782578499999</v>
      </c>
      <c r="F200" s="402">
        <v>1117.19758540414</v>
      </c>
      <c r="G200" s="403">
        <v>1024.0977866204601</v>
      </c>
      <c r="H200" s="405">
        <v>132.72929999999999</v>
      </c>
      <c r="I200" s="402">
        <v>1082.5314599999999</v>
      </c>
      <c r="J200" s="403">
        <v>58.433673379542</v>
      </c>
      <c r="K200" s="406">
        <v>0.968970461575</v>
      </c>
    </row>
    <row r="201" spans="1:11" ht="14.4" customHeight="1" thickBot="1" x14ac:dyDescent="0.35">
      <c r="A201" s="423" t="s">
        <v>430</v>
      </c>
      <c r="B201" s="407">
        <v>0</v>
      </c>
      <c r="C201" s="407">
        <v>2.2040000000000002</v>
      </c>
      <c r="D201" s="408">
        <v>2.2040000000000002</v>
      </c>
      <c r="E201" s="409" t="s">
        <v>247</v>
      </c>
      <c r="F201" s="407">
        <v>0</v>
      </c>
      <c r="G201" s="408">
        <v>0</v>
      </c>
      <c r="H201" s="410">
        <v>0</v>
      </c>
      <c r="I201" s="407">
        <v>7.5620000000000003</v>
      </c>
      <c r="J201" s="408">
        <v>7.5620000000000003</v>
      </c>
      <c r="K201" s="411" t="s">
        <v>247</v>
      </c>
    </row>
    <row r="202" spans="1:11" ht="14.4" customHeight="1" thickBot="1" x14ac:dyDescent="0.35">
      <c r="A202" s="424" t="s">
        <v>431</v>
      </c>
      <c r="B202" s="402">
        <v>0</v>
      </c>
      <c r="C202" s="402">
        <v>2.2040000000000002</v>
      </c>
      <c r="D202" s="403">
        <v>2.2040000000000002</v>
      </c>
      <c r="E202" s="412" t="s">
        <v>247</v>
      </c>
      <c r="F202" s="402">
        <v>0</v>
      </c>
      <c r="G202" s="403">
        <v>0</v>
      </c>
      <c r="H202" s="405">
        <v>0</v>
      </c>
      <c r="I202" s="402">
        <v>7.5620000000000003</v>
      </c>
      <c r="J202" s="403">
        <v>7.5620000000000003</v>
      </c>
      <c r="K202" s="413" t="s">
        <v>247</v>
      </c>
    </row>
    <row r="203" spans="1:11" ht="14.4" customHeight="1" thickBot="1" x14ac:dyDescent="0.35">
      <c r="A203" s="423" t="s">
        <v>432</v>
      </c>
      <c r="B203" s="407">
        <v>1933.4658688664199</v>
      </c>
      <c r="C203" s="407">
        <v>1981.1441299999999</v>
      </c>
      <c r="D203" s="408">
        <v>47.678261133577998</v>
      </c>
      <c r="E203" s="414">
        <v>1.0246594790729999</v>
      </c>
      <c r="F203" s="407">
        <v>1744.4304274257399</v>
      </c>
      <c r="G203" s="408">
        <v>1599.0612251402699</v>
      </c>
      <c r="H203" s="410">
        <v>177.52966000000001</v>
      </c>
      <c r="I203" s="407">
        <v>1892.58068</v>
      </c>
      <c r="J203" s="408">
        <v>293.51945485973403</v>
      </c>
      <c r="K203" s="415">
        <v>1.0849275787929999</v>
      </c>
    </row>
    <row r="204" spans="1:11" ht="14.4" customHeight="1" thickBot="1" x14ac:dyDescent="0.35">
      <c r="A204" s="424" t="s">
        <v>433</v>
      </c>
      <c r="B204" s="402">
        <v>1933.4658688664199</v>
      </c>
      <c r="C204" s="402">
        <v>1981.1441299999999</v>
      </c>
      <c r="D204" s="403">
        <v>47.678261133577998</v>
      </c>
      <c r="E204" s="404">
        <v>1.0246594790729999</v>
      </c>
      <c r="F204" s="402">
        <v>1744.4304274257399</v>
      </c>
      <c r="G204" s="403">
        <v>1599.0612251402699</v>
      </c>
      <c r="H204" s="405">
        <v>177.52966000000001</v>
      </c>
      <c r="I204" s="402">
        <v>1892.58068</v>
      </c>
      <c r="J204" s="403">
        <v>293.51945485973403</v>
      </c>
      <c r="K204" s="406">
        <v>1.0849275787929999</v>
      </c>
    </row>
    <row r="205" spans="1:11" ht="14.4" customHeight="1" thickBot="1" x14ac:dyDescent="0.35">
      <c r="A205" s="420" t="s">
        <v>434</v>
      </c>
      <c r="B205" s="402">
        <v>0</v>
      </c>
      <c r="C205" s="402">
        <v>6.8779999999999994E-2</v>
      </c>
      <c r="D205" s="403">
        <v>6.8779999999999994E-2</v>
      </c>
      <c r="E205" s="412" t="s">
        <v>247</v>
      </c>
      <c r="F205" s="402">
        <v>0</v>
      </c>
      <c r="G205" s="403">
        <v>0</v>
      </c>
      <c r="H205" s="405">
        <v>3.116E-2</v>
      </c>
      <c r="I205" s="402">
        <v>3.116E-2</v>
      </c>
      <c r="J205" s="403">
        <v>3.116E-2</v>
      </c>
      <c r="K205" s="413" t="s">
        <v>247</v>
      </c>
    </row>
    <row r="206" spans="1:11" ht="14.4" customHeight="1" thickBot="1" x14ac:dyDescent="0.35">
      <c r="A206" s="425" t="s">
        <v>435</v>
      </c>
      <c r="B206" s="407">
        <v>0</v>
      </c>
      <c r="C206" s="407">
        <v>6.8779999999999994E-2</v>
      </c>
      <c r="D206" s="408">
        <v>6.8779999999999994E-2</v>
      </c>
      <c r="E206" s="409" t="s">
        <v>247</v>
      </c>
      <c r="F206" s="407">
        <v>0</v>
      </c>
      <c r="G206" s="408">
        <v>0</v>
      </c>
      <c r="H206" s="410">
        <v>3.116E-2</v>
      </c>
      <c r="I206" s="407">
        <v>3.116E-2</v>
      </c>
      <c r="J206" s="408">
        <v>3.116E-2</v>
      </c>
      <c r="K206" s="411" t="s">
        <v>247</v>
      </c>
    </row>
    <row r="207" spans="1:11" ht="14.4" customHeight="1" thickBot="1" x14ac:dyDescent="0.35">
      <c r="A207" s="427" t="s">
        <v>436</v>
      </c>
      <c r="B207" s="407">
        <v>0</v>
      </c>
      <c r="C207" s="407">
        <v>6.8779999999999994E-2</v>
      </c>
      <c r="D207" s="408">
        <v>6.8779999999999994E-2</v>
      </c>
      <c r="E207" s="409" t="s">
        <v>247</v>
      </c>
      <c r="F207" s="407">
        <v>0</v>
      </c>
      <c r="G207" s="408">
        <v>0</v>
      </c>
      <c r="H207" s="410">
        <v>3.116E-2</v>
      </c>
      <c r="I207" s="407">
        <v>3.116E-2</v>
      </c>
      <c r="J207" s="408">
        <v>3.116E-2</v>
      </c>
      <c r="K207" s="411" t="s">
        <v>247</v>
      </c>
    </row>
    <row r="208" spans="1:11" ht="14.4" customHeight="1" thickBot="1" x14ac:dyDescent="0.35">
      <c r="A208" s="423" t="s">
        <v>437</v>
      </c>
      <c r="B208" s="407">
        <v>0</v>
      </c>
      <c r="C208" s="407">
        <v>6.8779999999999994E-2</v>
      </c>
      <c r="D208" s="408">
        <v>6.8779999999999994E-2</v>
      </c>
      <c r="E208" s="409" t="s">
        <v>247</v>
      </c>
      <c r="F208" s="407">
        <v>0</v>
      </c>
      <c r="G208" s="408">
        <v>0</v>
      </c>
      <c r="H208" s="410">
        <v>3.116E-2</v>
      </c>
      <c r="I208" s="407">
        <v>3.116E-2</v>
      </c>
      <c r="J208" s="408">
        <v>3.116E-2</v>
      </c>
      <c r="K208" s="411" t="s">
        <v>247</v>
      </c>
    </row>
    <row r="209" spans="1:11" ht="14.4" customHeight="1" thickBot="1" x14ac:dyDescent="0.35">
      <c r="A209" s="424" t="s">
        <v>438</v>
      </c>
      <c r="B209" s="402">
        <v>0</v>
      </c>
      <c r="C209" s="402">
        <v>6.8779999999999994E-2</v>
      </c>
      <c r="D209" s="403">
        <v>6.8779999999999994E-2</v>
      </c>
      <c r="E209" s="412" t="s">
        <v>247</v>
      </c>
      <c r="F209" s="402">
        <v>0</v>
      </c>
      <c r="G209" s="403">
        <v>0</v>
      </c>
      <c r="H209" s="405">
        <v>3.116E-2</v>
      </c>
      <c r="I209" s="402">
        <v>3.116E-2</v>
      </c>
      <c r="J209" s="403">
        <v>3.116E-2</v>
      </c>
      <c r="K209" s="413" t="s">
        <v>247</v>
      </c>
    </row>
    <row r="210" spans="1:11" ht="14.4" customHeight="1" thickBot="1" x14ac:dyDescent="0.35">
      <c r="A210" s="428"/>
      <c r="B210" s="402">
        <v>1172.2739975944601</v>
      </c>
      <c r="C210" s="402">
        <v>-798.46439000001203</v>
      </c>
      <c r="D210" s="403">
        <v>-1970.7383875944799</v>
      </c>
      <c r="E210" s="404">
        <v>-0.68112437163799999</v>
      </c>
      <c r="F210" s="402">
        <v>2474.8721016607001</v>
      </c>
      <c r="G210" s="403">
        <v>2268.63275985564</v>
      </c>
      <c r="H210" s="405">
        <v>-371.04325999999202</v>
      </c>
      <c r="I210" s="402">
        <v>2266.4337999999998</v>
      </c>
      <c r="J210" s="403">
        <v>-2.1989598556360002</v>
      </c>
      <c r="K210" s="406">
        <v>0.91577815212299996</v>
      </c>
    </row>
    <row r="211" spans="1:11" ht="14.4" customHeight="1" thickBot="1" x14ac:dyDescent="0.35">
      <c r="A211" s="429" t="s">
        <v>52</v>
      </c>
      <c r="B211" s="416">
        <v>1172.2739975944601</v>
      </c>
      <c r="C211" s="416">
        <v>-798.46439000001203</v>
      </c>
      <c r="D211" s="417">
        <v>-1970.7383875944799</v>
      </c>
      <c r="E211" s="418" t="s">
        <v>247</v>
      </c>
      <c r="F211" s="416">
        <v>2474.8721016607001</v>
      </c>
      <c r="G211" s="417">
        <v>2268.63275985564</v>
      </c>
      <c r="H211" s="416">
        <v>-371.04325999999202</v>
      </c>
      <c r="I211" s="416">
        <v>2266.4337999999998</v>
      </c>
      <c r="J211" s="417">
        <v>-2.1989598556360002</v>
      </c>
      <c r="K211" s="419">
        <v>0.91577815212299996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236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2016</v>
      </c>
      <c r="E3" s="7"/>
      <c r="F3" s="306">
        <v>2017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439</v>
      </c>
      <c r="B5" s="431" t="s">
        <v>440</v>
      </c>
      <c r="C5" s="432" t="s">
        <v>441</v>
      </c>
      <c r="D5" s="432" t="s">
        <v>441</v>
      </c>
      <c r="E5" s="432"/>
      <c r="F5" s="432" t="s">
        <v>441</v>
      </c>
      <c r="G5" s="432" t="s">
        <v>441</v>
      </c>
      <c r="H5" s="432" t="s">
        <v>441</v>
      </c>
      <c r="I5" s="433" t="s">
        <v>441</v>
      </c>
      <c r="J5" s="434" t="s">
        <v>54</v>
      </c>
    </row>
    <row r="6" spans="1:10" ht="14.4" customHeight="1" x14ac:dyDescent="0.3">
      <c r="A6" s="430" t="s">
        <v>439</v>
      </c>
      <c r="B6" s="431" t="s">
        <v>442</v>
      </c>
      <c r="C6" s="432">
        <v>9.8515500000000014</v>
      </c>
      <c r="D6" s="432">
        <v>4.9750800000000002</v>
      </c>
      <c r="E6" s="432"/>
      <c r="F6" s="432">
        <v>5.0137499999999999</v>
      </c>
      <c r="G6" s="432">
        <v>9.1666660156249993</v>
      </c>
      <c r="H6" s="432">
        <v>-4.1529160156249993</v>
      </c>
      <c r="I6" s="433">
        <v>0.54695458430075172</v>
      </c>
      <c r="J6" s="434" t="s">
        <v>1</v>
      </c>
    </row>
    <row r="7" spans="1:10" ht="14.4" customHeight="1" x14ac:dyDescent="0.3">
      <c r="A7" s="430" t="s">
        <v>439</v>
      </c>
      <c r="B7" s="431" t="s">
        <v>443</v>
      </c>
      <c r="C7" s="432">
        <v>1.3552</v>
      </c>
      <c r="D7" s="432">
        <v>0</v>
      </c>
      <c r="E7" s="432"/>
      <c r="F7" s="432">
        <v>6.7759999999999998</v>
      </c>
      <c r="G7" s="432">
        <v>0</v>
      </c>
      <c r="H7" s="432">
        <v>6.7759999999999998</v>
      </c>
      <c r="I7" s="433" t="s">
        <v>441</v>
      </c>
      <c r="J7" s="434" t="s">
        <v>1</v>
      </c>
    </row>
    <row r="8" spans="1:10" ht="14.4" customHeight="1" x14ac:dyDescent="0.3">
      <c r="A8" s="430" t="s">
        <v>439</v>
      </c>
      <c r="B8" s="431" t="s">
        <v>444</v>
      </c>
      <c r="C8" s="432">
        <v>11.206750000000001</v>
      </c>
      <c r="D8" s="432">
        <v>4.9750800000000002</v>
      </c>
      <c r="E8" s="432"/>
      <c r="F8" s="432">
        <v>11.78975</v>
      </c>
      <c r="G8" s="432">
        <v>9.1666660156249993</v>
      </c>
      <c r="H8" s="432">
        <v>2.6230839843750005</v>
      </c>
      <c r="I8" s="433">
        <v>1.2861546368007555</v>
      </c>
      <c r="J8" s="434" t="s">
        <v>445</v>
      </c>
    </row>
    <row r="10" spans="1:10" ht="14.4" customHeight="1" x14ac:dyDescent="0.3">
      <c r="A10" s="430" t="s">
        <v>439</v>
      </c>
      <c r="B10" s="431" t="s">
        <v>440</v>
      </c>
      <c r="C10" s="432" t="s">
        <v>441</v>
      </c>
      <c r="D10" s="432" t="s">
        <v>441</v>
      </c>
      <c r="E10" s="432"/>
      <c r="F10" s="432" t="s">
        <v>441</v>
      </c>
      <c r="G10" s="432" t="s">
        <v>441</v>
      </c>
      <c r="H10" s="432" t="s">
        <v>441</v>
      </c>
      <c r="I10" s="433" t="s">
        <v>441</v>
      </c>
      <c r="J10" s="434" t="s">
        <v>54</v>
      </c>
    </row>
    <row r="11" spans="1:10" ht="14.4" customHeight="1" x14ac:dyDescent="0.3">
      <c r="A11" s="430" t="s">
        <v>446</v>
      </c>
      <c r="B11" s="431" t="s">
        <v>447</v>
      </c>
      <c r="C11" s="432" t="s">
        <v>441</v>
      </c>
      <c r="D11" s="432" t="s">
        <v>441</v>
      </c>
      <c r="E11" s="432"/>
      <c r="F11" s="432" t="s">
        <v>441</v>
      </c>
      <c r="G11" s="432" t="s">
        <v>441</v>
      </c>
      <c r="H11" s="432" t="s">
        <v>441</v>
      </c>
      <c r="I11" s="433" t="s">
        <v>441</v>
      </c>
      <c r="J11" s="434" t="s">
        <v>0</v>
      </c>
    </row>
    <row r="12" spans="1:10" ht="14.4" customHeight="1" x14ac:dyDescent="0.3">
      <c r="A12" s="430" t="s">
        <v>446</v>
      </c>
      <c r="B12" s="431" t="s">
        <v>442</v>
      </c>
      <c r="C12" s="432">
        <v>9.8515500000000014</v>
      </c>
      <c r="D12" s="432">
        <v>4.9750800000000002</v>
      </c>
      <c r="E12" s="432"/>
      <c r="F12" s="432">
        <v>5.0137499999999999</v>
      </c>
      <c r="G12" s="432">
        <v>9</v>
      </c>
      <c r="H12" s="432">
        <v>-3.9862500000000001</v>
      </c>
      <c r="I12" s="433">
        <v>0.55708333333333337</v>
      </c>
      <c r="J12" s="434" t="s">
        <v>1</v>
      </c>
    </row>
    <row r="13" spans="1:10" ht="14.4" customHeight="1" x14ac:dyDescent="0.3">
      <c r="A13" s="430" t="s">
        <v>446</v>
      </c>
      <c r="B13" s="431" t="s">
        <v>443</v>
      </c>
      <c r="C13" s="432">
        <v>1.3552</v>
      </c>
      <c r="D13" s="432">
        <v>0</v>
      </c>
      <c r="E13" s="432"/>
      <c r="F13" s="432">
        <v>6.7759999999999998</v>
      </c>
      <c r="G13" s="432">
        <v>0</v>
      </c>
      <c r="H13" s="432">
        <v>6.7759999999999998</v>
      </c>
      <c r="I13" s="433" t="s">
        <v>441</v>
      </c>
      <c r="J13" s="434" t="s">
        <v>1</v>
      </c>
    </row>
    <row r="14" spans="1:10" ht="14.4" customHeight="1" x14ac:dyDescent="0.3">
      <c r="A14" s="430" t="s">
        <v>446</v>
      </c>
      <c r="B14" s="431" t="s">
        <v>448</v>
      </c>
      <c r="C14" s="432">
        <v>11.206750000000001</v>
      </c>
      <c r="D14" s="432">
        <v>4.9750800000000002</v>
      </c>
      <c r="E14" s="432"/>
      <c r="F14" s="432">
        <v>11.78975</v>
      </c>
      <c r="G14" s="432">
        <v>9</v>
      </c>
      <c r="H14" s="432">
        <v>2.7897499999999997</v>
      </c>
      <c r="I14" s="433">
        <v>1.3099722222222221</v>
      </c>
      <c r="J14" s="434" t="s">
        <v>449</v>
      </c>
    </row>
    <row r="15" spans="1:10" ht="14.4" customHeight="1" x14ac:dyDescent="0.3">
      <c r="A15" s="430" t="s">
        <v>441</v>
      </c>
      <c r="B15" s="431" t="s">
        <v>441</v>
      </c>
      <c r="C15" s="432" t="s">
        <v>441</v>
      </c>
      <c r="D15" s="432" t="s">
        <v>441</v>
      </c>
      <c r="E15" s="432"/>
      <c r="F15" s="432" t="s">
        <v>441</v>
      </c>
      <c r="G15" s="432" t="s">
        <v>441</v>
      </c>
      <c r="H15" s="432" t="s">
        <v>441</v>
      </c>
      <c r="I15" s="433" t="s">
        <v>441</v>
      </c>
      <c r="J15" s="434" t="s">
        <v>450</v>
      </c>
    </row>
    <row r="16" spans="1:10" ht="14.4" customHeight="1" x14ac:dyDescent="0.3">
      <c r="A16" s="430" t="s">
        <v>439</v>
      </c>
      <c r="B16" s="431" t="s">
        <v>444</v>
      </c>
      <c r="C16" s="432">
        <v>11.206750000000001</v>
      </c>
      <c r="D16" s="432">
        <v>4.9750800000000002</v>
      </c>
      <c r="E16" s="432"/>
      <c r="F16" s="432">
        <v>11.78975</v>
      </c>
      <c r="G16" s="432">
        <v>9</v>
      </c>
      <c r="H16" s="432">
        <v>2.7897499999999997</v>
      </c>
      <c r="I16" s="433">
        <v>1.3099722222222221</v>
      </c>
      <c r="J16" s="434" t="s">
        <v>445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236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87.960465409259641</v>
      </c>
      <c r="M3" s="74">
        <f>SUBTOTAL(9,M5:M1048576)</f>
        <v>57</v>
      </c>
      <c r="N3" s="75">
        <f>SUBTOTAL(9,N5:N1048576)</f>
        <v>5013.7465283277998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439</v>
      </c>
      <c r="B5" s="442" t="s">
        <v>440</v>
      </c>
      <c r="C5" s="443" t="s">
        <v>446</v>
      </c>
      <c r="D5" s="444" t="s">
        <v>447</v>
      </c>
      <c r="E5" s="445">
        <v>50113001</v>
      </c>
      <c r="F5" s="444" t="s">
        <v>451</v>
      </c>
      <c r="G5" s="443" t="s">
        <v>452</v>
      </c>
      <c r="H5" s="443">
        <v>184256</v>
      </c>
      <c r="I5" s="443">
        <v>84256</v>
      </c>
      <c r="J5" s="443" t="s">
        <v>453</v>
      </c>
      <c r="K5" s="443" t="s">
        <v>454</v>
      </c>
      <c r="L5" s="446">
        <v>26.769999999999992</v>
      </c>
      <c r="M5" s="446">
        <v>2</v>
      </c>
      <c r="N5" s="447">
        <v>53.539999999999985</v>
      </c>
    </row>
    <row r="6" spans="1:14" ht="14.4" customHeight="1" x14ac:dyDescent="0.3">
      <c r="A6" s="448" t="s">
        <v>439</v>
      </c>
      <c r="B6" s="449" t="s">
        <v>440</v>
      </c>
      <c r="C6" s="450" t="s">
        <v>446</v>
      </c>
      <c r="D6" s="451" t="s">
        <v>447</v>
      </c>
      <c r="E6" s="452">
        <v>50113001</v>
      </c>
      <c r="F6" s="451" t="s">
        <v>451</v>
      </c>
      <c r="G6" s="450" t="s">
        <v>452</v>
      </c>
      <c r="H6" s="450">
        <v>145310</v>
      </c>
      <c r="I6" s="450">
        <v>45310</v>
      </c>
      <c r="J6" s="450" t="s">
        <v>455</v>
      </c>
      <c r="K6" s="450" t="s">
        <v>456</v>
      </c>
      <c r="L6" s="453">
        <v>44.9</v>
      </c>
      <c r="M6" s="453">
        <v>2</v>
      </c>
      <c r="N6" s="454">
        <v>89.8</v>
      </c>
    </row>
    <row r="7" spans="1:14" ht="14.4" customHeight="1" x14ac:dyDescent="0.3">
      <c r="A7" s="448" t="s">
        <v>439</v>
      </c>
      <c r="B7" s="449" t="s">
        <v>440</v>
      </c>
      <c r="C7" s="450" t="s">
        <v>446</v>
      </c>
      <c r="D7" s="451" t="s">
        <v>447</v>
      </c>
      <c r="E7" s="452">
        <v>50113001</v>
      </c>
      <c r="F7" s="451" t="s">
        <v>451</v>
      </c>
      <c r="G7" s="450" t="s">
        <v>452</v>
      </c>
      <c r="H7" s="450">
        <v>158668</v>
      </c>
      <c r="I7" s="450">
        <v>158668</v>
      </c>
      <c r="J7" s="450" t="s">
        <v>457</v>
      </c>
      <c r="K7" s="450" t="s">
        <v>458</v>
      </c>
      <c r="L7" s="453">
        <v>78.540000000000006</v>
      </c>
      <c r="M7" s="453">
        <v>1</v>
      </c>
      <c r="N7" s="454">
        <v>78.540000000000006</v>
      </c>
    </row>
    <row r="8" spans="1:14" ht="14.4" customHeight="1" x14ac:dyDescent="0.3">
      <c r="A8" s="448" t="s">
        <v>439</v>
      </c>
      <c r="B8" s="449" t="s">
        <v>440</v>
      </c>
      <c r="C8" s="450" t="s">
        <v>446</v>
      </c>
      <c r="D8" s="451" t="s">
        <v>447</v>
      </c>
      <c r="E8" s="452">
        <v>50113001</v>
      </c>
      <c r="F8" s="451" t="s">
        <v>451</v>
      </c>
      <c r="G8" s="450" t="s">
        <v>452</v>
      </c>
      <c r="H8" s="450">
        <v>162320</v>
      </c>
      <c r="I8" s="450">
        <v>62320</v>
      </c>
      <c r="J8" s="450" t="s">
        <v>459</v>
      </c>
      <c r="K8" s="450" t="s">
        <v>460</v>
      </c>
      <c r="L8" s="453">
        <v>74.650000000000006</v>
      </c>
      <c r="M8" s="453">
        <v>2</v>
      </c>
      <c r="N8" s="454">
        <v>149.30000000000001</v>
      </c>
    </row>
    <row r="9" spans="1:14" ht="14.4" customHeight="1" x14ac:dyDescent="0.3">
      <c r="A9" s="448" t="s">
        <v>439</v>
      </c>
      <c r="B9" s="449" t="s">
        <v>440</v>
      </c>
      <c r="C9" s="450" t="s">
        <v>446</v>
      </c>
      <c r="D9" s="451" t="s">
        <v>447</v>
      </c>
      <c r="E9" s="452">
        <v>50113001</v>
      </c>
      <c r="F9" s="451" t="s">
        <v>451</v>
      </c>
      <c r="G9" s="450" t="s">
        <v>452</v>
      </c>
      <c r="H9" s="450">
        <v>162315</v>
      </c>
      <c r="I9" s="450">
        <v>62315</v>
      </c>
      <c r="J9" s="450" t="s">
        <v>461</v>
      </c>
      <c r="K9" s="450" t="s">
        <v>462</v>
      </c>
      <c r="L9" s="453">
        <v>74.681428571428569</v>
      </c>
      <c r="M9" s="453">
        <v>7</v>
      </c>
      <c r="N9" s="454">
        <v>522.77</v>
      </c>
    </row>
    <row r="10" spans="1:14" ht="14.4" customHeight="1" x14ac:dyDescent="0.3">
      <c r="A10" s="448" t="s">
        <v>439</v>
      </c>
      <c r="B10" s="449" t="s">
        <v>440</v>
      </c>
      <c r="C10" s="450" t="s">
        <v>446</v>
      </c>
      <c r="D10" s="451" t="s">
        <v>447</v>
      </c>
      <c r="E10" s="452">
        <v>50113001</v>
      </c>
      <c r="F10" s="451" t="s">
        <v>451</v>
      </c>
      <c r="G10" s="450" t="s">
        <v>452</v>
      </c>
      <c r="H10" s="450">
        <v>194718</v>
      </c>
      <c r="I10" s="450">
        <v>194718</v>
      </c>
      <c r="J10" s="450" t="s">
        <v>463</v>
      </c>
      <c r="K10" s="450" t="s">
        <v>464</v>
      </c>
      <c r="L10" s="453">
        <v>420.87499999999994</v>
      </c>
      <c r="M10" s="453">
        <v>2</v>
      </c>
      <c r="N10" s="454">
        <v>841.74999999999989</v>
      </c>
    </row>
    <row r="11" spans="1:14" ht="14.4" customHeight="1" x14ac:dyDescent="0.3">
      <c r="A11" s="448" t="s">
        <v>439</v>
      </c>
      <c r="B11" s="449" t="s">
        <v>440</v>
      </c>
      <c r="C11" s="450" t="s">
        <v>446</v>
      </c>
      <c r="D11" s="451" t="s">
        <v>447</v>
      </c>
      <c r="E11" s="452">
        <v>50113001</v>
      </c>
      <c r="F11" s="451" t="s">
        <v>451</v>
      </c>
      <c r="G11" s="450" t="s">
        <v>452</v>
      </c>
      <c r="H11" s="450">
        <v>841498</v>
      </c>
      <c r="I11" s="450">
        <v>0</v>
      </c>
      <c r="J11" s="450" t="s">
        <v>465</v>
      </c>
      <c r="K11" s="450" t="s">
        <v>441</v>
      </c>
      <c r="L11" s="453">
        <v>48.730000000000011</v>
      </c>
      <c r="M11" s="453">
        <v>4</v>
      </c>
      <c r="N11" s="454">
        <v>194.92000000000004</v>
      </c>
    </row>
    <row r="12" spans="1:14" ht="14.4" customHeight="1" x14ac:dyDescent="0.3">
      <c r="A12" s="448" t="s">
        <v>439</v>
      </c>
      <c r="B12" s="449" t="s">
        <v>440</v>
      </c>
      <c r="C12" s="450" t="s">
        <v>446</v>
      </c>
      <c r="D12" s="451" t="s">
        <v>447</v>
      </c>
      <c r="E12" s="452">
        <v>50113001</v>
      </c>
      <c r="F12" s="451" t="s">
        <v>451</v>
      </c>
      <c r="G12" s="450" t="s">
        <v>452</v>
      </c>
      <c r="H12" s="450">
        <v>920170</v>
      </c>
      <c r="I12" s="450">
        <v>0</v>
      </c>
      <c r="J12" s="450" t="s">
        <v>466</v>
      </c>
      <c r="K12" s="450" t="s">
        <v>441</v>
      </c>
      <c r="L12" s="453">
        <v>75.166025878763236</v>
      </c>
      <c r="M12" s="453">
        <v>5</v>
      </c>
      <c r="N12" s="454">
        <v>375.83012939381621</v>
      </c>
    </row>
    <row r="13" spans="1:14" ht="14.4" customHeight="1" x14ac:dyDescent="0.3">
      <c r="A13" s="448" t="s">
        <v>439</v>
      </c>
      <c r="B13" s="449" t="s">
        <v>440</v>
      </c>
      <c r="C13" s="450" t="s">
        <v>446</v>
      </c>
      <c r="D13" s="451" t="s">
        <v>447</v>
      </c>
      <c r="E13" s="452">
        <v>50113001</v>
      </c>
      <c r="F13" s="451" t="s">
        <v>451</v>
      </c>
      <c r="G13" s="450" t="s">
        <v>452</v>
      </c>
      <c r="H13" s="450">
        <v>930043</v>
      </c>
      <c r="I13" s="450">
        <v>0</v>
      </c>
      <c r="J13" s="450" t="s">
        <v>467</v>
      </c>
      <c r="K13" s="450" t="s">
        <v>441</v>
      </c>
      <c r="L13" s="453">
        <v>31.871296205085777</v>
      </c>
      <c r="M13" s="453">
        <v>10</v>
      </c>
      <c r="N13" s="454">
        <v>318.71296205085775</v>
      </c>
    </row>
    <row r="14" spans="1:14" ht="14.4" customHeight="1" x14ac:dyDescent="0.3">
      <c r="A14" s="448" t="s">
        <v>439</v>
      </c>
      <c r="B14" s="449" t="s">
        <v>440</v>
      </c>
      <c r="C14" s="450" t="s">
        <v>446</v>
      </c>
      <c r="D14" s="451" t="s">
        <v>447</v>
      </c>
      <c r="E14" s="452">
        <v>50113001</v>
      </c>
      <c r="F14" s="451" t="s">
        <v>451</v>
      </c>
      <c r="G14" s="450" t="s">
        <v>452</v>
      </c>
      <c r="H14" s="450">
        <v>501596</v>
      </c>
      <c r="I14" s="450">
        <v>0</v>
      </c>
      <c r="J14" s="450" t="s">
        <v>468</v>
      </c>
      <c r="K14" s="450" t="s">
        <v>469</v>
      </c>
      <c r="L14" s="453">
        <v>115.43</v>
      </c>
      <c r="M14" s="453">
        <v>2</v>
      </c>
      <c r="N14" s="454">
        <v>230.86</v>
      </c>
    </row>
    <row r="15" spans="1:14" ht="14.4" customHeight="1" x14ac:dyDescent="0.3">
      <c r="A15" s="448" t="s">
        <v>439</v>
      </c>
      <c r="B15" s="449" t="s">
        <v>440</v>
      </c>
      <c r="C15" s="450" t="s">
        <v>446</v>
      </c>
      <c r="D15" s="451" t="s">
        <v>447</v>
      </c>
      <c r="E15" s="452">
        <v>50113001</v>
      </c>
      <c r="F15" s="451" t="s">
        <v>451</v>
      </c>
      <c r="G15" s="450" t="s">
        <v>452</v>
      </c>
      <c r="H15" s="450">
        <v>202924</v>
      </c>
      <c r="I15" s="450">
        <v>202924</v>
      </c>
      <c r="J15" s="450" t="s">
        <v>470</v>
      </c>
      <c r="K15" s="450" t="s">
        <v>471</v>
      </c>
      <c r="L15" s="453">
        <v>82.39</v>
      </c>
      <c r="M15" s="453">
        <v>2</v>
      </c>
      <c r="N15" s="454">
        <v>164.78</v>
      </c>
    </row>
    <row r="16" spans="1:14" ht="14.4" customHeight="1" x14ac:dyDescent="0.3">
      <c r="A16" s="448" t="s">
        <v>439</v>
      </c>
      <c r="B16" s="449" t="s">
        <v>440</v>
      </c>
      <c r="C16" s="450" t="s">
        <v>446</v>
      </c>
      <c r="D16" s="451" t="s">
        <v>447</v>
      </c>
      <c r="E16" s="452">
        <v>50113001</v>
      </c>
      <c r="F16" s="451" t="s">
        <v>451</v>
      </c>
      <c r="G16" s="450" t="s">
        <v>452</v>
      </c>
      <c r="H16" s="450">
        <v>102818</v>
      </c>
      <c r="I16" s="450">
        <v>2818</v>
      </c>
      <c r="J16" s="450" t="s">
        <v>470</v>
      </c>
      <c r="K16" s="450" t="s">
        <v>472</v>
      </c>
      <c r="L16" s="453">
        <v>112.38000000000002</v>
      </c>
      <c r="M16" s="453">
        <v>4</v>
      </c>
      <c r="N16" s="454">
        <v>449.5200000000001</v>
      </c>
    </row>
    <row r="17" spans="1:14" ht="14.4" customHeight="1" x14ac:dyDescent="0.3">
      <c r="A17" s="448" t="s">
        <v>439</v>
      </c>
      <c r="B17" s="449" t="s">
        <v>440</v>
      </c>
      <c r="C17" s="450" t="s">
        <v>446</v>
      </c>
      <c r="D17" s="451" t="s">
        <v>447</v>
      </c>
      <c r="E17" s="452">
        <v>50113001</v>
      </c>
      <c r="F17" s="451" t="s">
        <v>451</v>
      </c>
      <c r="G17" s="450" t="s">
        <v>452</v>
      </c>
      <c r="H17" s="450">
        <v>846629</v>
      </c>
      <c r="I17" s="450">
        <v>100013</v>
      </c>
      <c r="J17" s="450" t="s">
        <v>473</v>
      </c>
      <c r="K17" s="450" t="s">
        <v>474</v>
      </c>
      <c r="L17" s="453">
        <v>37.399999999999984</v>
      </c>
      <c r="M17" s="453">
        <v>2</v>
      </c>
      <c r="N17" s="454">
        <v>74.799999999999969</v>
      </c>
    </row>
    <row r="18" spans="1:14" ht="14.4" customHeight="1" x14ac:dyDescent="0.3">
      <c r="A18" s="448" t="s">
        <v>439</v>
      </c>
      <c r="B18" s="449" t="s">
        <v>440</v>
      </c>
      <c r="C18" s="450" t="s">
        <v>446</v>
      </c>
      <c r="D18" s="451" t="s">
        <v>447</v>
      </c>
      <c r="E18" s="452">
        <v>50113001</v>
      </c>
      <c r="F18" s="451" t="s">
        <v>451</v>
      </c>
      <c r="G18" s="450" t="s">
        <v>452</v>
      </c>
      <c r="H18" s="450">
        <v>849829</v>
      </c>
      <c r="I18" s="450">
        <v>162673</v>
      </c>
      <c r="J18" s="450" t="s">
        <v>475</v>
      </c>
      <c r="K18" s="450" t="s">
        <v>476</v>
      </c>
      <c r="L18" s="453">
        <v>56.14</v>
      </c>
      <c r="M18" s="453">
        <v>1</v>
      </c>
      <c r="N18" s="454">
        <v>56.14</v>
      </c>
    </row>
    <row r="19" spans="1:14" ht="14.4" customHeight="1" x14ac:dyDescent="0.3">
      <c r="A19" s="448" t="s">
        <v>439</v>
      </c>
      <c r="B19" s="449" t="s">
        <v>440</v>
      </c>
      <c r="C19" s="450" t="s">
        <v>446</v>
      </c>
      <c r="D19" s="451" t="s">
        <v>447</v>
      </c>
      <c r="E19" s="452">
        <v>50113001</v>
      </c>
      <c r="F19" s="451" t="s">
        <v>451</v>
      </c>
      <c r="G19" s="450" t="s">
        <v>452</v>
      </c>
      <c r="H19" s="450">
        <v>100802</v>
      </c>
      <c r="I19" s="450">
        <v>1000</v>
      </c>
      <c r="J19" s="450" t="s">
        <v>477</v>
      </c>
      <c r="K19" s="450" t="s">
        <v>478</v>
      </c>
      <c r="L19" s="453">
        <v>69.681327518312628</v>
      </c>
      <c r="M19" s="453">
        <v>1</v>
      </c>
      <c r="N19" s="454">
        <v>69.681327518312628</v>
      </c>
    </row>
    <row r="20" spans="1:14" ht="14.4" customHeight="1" x14ac:dyDescent="0.3">
      <c r="A20" s="448" t="s">
        <v>439</v>
      </c>
      <c r="B20" s="449" t="s">
        <v>440</v>
      </c>
      <c r="C20" s="450" t="s">
        <v>446</v>
      </c>
      <c r="D20" s="451" t="s">
        <v>447</v>
      </c>
      <c r="E20" s="452">
        <v>50113001</v>
      </c>
      <c r="F20" s="451" t="s">
        <v>451</v>
      </c>
      <c r="G20" s="450" t="s">
        <v>452</v>
      </c>
      <c r="H20" s="450">
        <v>920136</v>
      </c>
      <c r="I20" s="450">
        <v>0</v>
      </c>
      <c r="J20" s="450" t="s">
        <v>479</v>
      </c>
      <c r="K20" s="450" t="s">
        <v>480</v>
      </c>
      <c r="L20" s="453">
        <v>344.84933292870647</v>
      </c>
      <c r="M20" s="453">
        <v>2</v>
      </c>
      <c r="N20" s="454">
        <v>689.69866585741295</v>
      </c>
    </row>
    <row r="21" spans="1:14" ht="14.4" customHeight="1" x14ac:dyDescent="0.3">
      <c r="A21" s="448" t="s">
        <v>439</v>
      </c>
      <c r="B21" s="449" t="s">
        <v>440</v>
      </c>
      <c r="C21" s="450" t="s">
        <v>446</v>
      </c>
      <c r="D21" s="451" t="s">
        <v>447</v>
      </c>
      <c r="E21" s="452">
        <v>50113001</v>
      </c>
      <c r="F21" s="451" t="s">
        <v>451</v>
      </c>
      <c r="G21" s="450" t="s">
        <v>452</v>
      </c>
      <c r="H21" s="450">
        <v>900321</v>
      </c>
      <c r="I21" s="450">
        <v>0</v>
      </c>
      <c r="J21" s="450" t="s">
        <v>481</v>
      </c>
      <c r="K21" s="450" t="s">
        <v>441</v>
      </c>
      <c r="L21" s="453">
        <v>103.45172175369989</v>
      </c>
      <c r="M21" s="453">
        <v>2</v>
      </c>
      <c r="N21" s="454">
        <v>206.90344350739977</v>
      </c>
    </row>
    <row r="22" spans="1:14" ht="14.4" customHeight="1" x14ac:dyDescent="0.3">
      <c r="A22" s="448" t="s">
        <v>439</v>
      </c>
      <c r="B22" s="449" t="s">
        <v>440</v>
      </c>
      <c r="C22" s="450" t="s">
        <v>446</v>
      </c>
      <c r="D22" s="451" t="s">
        <v>447</v>
      </c>
      <c r="E22" s="452">
        <v>50113001</v>
      </c>
      <c r="F22" s="451" t="s">
        <v>451</v>
      </c>
      <c r="G22" s="450" t="s">
        <v>452</v>
      </c>
      <c r="H22" s="450">
        <v>101125</v>
      </c>
      <c r="I22" s="450">
        <v>1125</v>
      </c>
      <c r="J22" s="450" t="s">
        <v>482</v>
      </c>
      <c r="K22" s="450" t="s">
        <v>483</v>
      </c>
      <c r="L22" s="453">
        <v>79.19</v>
      </c>
      <c r="M22" s="453">
        <v>1</v>
      </c>
      <c r="N22" s="454">
        <v>79.19</v>
      </c>
    </row>
    <row r="23" spans="1:14" ht="14.4" customHeight="1" x14ac:dyDescent="0.3">
      <c r="A23" s="448" t="s">
        <v>439</v>
      </c>
      <c r="B23" s="449" t="s">
        <v>440</v>
      </c>
      <c r="C23" s="450" t="s">
        <v>446</v>
      </c>
      <c r="D23" s="451" t="s">
        <v>447</v>
      </c>
      <c r="E23" s="452">
        <v>50113001</v>
      </c>
      <c r="F23" s="451" t="s">
        <v>451</v>
      </c>
      <c r="G23" s="450" t="s">
        <v>452</v>
      </c>
      <c r="H23" s="450">
        <v>849997</v>
      </c>
      <c r="I23" s="450">
        <v>500278</v>
      </c>
      <c r="J23" s="450" t="s">
        <v>484</v>
      </c>
      <c r="K23" s="450" t="s">
        <v>485</v>
      </c>
      <c r="L23" s="453">
        <v>292.33</v>
      </c>
      <c r="M23" s="453">
        <v>1</v>
      </c>
      <c r="N23" s="454">
        <v>292.33</v>
      </c>
    </row>
    <row r="24" spans="1:14" ht="14.4" customHeight="1" thickBot="1" x14ac:dyDescent="0.35">
      <c r="A24" s="455" t="s">
        <v>439</v>
      </c>
      <c r="B24" s="456" t="s">
        <v>440</v>
      </c>
      <c r="C24" s="457" t="s">
        <v>446</v>
      </c>
      <c r="D24" s="458" t="s">
        <v>447</v>
      </c>
      <c r="E24" s="459">
        <v>50113001</v>
      </c>
      <c r="F24" s="458" t="s">
        <v>451</v>
      </c>
      <c r="G24" s="457" t="s">
        <v>452</v>
      </c>
      <c r="H24" s="457">
        <v>848950</v>
      </c>
      <c r="I24" s="457">
        <v>155148</v>
      </c>
      <c r="J24" s="457" t="s">
        <v>486</v>
      </c>
      <c r="K24" s="457" t="s">
        <v>487</v>
      </c>
      <c r="L24" s="460">
        <v>18.670000000000009</v>
      </c>
      <c r="M24" s="460">
        <v>4</v>
      </c>
      <c r="N24" s="461">
        <v>74.680000000000035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236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65</v>
      </c>
      <c r="C3" s="220">
        <f>SUM(C6:C1048576)</f>
        <v>0</v>
      </c>
      <c r="D3" s="220">
        <f>SUM(D6:D1048576)</f>
        <v>0</v>
      </c>
      <c r="E3" s="221">
        <f>SUM(E6:E1048576)</f>
        <v>0</v>
      </c>
      <c r="F3" s="218">
        <f>IF(SUM($B3:$E3)=0,"",B3/SUM($B3:$E3))</f>
        <v>1</v>
      </c>
      <c r="G3" s="216">
        <f t="shared" ref="G3:I3" si="0">IF(SUM($B3:$E3)=0,"",C3/SUM($B3:$E3))</f>
        <v>0</v>
      </c>
      <c r="H3" s="216">
        <f t="shared" si="0"/>
        <v>0</v>
      </c>
      <c r="I3" s="217">
        <f t="shared" si="0"/>
        <v>0</v>
      </c>
      <c r="J3" s="220">
        <f>SUM(J6:J1048576)</f>
        <v>18</v>
      </c>
      <c r="K3" s="220">
        <f>SUM(K6:K1048576)</f>
        <v>0</v>
      </c>
      <c r="L3" s="220">
        <f>SUM(L6:L1048576)</f>
        <v>0</v>
      </c>
      <c r="M3" s="221">
        <f>SUM(M6:M1048576)</f>
        <v>0</v>
      </c>
      <c r="N3" s="218">
        <f>IF(SUM($J3:$M3)=0,"",J3/SUM($J3:$M3))</f>
        <v>1</v>
      </c>
      <c r="O3" s="216">
        <f t="shared" ref="O3:Q3" si="1">IF(SUM($J3:$M3)=0,"",K3/SUM($J3:$M3))</f>
        <v>0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488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489</v>
      </c>
      <c r="B7" s="478">
        <v>65</v>
      </c>
      <c r="C7" s="460"/>
      <c r="D7" s="460"/>
      <c r="E7" s="461"/>
      <c r="F7" s="476">
        <v>1</v>
      </c>
      <c r="G7" s="471">
        <v>0</v>
      </c>
      <c r="H7" s="471">
        <v>0</v>
      </c>
      <c r="I7" s="480">
        <v>0</v>
      </c>
      <c r="J7" s="478">
        <v>18</v>
      </c>
      <c r="K7" s="460"/>
      <c r="L7" s="460"/>
      <c r="M7" s="461"/>
      <c r="N7" s="476">
        <v>1</v>
      </c>
      <c r="O7" s="471">
        <v>0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2017-12-28T21:03:10Z</dcterms:modified>
</cp:coreProperties>
</file>