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C25" i="431"/>
  <c r="D11" i="431"/>
  <c r="D15" i="431"/>
  <c r="D19" i="431"/>
  <c r="D23" i="431"/>
  <c r="E9" i="431"/>
  <c r="E13" i="431"/>
  <c r="E17" i="431"/>
  <c r="E21" i="431"/>
  <c r="E25" i="431"/>
  <c r="F11" i="431"/>
  <c r="F15" i="431"/>
  <c r="F19" i="431"/>
  <c r="F23" i="431"/>
  <c r="G9" i="431"/>
  <c r="G13" i="431"/>
  <c r="G17" i="431"/>
  <c r="G21" i="431"/>
  <c r="G25" i="431"/>
  <c r="H11" i="431"/>
  <c r="H15" i="431"/>
  <c r="H19" i="431"/>
  <c r="H23" i="431"/>
  <c r="I9" i="431"/>
  <c r="I13" i="431"/>
  <c r="I17" i="431"/>
  <c r="I21" i="431"/>
  <c r="I25" i="431"/>
  <c r="J11" i="431"/>
  <c r="J15" i="431"/>
  <c r="J19" i="431"/>
  <c r="J23" i="431"/>
  <c r="K9" i="431"/>
  <c r="K13" i="431"/>
  <c r="K17" i="431"/>
  <c r="K21" i="431"/>
  <c r="K25" i="431"/>
  <c r="L11" i="431"/>
  <c r="L15" i="431"/>
  <c r="L19" i="431"/>
  <c r="L23" i="431"/>
  <c r="M9" i="431"/>
  <c r="M13" i="431"/>
  <c r="M17" i="431"/>
  <c r="M21" i="431"/>
  <c r="M25" i="431"/>
  <c r="N11" i="431"/>
  <c r="N15" i="431"/>
  <c r="N19" i="431"/>
  <c r="N23" i="431"/>
  <c r="O9" i="431"/>
  <c r="O13" i="431"/>
  <c r="O17" i="431"/>
  <c r="O21" i="431"/>
  <c r="O25" i="431"/>
  <c r="P11" i="431"/>
  <c r="P15" i="431"/>
  <c r="P19" i="431"/>
  <c r="P23" i="431"/>
  <c r="Q9" i="431"/>
  <c r="Q13" i="431"/>
  <c r="Q17" i="431"/>
  <c r="Q21" i="431"/>
  <c r="C10" i="431"/>
  <c r="C14" i="431"/>
  <c r="C18" i="431"/>
  <c r="C22" i="431"/>
  <c r="C26" i="431"/>
  <c r="D12" i="431"/>
  <c r="D16" i="431"/>
  <c r="D20" i="431"/>
  <c r="D24" i="431"/>
  <c r="E10" i="431"/>
  <c r="E14" i="431"/>
  <c r="E18" i="431"/>
  <c r="E22" i="431"/>
  <c r="E26" i="431"/>
  <c r="F12" i="431"/>
  <c r="F16" i="431"/>
  <c r="F20" i="431"/>
  <c r="F24" i="431"/>
  <c r="G10" i="431"/>
  <c r="G14" i="431"/>
  <c r="G18" i="431"/>
  <c r="G22" i="431"/>
  <c r="G26" i="431"/>
  <c r="H12" i="431"/>
  <c r="H16" i="431"/>
  <c r="H20" i="431"/>
  <c r="H24" i="431"/>
  <c r="I10" i="431"/>
  <c r="I14" i="431"/>
  <c r="I18" i="431"/>
  <c r="I22" i="431"/>
  <c r="I26" i="431"/>
  <c r="J12" i="431"/>
  <c r="J16" i="431"/>
  <c r="J20" i="431"/>
  <c r="J24" i="431"/>
  <c r="K10" i="431"/>
  <c r="K14" i="431"/>
  <c r="K18" i="431"/>
  <c r="K22" i="431"/>
  <c r="K26" i="431"/>
  <c r="L12" i="431"/>
  <c r="L16" i="431"/>
  <c r="L20" i="431"/>
  <c r="L24" i="431"/>
  <c r="M10" i="431"/>
  <c r="M14" i="431"/>
  <c r="M18" i="431"/>
  <c r="M22" i="431"/>
  <c r="M26" i="431"/>
  <c r="N12" i="431"/>
  <c r="N16" i="431"/>
  <c r="N20" i="431"/>
  <c r="N24" i="431"/>
  <c r="O10" i="431"/>
  <c r="O14" i="431"/>
  <c r="O18" i="431"/>
  <c r="O22" i="431"/>
  <c r="O26" i="431"/>
  <c r="P12" i="431"/>
  <c r="P16" i="431"/>
  <c r="P20" i="431"/>
  <c r="P24" i="431"/>
  <c r="Q10" i="431"/>
  <c r="Q14" i="431"/>
  <c r="Q18" i="431"/>
  <c r="Q22" i="431"/>
  <c r="Q26" i="431"/>
  <c r="C16" i="431"/>
  <c r="C20" i="431"/>
  <c r="D10" i="431"/>
  <c r="D18" i="431"/>
  <c r="D26" i="431"/>
  <c r="E16" i="431"/>
  <c r="E24" i="431"/>
  <c r="F14" i="431"/>
  <c r="F22" i="431"/>
  <c r="G12" i="431"/>
  <c r="G20" i="431"/>
  <c r="H10" i="431"/>
  <c r="H18" i="431"/>
  <c r="H26" i="431"/>
  <c r="I16" i="431"/>
  <c r="J10" i="431"/>
  <c r="J18" i="431"/>
  <c r="J22" i="431"/>
  <c r="K12" i="431"/>
  <c r="K20" i="431"/>
  <c r="L10" i="431"/>
  <c r="L18" i="431"/>
  <c r="L26" i="431"/>
  <c r="M16" i="431"/>
  <c r="N10" i="431"/>
  <c r="N18" i="431"/>
  <c r="N26" i="431"/>
  <c r="O16" i="431"/>
  <c r="O24" i="431"/>
  <c r="P14" i="431"/>
  <c r="P22" i="431"/>
  <c r="Q16" i="431"/>
  <c r="Q24" i="431"/>
  <c r="Q25" i="431"/>
  <c r="C11" i="431"/>
  <c r="C15" i="431"/>
  <c r="C19" i="431"/>
  <c r="C23" i="431"/>
  <c r="D9" i="431"/>
  <c r="D13" i="431"/>
  <c r="D17" i="431"/>
  <c r="D21" i="431"/>
  <c r="D25" i="431"/>
  <c r="E11" i="431"/>
  <c r="E15" i="431"/>
  <c r="E19" i="431"/>
  <c r="E23" i="431"/>
  <c r="F9" i="431"/>
  <c r="F13" i="431"/>
  <c r="F17" i="431"/>
  <c r="F21" i="431"/>
  <c r="F25" i="431"/>
  <c r="G11" i="431"/>
  <c r="G15" i="431"/>
  <c r="G19" i="431"/>
  <c r="G23" i="431"/>
  <c r="H9" i="431"/>
  <c r="H13" i="431"/>
  <c r="H17" i="431"/>
  <c r="H21" i="431"/>
  <c r="H25" i="431"/>
  <c r="I11" i="431"/>
  <c r="I15" i="431"/>
  <c r="I19" i="431"/>
  <c r="I23" i="431"/>
  <c r="J9" i="431"/>
  <c r="J13" i="431"/>
  <c r="J17" i="431"/>
  <c r="J21" i="431"/>
  <c r="J25" i="431"/>
  <c r="K11" i="431"/>
  <c r="K15" i="431"/>
  <c r="K19" i="431"/>
  <c r="K23" i="431"/>
  <c r="L9" i="431"/>
  <c r="L13" i="431"/>
  <c r="L17" i="431"/>
  <c r="L21" i="431"/>
  <c r="L25" i="431"/>
  <c r="M11" i="431"/>
  <c r="M15" i="431"/>
  <c r="M19" i="431"/>
  <c r="M23" i="431"/>
  <c r="N9" i="431"/>
  <c r="N13" i="431"/>
  <c r="N17" i="431"/>
  <c r="N21" i="431"/>
  <c r="N25" i="431"/>
  <c r="O11" i="431"/>
  <c r="O15" i="431"/>
  <c r="O19" i="431"/>
  <c r="O23" i="431"/>
  <c r="P9" i="431"/>
  <c r="P13" i="431"/>
  <c r="P17" i="431"/>
  <c r="P21" i="431"/>
  <c r="P25" i="431"/>
  <c r="Q11" i="431"/>
  <c r="Q15" i="431"/>
  <c r="Q19" i="431"/>
  <c r="Q23" i="431"/>
  <c r="C12" i="431"/>
  <c r="C24" i="431"/>
  <c r="D14" i="431"/>
  <c r="D22" i="431"/>
  <c r="E12" i="431"/>
  <c r="E20" i="431"/>
  <c r="F10" i="431"/>
  <c r="F18" i="431"/>
  <c r="F26" i="431"/>
  <c r="G16" i="431"/>
  <c r="G24" i="431"/>
  <c r="H14" i="431"/>
  <c r="H22" i="431"/>
  <c r="I12" i="431"/>
  <c r="I20" i="431"/>
  <c r="I24" i="431"/>
  <c r="J14" i="431"/>
  <c r="J26" i="431"/>
  <c r="K16" i="431"/>
  <c r="K24" i="431"/>
  <c r="L14" i="431"/>
  <c r="L22" i="431"/>
  <c r="M12" i="431"/>
  <c r="M20" i="431"/>
  <c r="M24" i="431"/>
  <c r="N14" i="431"/>
  <c r="N22" i="431"/>
  <c r="O12" i="431"/>
  <c r="O20" i="431"/>
  <c r="P10" i="431"/>
  <c r="P18" i="431"/>
  <c r="P26" i="431"/>
  <c r="Q12" i="431"/>
  <c r="Q20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20" i="431" l="1"/>
  <c r="S20" i="431"/>
  <c r="R12" i="431"/>
  <c r="S12" i="431"/>
  <c r="R23" i="431"/>
  <c r="S23" i="431"/>
  <c r="S19" i="431"/>
  <c r="R19" i="431"/>
  <c r="R15" i="431"/>
  <c r="S15" i="431"/>
  <c r="S11" i="431"/>
  <c r="R11" i="431"/>
  <c r="R25" i="431"/>
  <c r="S25" i="431"/>
  <c r="R24" i="431"/>
  <c r="S24" i="431"/>
  <c r="R16" i="431"/>
  <c r="S16" i="431"/>
  <c r="S26" i="431"/>
  <c r="R26" i="431"/>
  <c r="S22" i="431"/>
  <c r="R22" i="431"/>
  <c r="S18" i="431"/>
  <c r="R18" i="431"/>
  <c r="S14" i="431"/>
  <c r="R14" i="431"/>
  <c r="S10" i="431"/>
  <c r="R10" i="431"/>
  <c r="R21" i="431"/>
  <c r="S21" i="431"/>
  <c r="S17" i="431"/>
  <c r="R17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Q3" i="345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<sst xmlns="http://schemas.openxmlformats.org/spreadsheetml/2006/main" count="4685" uniqueCount="1068">
  <si>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</si>
  <si>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</si>
  <si>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</si>
  <si>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</si>
  <si>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</si>
  <si>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</si>
  <si>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</si>
  <si>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</si>
  <si>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</si>
  <si>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</si>
  <si>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</si>
  <si>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</si>
  <si>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</si>
  <si>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</si>
  <si>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</si>
  <si>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</si>
  <si>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</si>
  <si>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</si>
  <si>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</si>
  <si>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</si>
  <si>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</si>
  <si>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</si>
  <si>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</si>
  <si>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</si>
  <si>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</si>
  <si>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</si>
  <si>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</si>
  <si>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</si>
  <si>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</si>
  <si>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</si>
  <si>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</si>
  <si>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</si>
  <si>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</si>
  <si>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</si>
  <si>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</si>
  <si>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</si>
  <si>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</si>
  <si>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</si>
  <si>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</si>
  <si>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</si>
  <si>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</si>
  <si>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</si>
  <si>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</si>
  <si>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</si>
  <si>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</si>
  <si>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</si>
  <si>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</si>
  <si>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</si>
  <si>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</si>
  <si>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</si>
  <si>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</si>
  <si>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</si>
  <si>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</si>
  <si>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</si>
  <si>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</si>
  <si>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</si>
  <si>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</si>
  <si>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</si>
  <si>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</si>
  <si>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</si>
  <si>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</si>
  <si>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</si>
  <si>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</si>
  <si>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</si>
  <si>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</si>
  <si>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</si>
  <si>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</si>
  <si>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</si>
  <si>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</si>
  <si>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</si>
  <si>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</si>
  <si>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</si>
  <si>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</si>
  <si>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</si>
  <si>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</si>
  <si>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</si>
  <si>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</si>
  <si>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</si>
  <si>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</si>
  <si>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</si>
  <si>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</si>
  <si>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</si>
  <si>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</si>
  <si>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</si>
  <si>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</si>
  <si>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</si>
  <si>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</si>
  <si>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</si>
  <si>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</si>
  <si>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</si>
  <si>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</si>
  <si>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</si>
  <si>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</si>
  <si>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</si>
  <si>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</si>
  <si>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</si>
  <si>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</si>
  <si>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</si>
  <si>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</si>
  <si>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</si>
  <si>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</si>
  <si>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</si>
  <si>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</si>
  <si>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</si>
  <si>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</si>
  <si>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</si>
  <si>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</si>
  <si>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</si>
  <si>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</si>
  <si>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</si>
  <si>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</si>
  <si>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</si>
  <si>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</si>
  <si>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</si>
  <si>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</si>
  <si>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</si>
  <si>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</si>
  <si>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</si>
  <si>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</si>
  <si>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</si>
  <si>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</si>
  <si>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</si>
  <si>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</si>
  <si>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</si>
  <si>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</si>
  <si>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</si>
  <si>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</si>
  <si>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</si>
  <si>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</si>
  <si>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</si>
  <si>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</si>
  <si>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</si>
  <si>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</si>
  <si>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</si>
  <si>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</si>
  <si>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</si>
  <si>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</si>
  <si>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</si>
  <si>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</si>
  <si>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</si>
  <si>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</si>
  <si>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</si>
  <si>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</si>
  <si>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</si>
  <si>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</si>
  <si>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</si>
  <si>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</si>
  <si>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</si>
  <si>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</si>
  <si>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</si>
  <si>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</si>
  <si>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</si>
  <si>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</si>
  <si>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</si>
  <si>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</si>
  <si>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</si>
  <si>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</si>
  <si>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</si>
  <si>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</si>
  <si>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</si>
  <si>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</si>
  <si>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</si>
  <si>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</si>
  <si>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</si>
  <si>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</si>
  <si>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</si>
  <si>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</si>
  <si>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</si>
  <si>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</si>
  <si>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</si>
  <si>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</si>
  <si>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</si>
  <si>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</si>
  <si>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</si>
  <si>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</si>
  <si>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</si>
  <si>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</si>
  <si>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</si>
  <si>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</si>
  <si>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</si>
  <si>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</si>
  <si>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</si>
  <si>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</si>
  <si>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</si>
  <si>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</si>
  <si>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</si>
  <si>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</si>
  <si>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</si>
  <si>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</si>
  <si>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</si>
  <si>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</si>
  <si>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</si>
  <si>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</si>
  <si>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</si>
  <si>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</si>
  <si>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</si>
  <si>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</si>
  <si>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</si>
  <si>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</si>
  <si>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</si>
  <si>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</si>
  <si>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</si>
  <si>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</si>
  <si>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</si>
  <si>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</si>
  <si>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</si>
  <si>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</si>
  <si>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</si>
  <si>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</si>
  <si>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</si>
  <si>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</si>
  <si>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</si>
  <si>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</si>
  <si>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</si>
  <si>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</si>
  <si>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</si>
  <si>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</si>
  <si>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</si>
  <si>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</si>
  <si>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</si>
  <si>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</si>
  <si>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</si>
  <si>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</si>
  <si>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</si>
  <si>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</si>
  <si>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</si>
  <si>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</si>
  <si>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</si>
  <si>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</si>
  <si>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</si>
  <si>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</si>
  <si>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</si>
  <si>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</si>
  <si>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</si>
  <si>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</si>
  <si>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</si>
  <si>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</si>
  <si>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</si>
  <si>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</si>
  <si>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</si>
  <si>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</si>
  <si>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</si>
  <si>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</si>
  <si>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</si>
  <si>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</si>
  <si>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</si>
  <si>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</si>
  <si>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</si>
  <si>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</si>
  <si>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</si>
  <si>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</si>
  <si>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</si>
  <si>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</si>
  <si>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</si>
  <si>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</si>
  <si>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</si>
  <si>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</si>
  <si>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</si>
  <si>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</si>
  <si>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</si>
  <si>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</si>
  <si>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</si>
  <si>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</si>
  <si>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</si>
  <si>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</si>
  <si>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</si>
  <si>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</si>
  <si>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</si>
  <si>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</si>
  <si>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</si>
  <si>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</si>
  <si>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</si>
  <si>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</si>
  <si>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</si>
  <si>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</si>
  <si>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</si>
  <si>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</si>
  <si>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</si>
  <si>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</si>
  <si>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</si>
  <si>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</si>
  <si>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</si>
  <si>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</si>
  <si>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</si>
  <si>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</si>
  <si>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</si>
  <si>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</si>
  <si>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</si>
  <si>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</si>
  <si>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</si>
  <si>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</si>
  <si>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</si>
  <si>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</si>
  <si>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</si>
  <si>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</si>
  <si>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</si>
  <si>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</si>
  <si>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</si>
  <si>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</si>
  <si>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</si>
  <si>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</si>
  <si>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</si>
  <si>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</si>
  <si>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</si>
  <si>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</si>
  <si>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</si>
  <si>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</si>
  <si>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</si>
  <si>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</si>
  <si>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</si>
  <si>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</si>
  <si>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</si>
  <si>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</si>
  <si>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</si>
  <si>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</si>
  <si>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</si>
  <si>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</si>
  <si>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</si>
  <si>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</si>
  <si>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</si>
  <si>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</si>
  <si>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</si>
  <si>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</si>
  <si>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</si>
  <si>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</si>
  <si>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</si>
  <si>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</si>
  <si>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</si>
  <si>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</si>
  <si>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</si>
  <si>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</si>
  <si>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</si>
  <si>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</si>
  <si>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</si>
  <si>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</si>
  <si>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</si>
  <si>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</si>
  <si>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</si>
  <si>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</si>
  <si>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</si>
  <si>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</si>
  <si>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</si>
  <si>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</si>
  <si>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</si>
  <si>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</si>
  <si>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</si>
  <si>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</si>
  <si>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</si>
  <si>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</si>
  <si>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</si>
  <si>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</si>
  <si>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</si>
  <si>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</si>
  <si>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</si>
  <si>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</si>
  <si>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</si>
  <si>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</si>
  <si>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</si>
  <si>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</si>
  <si>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</si>
  <si>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</si>
  <si>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</si>
  <si>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</si>
  <si>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</si>
  <si>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</si>
  <si>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</si>
  <si>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</si>
  <si>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</si>
  <si>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</si>
  <si>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</si>
  <si>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</si>
  <si>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</si>
  <si>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</si>
  <si>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</si>
  <si>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</si>
  <si>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</si>
  <si>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</si>
  <si>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</si>
  <si>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</si>
  <si>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</si>
  <si>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</si>
  <si>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</si>
  <si>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</si>
  <si>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</si>
  <si>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</si>
  <si>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</si>
  <si>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</si>
  <si>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</si>
  <si>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</si>
  <si>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</si>
  <si>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</si>
  <si>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</si>
  <si>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</si>
  <si>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</si>
  <si>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</si>
  <si>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</si>
  <si>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</si>
  <si>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</si>
  <si>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</si>
  <si>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</si>
  <si>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</si>
  <si>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</si>
  <si>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</si>
  <si>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</si>
  <si>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</si>
  <si>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</si>
  <si>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</si>
  <si>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</si>
  <si>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</si>
  <si>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</si>
  <si>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</si>
  <si>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</si>
  <si>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</si>
  <si>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</si>
  <si>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</si>
  <si>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</si>
  <si>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</si>
  <si>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</si>
  <si>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</si>
  <si>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</si>
  <si>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</si>
  <si>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</si>
  <si>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</si>
  <si>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</si>
  <si>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</si>
  <si>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</si>
  <si>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</si>
  <si>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</si>
  <si>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</si>
  <si>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</si>
  <si>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</si>
  <si>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</si>
  <si>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</si>
  <si>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</si>
  <si>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</si>
  <si>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</si>
  <si>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</si>
  <si>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</si>
  <si>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</si>
  <si>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</si>
  <si>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</si>
  <si>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</si>
  <si>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</si>
  <si>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</si>
  <si>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</si>
  <si>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</si>
  <si>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</si>
  <si>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</si>
  <si>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</si>
  <si>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</si>
  <si>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</si>
  <si>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</si>
  <si>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</si>
  <si>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</si>
  <si>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</si>
  <si>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</si>
  <si>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</si>
  <si>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</si>
  <si>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</si>
  <si>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</si>
  <si>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</si>
  <si>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</si>
  <si>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</si>
  <si>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</si>
  <si>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P</t>
  </si>
  <si>
    <t>AMLATOR 10 MG/10 MG POTAHOVANÉ TABLETY</t>
  </si>
  <si>
    <t>POR TBL FLM 90</t>
  </si>
  <si>
    <t>O</t>
  </si>
  <si>
    <t>CILOXAN</t>
  </si>
  <si>
    <t>3MG/ML AUR/OPH GTT SOL 1X5ML</t>
  </si>
  <si>
    <t>DZ TRIXO LIND 100 ml</t>
  </si>
  <si>
    <t>ECOLAV Výplach očí 100ml</t>
  </si>
  <si>
    <t>100 ml</t>
  </si>
  <si>
    <t>FORTRANS</t>
  </si>
  <si>
    <t>PLV 1X4(SACKY)</t>
  </si>
  <si>
    <t>KL ETHANOLUM BENZ.DENAT. 4 kg</t>
  </si>
  <si>
    <t>UN 1170</t>
  </si>
  <si>
    <t>KL VASELINUM ALBUM, 50G</t>
  </si>
  <si>
    <t>KL VASELINUM FLAVUM, 50G</t>
  </si>
  <si>
    <t>TAMOXIFEN EBEWE 20 mg</t>
  </si>
  <si>
    <t>TBL 100X20MG</t>
  </si>
  <si>
    <t>39</t>
  </si>
  <si>
    <t>OKPSY: Oddělení klinické psychologie</t>
  </si>
  <si>
    <t>3921</t>
  </si>
  <si>
    <t>OKPSY: ambulance - odborná poradna</t>
  </si>
  <si>
    <t>CARBOSORB</t>
  </si>
  <si>
    <t>PLV 1X25GM</t>
  </si>
  <si>
    <t>DZ TRIXO LIND 500ML</t>
  </si>
  <si>
    <t>CHOLAGOL</t>
  </si>
  <si>
    <t>GTT 1X10ML</t>
  </si>
  <si>
    <t>OPHTHALMO-SEPTONEX</t>
  </si>
  <si>
    <t>UNG OPH 1X5GM</t>
  </si>
  <si>
    <t>3841 - SOUD: soudní lékařství - laboratoř</t>
  </si>
  <si>
    <t>C10BX03 - ATORVASTATIN A AMLODIPIN</t>
  </si>
  <si>
    <t>L02BA01 - TAMOXIFEN</t>
  </si>
  <si>
    <t>C10BX03</t>
  </si>
  <si>
    <t>159817</t>
  </si>
  <si>
    <t>AMLATOR</t>
  </si>
  <si>
    <t>10MG/10MG TBL FLM 90</t>
  </si>
  <si>
    <t>L02BA01</t>
  </si>
  <si>
    <t>58702</t>
  </si>
  <si>
    <t>TAMOXIFEN "EBEWE"</t>
  </si>
  <si>
    <t>20MG TBL NOB 100</t>
  </si>
  <si>
    <t>Přehled plnění pozitivního listu - spotřeba léčivých přípravků - orientační přehled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</si>
  <si>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</si>
  <si>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</si>
  <si>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</si>
  <si>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</si>
  <si>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</si>
  <si>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</si>
  <si>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</si>
  <si>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</si>
  <si>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</si>
  <si>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</si>
  <si>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</si>
  <si>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DB304</t>
  </si>
  <si>
    <t>1-BUTANOL, ANHYDROUS, 99.8%</t>
  </si>
  <si>
    <t>DB244</t>
  </si>
  <si>
    <t>1-PROPANOL FOR ANALYSIS EMSURE</t>
  </si>
  <si>
    <t>DG099</t>
  </si>
  <si>
    <t>2,3,4,5,6-Pentafluorobenzyl bromide 1g</t>
  </si>
  <si>
    <t>DB322</t>
  </si>
  <si>
    <t>2-BUTANOL FOR ANALYSIS EMSURE(R)</t>
  </si>
  <si>
    <t>DB311</t>
  </si>
  <si>
    <t>2-PROPANOL, BIOREAGENT, FOR  MOLECULAR</t>
  </si>
  <si>
    <t>DF490</t>
  </si>
  <si>
    <t>4-Aminosalicylic acid  5g</t>
  </si>
  <si>
    <t>DF089</t>
  </si>
  <si>
    <t>4-Nitrobenzaldehyde 10 g</t>
  </si>
  <si>
    <t>DC342</t>
  </si>
  <si>
    <t>ACETON P.A.</t>
  </si>
  <si>
    <t>DB312</t>
  </si>
  <si>
    <t>ACETONE ECD FID SUPRASOLV 1 L</t>
  </si>
  <si>
    <t>DA885</t>
  </si>
  <si>
    <t>ACETONITRILE LC-MS CHROMASOLV 4x2,5l</t>
  </si>
  <si>
    <t>DI301</t>
  </si>
  <si>
    <t>Amiodarone hydrochloride - 1G</t>
  </si>
  <si>
    <t>DA057</t>
  </si>
  <si>
    <t>Ammonium hydroxide, 30% in water, 100 ml</t>
  </si>
  <si>
    <t>DD079</t>
  </si>
  <si>
    <t>AMONIAK VODNY ROZTOK 25%</t>
  </si>
  <si>
    <t>DI180</t>
  </si>
  <si>
    <t>Aqueous Ethanol Standard Solution 100 mg/dL (1.2 ml ampoules), 100 ks</t>
  </si>
  <si>
    <t>DI179</t>
  </si>
  <si>
    <t>Aqueous Ethanol Standard Solution 20 mg/dL (1.2 ml ampoules), 100 ks</t>
  </si>
  <si>
    <t>DI181</t>
  </si>
  <si>
    <t>Aqueous Ethanol Standard Solution 300 mg/dL (1.2 ml ampoules), 100 ks</t>
  </si>
  <si>
    <t>DI302</t>
  </si>
  <si>
    <t>Asenapine maleate solution - 1 ml</t>
  </si>
  <si>
    <t>DG384</t>
  </si>
  <si>
    <t>Bactec- PEDS - PLUS/F - plastic</t>
  </si>
  <si>
    <t>DA554</t>
  </si>
  <si>
    <t>BIA 2-093</t>
  </si>
  <si>
    <t>DI303</t>
  </si>
  <si>
    <t>Bupropion hydrochloride - 50 mg</t>
  </si>
  <si>
    <t>DI304</t>
  </si>
  <si>
    <t>Carbamazepine - 100mg</t>
  </si>
  <si>
    <t>DI178</t>
  </si>
  <si>
    <t>Carmine</t>
  </si>
  <si>
    <t>DI305</t>
  </si>
  <si>
    <t>Cetirizin dihydrochloride -50 mg</t>
  </si>
  <si>
    <t>DI202</t>
  </si>
  <si>
    <t>Clarithromycin</t>
  </si>
  <si>
    <t>DA587</t>
  </si>
  <si>
    <t>Cyclohexan CHROMASOLV 2 L</t>
  </si>
  <si>
    <t>DG111</t>
  </si>
  <si>
    <t>d,l-11-nor-delta-9-THC carboxylic acid-D9</t>
  </si>
  <si>
    <t>DG794</t>
  </si>
  <si>
    <t>Desetikomorové kyvety (10 800 ks/balení)</t>
  </si>
  <si>
    <t>DI306</t>
  </si>
  <si>
    <t>Dexmedetomidine hydrochloride -200MG</t>
  </si>
  <si>
    <t>DC236</t>
  </si>
  <si>
    <t>DIETHYLETER P.A. NESTAB.</t>
  </si>
  <si>
    <t>DG379</t>
  </si>
  <si>
    <t>Doprava 21%</t>
  </si>
  <si>
    <t>DG770</t>
  </si>
  <si>
    <t>DRI Acetaminophen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</si>
  <si>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</si>
  <si>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</si>
  <si>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</si>
  <si>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</si>
  <si>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</si>
  <si>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</si>
  <si>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</si>
  <si>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</si>
  <si>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</si>
  <si>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</si>
  <si>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</si>
  <si>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</si>
  <si>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</si>
  <si>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</si>
  <si>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</si>
  <si>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</si>
  <si>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</si>
  <si>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</si>
  <si>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</si>
  <si>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</si>
  <si>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</si>
  <si>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</si>
  <si>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</si>
  <si>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</si>
  <si>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</si>
  <si>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</si>
  <si>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</si>
  <si>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</si>
  <si>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</si>
  <si>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</si>
  <si>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</si>
  <si>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</si>
  <si>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DG393</t>
  </si>
  <si>
    <t>Ethanol 96%</t>
  </si>
  <si>
    <t>DG231</t>
  </si>
  <si>
    <t>Ethanol 99,8% UV spektroskopie, 1L</t>
  </si>
  <si>
    <t>DB310</t>
  </si>
  <si>
    <t>Ethanolum benzino den. 4kg</t>
  </si>
  <si>
    <t>DI209</t>
  </si>
  <si>
    <t>Ethyl sulfate sodium salt</t>
  </si>
  <si>
    <t>DA911</t>
  </si>
  <si>
    <t>ETHYLACETATE  CHROMASOLV HPLC 4x2,5l</t>
  </si>
  <si>
    <t>DI208</t>
  </si>
  <si>
    <t>Ethyl-d5 sulfate sodium salt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</si>
  <si>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</si>
  <si>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</si>
  <si>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</si>
  <si>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</si>
  <si>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</si>
  <si>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</si>
  <si>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DI307</t>
  </si>
  <si>
    <t>Fluvoxamine maleate</t>
  </si>
  <si>
    <t>DA981</t>
  </si>
  <si>
    <t>Formaldehyd 35% p.a., 10l</t>
  </si>
  <si>
    <t>DH577</t>
  </si>
  <si>
    <t>Formaldehyd 36-38% p.a., 1 L</t>
  </si>
  <si>
    <t>DF571</t>
  </si>
  <si>
    <t>Formaldehyd 36-38% p.a., 5 L</t>
  </si>
  <si>
    <t>DA887</t>
  </si>
  <si>
    <t>Formic Acid LC-MS</t>
  </si>
  <si>
    <t>DG683</t>
  </si>
  <si>
    <t>hexakyanoželeznatan tetradraselný trihydrát</t>
  </si>
  <si>
    <t>DA588</t>
  </si>
  <si>
    <t>Hexan CHROMASOLV 2,5L</t>
  </si>
  <si>
    <t>DD081</t>
  </si>
  <si>
    <t>HEXAN P.A.</t>
  </si>
  <si>
    <t>DG162</t>
  </si>
  <si>
    <t>HYDROXID DRASELNY P.A.</t>
  </si>
  <si>
    <t>DG163</t>
  </si>
  <si>
    <t>HYDROXID SODNY P.A.</t>
  </si>
  <si>
    <t>DI308</t>
  </si>
  <si>
    <t>Chlormethiazole hydrochloride -10MG</t>
  </si>
  <si>
    <t>DB257</t>
  </si>
  <si>
    <t>CHLOROFORM P.A. - stab. methanolem</t>
  </si>
  <si>
    <t>DI218</t>
  </si>
  <si>
    <t>Isopropyl formate 98%</t>
  </si>
  <si>
    <t>DC332</t>
  </si>
  <si>
    <t>JODID DRASELNY P.A.</t>
  </si>
  <si>
    <t>DG145</t>
  </si>
  <si>
    <t>kyselina CHLOROVODÍKOVÁ 35% P.A.</t>
  </si>
  <si>
    <t>DG143</t>
  </si>
  <si>
    <t>kyselina SÍROVÁ P.A.</t>
  </si>
  <si>
    <t>DH006</t>
  </si>
  <si>
    <t>KYSELINA ŠŤAVELOVÁ DIHYDRÁT 500g p.a</t>
  </si>
  <si>
    <t>DI309</t>
  </si>
  <si>
    <t>Loxapine succinate - 125MG</t>
  </si>
  <si>
    <t>DI311</t>
  </si>
  <si>
    <t>Melatonin -1ML</t>
  </si>
  <si>
    <t>DB242</t>
  </si>
  <si>
    <t>METHANOL ECD FID SUPRASOLV 1 L</t>
  </si>
  <si>
    <t>DA886</t>
  </si>
  <si>
    <t>METHANOL LC-MS CHROMASOLV</t>
  </si>
  <si>
    <t>DG229</t>
  </si>
  <si>
    <t>METHANOL P.A.</t>
  </si>
  <si>
    <t>DI312</t>
  </si>
  <si>
    <t>Milnacipran hydrochloride solution - 1ML</t>
  </si>
  <si>
    <t>DI317</t>
  </si>
  <si>
    <t>Moclobemide -10MG</t>
  </si>
  <si>
    <t>DF908</t>
  </si>
  <si>
    <t>MTD(methadone) test na záchyt drog v moči</t>
  </si>
  <si>
    <t>DA964</t>
  </si>
  <si>
    <t>Paraffinum solidum pecky</t>
  </si>
  <si>
    <t>DB720</t>
  </si>
  <si>
    <t>PENTAFLUOROBENZOYL CHLORIDE 99% - 1g</t>
  </si>
  <si>
    <t>DG795</t>
  </si>
  <si>
    <t>Promývací roztok 4,5% (4 x 20 ml/balení)</t>
  </si>
  <si>
    <t>DG891</t>
  </si>
  <si>
    <t>Sample CUP 2.0 ml/1000 PCS</t>
  </si>
  <si>
    <t>DG179</t>
  </si>
  <si>
    <t>SIRAN AMONNY P.A.</t>
  </si>
  <si>
    <t>DG184</t>
  </si>
  <si>
    <t>SIRAN SODNY BEZV.,P.A.</t>
  </si>
  <si>
    <t>DG222</t>
  </si>
  <si>
    <t>SOLACRYL BMX, 1000 ML</t>
  </si>
  <si>
    <t>DB557</t>
  </si>
  <si>
    <t>STANDARDNI ROZTOK ETHANOLU</t>
  </si>
  <si>
    <t>DI314</t>
  </si>
  <si>
    <t>Sulpiride -25G</t>
  </si>
  <si>
    <t>DB331</t>
  </si>
  <si>
    <t>TOLUENE ECD FID SUPRASOLV 1 L</t>
  </si>
  <si>
    <t>DH790</t>
  </si>
  <si>
    <t>Wash solution 4,5%, 6x100 ml</t>
  </si>
  <si>
    <t>DF638</t>
  </si>
  <si>
    <t>WATER LC-MS CHROMASOLV 4 l</t>
  </si>
  <si>
    <t>DI316</t>
  </si>
  <si>
    <t>Zaleplon solution -1ML</t>
  </si>
  <si>
    <t>50115040</t>
  </si>
  <si>
    <t>laboratorní materiál (Z505)</t>
  </si>
  <si>
    <t>ZM003</t>
  </si>
  <si>
    <t>Baňka odměrná s NZ a skl.dutou zátkou objem 100 ml GLAS130.234.08</t>
  </si>
  <si>
    <t>ZM046</t>
  </si>
  <si>
    <t>Baňka odměrná se zábrusem a PE zátkou objem 1000 ml přesnost +/- 0,4 ml GLAS130.202.09</t>
  </si>
  <si>
    <t>ZQ022</t>
  </si>
  <si>
    <t>Baňka odměrná se zábrusem a PE zátkou objem 25 ml přesnost +/- 0,4 ml modrá graduace GLAS130.202.03</t>
  </si>
  <si>
    <t>ZQ023</t>
  </si>
  <si>
    <t>Baňka odměrná se zábrusem a PE zátkou objem 50 ml přesnost +/- 0,6 ml modrá graduace GLAS130.202.04</t>
  </si>
  <si>
    <t>ZG467</t>
  </si>
  <si>
    <t>Baňka widmarkova 100 ml (632445101100) VTRB632445101100</t>
  </si>
  <si>
    <t>ZE071</t>
  </si>
  <si>
    <t>Kádinka nízká sklo 1000 ml KAVA632417010940_U</t>
  </si>
  <si>
    <t>ZC041</t>
  </si>
  <si>
    <t>Kádinka nízká sklo 50 ml VTRB632411010050</t>
  </si>
  <si>
    <t>ZE009</t>
  </si>
  <si>
    <t>Kádinka nízká sklo 600 ml (213-1049) KAVA632417010600</t>
  </si>
  <si>
    <t>ZB426</t>
  </si>
  <si>
    <t>Mikrozkumavka eppendorf 1,5 ml bal. á 500 ks BSA 0220</t>
  </si>
  <si>
    <t>ZD437</t>
  </si>
  <si>
    <t>Nálevka dělící 250 ml s teflonovým kohoutem GLAS149.202.04</t>
  </si>
  <si>
    <t>ZC080</t>
  </si>
  <si>
    <t>Sklo krycí 24 x 24 mm, á 1000 ks BD2424</t>
  </si>
  <si>
    <t>ZC831</t>
  </si>
  <si>
    <t>Sklo podložní mat. okraj bal. á 50 ks AA00000112E (2501)</t>
  </si>
  <si>
    <t>ZC079</t>
  </si>
  <si>
    <t>Sklo podložní mikroskopické superfrost plus 25 x 75 x 1 mm bal. á 72 ks 2530, J1800AMNZ</t>
  </si>
  <si>
    <t>ZQ319</t>
  </si>
  <si>
    <t>Stříkačka mikro Hamilton Syringe chromatography Microliter HPLC/GC 85 N objem 5µl dělení 0,05 µl špička s ostrým hrotem pst2 rozchod 26s délka 51 mm prům. vnějš. 0,47 mm 549-1202</t>
  </si>
  <si>
    <t>ZL968</t>
  </si>
  <si>
    <t>Špička Insert 0,1 ml 31 x 6 mm 15 mm bal. á 100 ks 2541.0105</t>
  </si>
  <si>
    <t>ZB605</t>
  </si>
  <si>
    <t>Špička modrá krátká manžeta 1108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</si>
  <si>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</si>
  <si>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</si>
  <si>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</si>
  <si>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</si>
  <si>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ZQ470</t>
  </si>
  <si>
    <t>Válec preparátní s víkem 300 x 300 mm nezabroušený VTRB632416133030</t>
  </si>
  <si>
    <t>ZL971</t>
  </si>
  <si>
    <t>Vialka ND 9, HPLC/GC certifikovaný kit,1,5 ml čiré sklo+ultraclean uzávěr, septa silikon/červ.PTFE 2540.0130</t>
  </si>
  <si>
    <t>ZB486</t>
  </si>
  <si>
    <t>Vialka-reaction vials 1,0 ml bal. á 12 ks C*099420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</si>
  <si>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</si>
  <si>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</si>
  <si>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</si>
  <si>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</si>
  <si>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</si>
  <si>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</si>
  <si>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</si>
  <si>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</si>
  <si>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</si>
  <si>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</si>
  <si>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ZL789</t>
  </si>
  <si>
    <t>Obvaz sterilní hotový č. 2 A4091360</t>
  </si>
  <si>
    <t>ZL791</t>
  </si>
  <si>
    <t>Obvaz sterilní hotový č. 4 002370873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</si>
  <si>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</si>
  <si>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</si>
  <si>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</si>
  <si>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</si>
  <si>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</si>
  <si>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</si>
  <si>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ZB973</t>
  </si>
  <si>
    <t>Fólie hliniková 20 x 20 cm bal. á 25 ks HPTLC 1.055480.001 (č. n. CZ_2016_EM_1098_19234)</t>
  </si>
  <si>
    <t>ZC019</t>
  </si>
  <si>
    <t>Fólie plastická silikag. 20 x 20 cm bal. á 25 ks TLC 1.057350.001 (č. n. CZ_2016_EM_1098_19234)</t>
  </si>
  <si>
    <t>ZH343</t>
  </si>
  <si>
    <t>Kladívko chirurgické kovové 250 g 397128080901</t>
  </si>
  <si>
    <t>ZH342</t>
  </si>
  <si>
    <t>Kladívko chirurgické kovové 500 g 397128080911</t>
  </si>
  <si>
    <t>ZJ599</t>
  </si>
  <si>
    <t>Kleště Wolf na sádrové obvazy 240 mm B397117910067</t>
  </si>
  <si>
    <t>ZG037</t>
  </si>
  <si>
    <t>Kleště wolf na sádrové obvazy 240 mm RU6240-24</t>
  </si>
  <si>
    <t>ZO373</t>
  </si>
  <si>
    <t>Kolonka separační  SPE Strata X-CW 33 um Polymeric Weak Cation 30mg/1 ml bal á 100 ks 8B-S035-TAK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</si>
  <si>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</si>
  <si>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</si>
  <si>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</si>
  <si>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</si>
  <si>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</si>
  <si>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</si>
  <si>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</si>
  <si>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</si>
  <si>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ZN820</t>
  </si>
  <si>
    <t>Kotouč pilový průměr 64 mm k pilkám SwordFisch 4005</t>
  </si>
  <si>
    <t>ZN821</t>
  </si>
  <si>
    <t>Kotouč pilový průměr 76 mm k pilkám SwordFisch 4006</t>
  </si>
  <si>
    <t>ZQ235</t>
  </si>
  <si>
    <t>Měřítko 15,0 cm B397111910081</t>
  </si>
  <si>
    <t>ZF174</t>
  </si>
  <si>
    <t>Nádoba na histologický mat. 400 ml 333000041012</t>
  </si>
  <si>
    <t>ZF159</t>
  </si>
  <si>
    <t>Nádoba na kontaminovaný odpad 1 l 15-0002</t>
  </si>
  <si>
    <t>ZE159</t>
  </si>
  <si>
    <t>Nádoba na kontaminovaný odpad 2 l 15-0003</t>
  </si>
  <si>
    <t>ZP199</t>
  </si>
  <si>
    <t>Nádoba na kontaminovaný odpad 30 l PP s víkem 335 x 400 x 318 mm 4430</t>
  </si>
  <si>
    <t>ZF192</t>
  </si>
  <si>
    <t>Nádoba na kontaminovaný odpad 4 l 15-0004</t>
  </si>
  <si>
    <t>ZK726</t>
  </si>
  <si>
    <t>Nádoba na kontaminovaný odpad PBS 12 l 2041300431302 (I003501400)</t>
  </si>
  <si>
    <t>ZI114</t>
  </si>
  <si>
    <t>Nůž amputační COLLIN 130 mm 260 mm B397112910062</t>
  </si>
  <si>
    <t>ZC813</t>
  </si>
  <si>
    <t>Nůž amputační COLLIN hrotnatý 220 mm 350 mm 397112080770</t>
  </si>
  <si>
    <t>ZP992</t>
  </si>
  <si>
    <t>Nůž amputační Collin hrotnatý čepel 160 mm celk. délka 290 mm 397112080740</t>
  </si>
  <si>
    <t>ZP993</t>
  </si>
  <si>
    <t>Nůžky chirugické hrotnatotupé rovné 155 mm B397113910023</t>
  </si>
  <si>
    <t>ZQ144</t>
  </si>
  <si>
    <t>Nůžky chirurgické rovné hrotnatotupé 150 mm AJ 024-15</t>
  </si>
  <si>
    <t>ZA350</t>
  </si>
  <si>
    <t>Nůžky na střeva 220 mm 113010520</t>
  </si>
  <si>
    <t>ZP991</t>
  </si>
  <si>
    <t>Nůžky na střeva s olivkou 210 mm B397113910296</t>
  </si>
  <si>
    <t>ZP476</t>
  </si>
  <si>
    <t>Nůžky oční rovné hrotnatotupé 100 mm 397113380020</t>
  </si>
  <si>
    <t>ZA751</t>
  </si>
  <si>
    <t>Papír filtrační archy 50 x 50 cm bal. 12,5 kg PPER2R/80G/50X50</t>
  </si>
  <si>
    <t>ZQ242</t>
  </si>
  <si>
    <t>Pátradlo paličkové oboustranné 25 cm 397133080060</t>
  </si>
  <si>
    <t>ZM383</t>
  </si>
  <si>
    <t>Pinzeta chirurgická jemná 1 x 2 zuby 160 mm 397114080430</t>
  </si>
  <si>
    <t>ZQ243</t>
  </si>
  <si>
    <t>Pinzeta chirururgická 1 x 2 zuby 20 cm 397114080340</t>
  </si>
  <si>
    <t>ZA855</t>
  </si>
  <si>
    <t>Pipeta pasteurova P 223 6,5 ml 204523</t>
  </si>
  <si>
    <t>ZQ234</t>
  </si>
  <si>
    <t>Sonda cévní GARRETT ohebná 1,0 mm 14,0 cm B397133910067</t>
  </si>
  <si>
    <t>ZL207</t>
  </si>
  <si>
    <t>Stojan na zkumavky D 17 pro S-Monovette a zkumavky bez úchytů zelený 93.852.173</t>
  </si>
  <si>
    <t>ZO250</t>
  </si>
  <si>
    <t>Stojan na zkumavky PP průměr 17 mm 50 otvorů šedý sterilizovatelný S Monovette – Rack  D17 93.852</t>
  </si>
  <si>
    <t>ZO387</t>
  </si>
  <si>
    <t>Stojan na zkumavky průměr 17 mm 20 míst průhledný 55 x 257 x 62 mm 93.844.100</t>
  </si>
  <si>
    <t>ZA788</t>
  </si>
  <si>
    <t>Stříkačka injekční 2-dílná 20 ml L Inject Solo 4606205V</t>
  </si>
  <si>
    <t>ZF186</t>
  </si>
  <si>
    <t>Stříkačka janett 2-dílná 150 ml vyplachovací balená 08151</t>
  </si>
  <si>
    <t>ZP669</t>
  </si>
  <si>
    <t>Stříkačka mikro Hamilton Syringe 701N, FN, 26s, 10ul, pst 2 80300</t>
  </si>
  <si>
    <t>ZH615</t>
  </si>
  <si>
    <t>Uzávěr krimplovací Al s otvorem 20 mm á 100 ks (548-3096) LAPH20010408</t>
  </si>
  <si>
    <t>ZQ230</t>
  </si>
  <si>
    <t>Vialka krimpovací Headspace 20 ml 23 x 75,5 mm čirá oblé dno bal. á 100 ks 70254</t>
  </si>
  <si>
    <t>ZH614</t>
  </si>
  <si>
    <t>Zátka butyl šedá 20 mm á 100 ks (548-3100) LAPH20100290</t>
  </si>
  <si>
    <t>ZB756</t>
  </si>
  <si>
    <t>Zkumavka 3 ml K3 edta fialová 454086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</si>
  <si>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</si>
  <si>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</si>
  <si>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</si>
  <si>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</si>
  <si>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ZB830</t>
  </si>
  <si>
    <t>Zrcátko zubní zvětšovací 24 mm B397122510020</t>
  </si>
  <si>
    <t>ZF709</t>
  </si>
  <si>
    <t>Žiletka mikrotomová á 50 ks JP-BN35</t>
  </si>
  <si>
    <t>50115065</t>
  </si>
  <si>
    <t>ZPr - vpichovací materiál (Z530)</t>
  </si>
  <si>
    <t>ZC305</t>
  </si>
  <si>
    <t>Jehla injekční 0,4 x 20 mm šedá 4657705</t>
  </si>
  <si>
    <t>ZA999</t>
  </si>
  <si>
    <t>Jehla injekční 0,5 x 16 mm oranžová 4657853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</si>
  <si>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</si>
  <si>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</si>
  <si>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</si>
  <si>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</si>
  <si>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</si>
  <si>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</si>
  <si>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</si>
  <si>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</si>
  <si>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</si>
  <si>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</si>
  <si>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ZP981</t>
  </si>
  <si>
    <t>Rukavice nitril sterling bez p. prodloužené L bal. á 100 ks 44289</t>
  </si>
  <si>
    <t>ZP980</t>
  </si>
  <si>
    <t>Rukavice nitril sterling bez p. prodloužené M bal. á 100 ks 44288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</si>
  <si>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</si>
  <si>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</si>
  <si>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</si>
  <si>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</si>
  <si>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</si>
  <si>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</si>
  <si>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</si>
  <si>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</si>
  <si>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</si>
  <si>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</si>
  <si>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</si>
  <si>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</si>
  <si>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ansell, vasco surgical powderet vel. 7,5 6035534</t>
  </si>
  <si>
    <t>Rukavice operační latexové s pudrem ansell, vasco surgical powderet vel. 8 6035542 (303506EU)</t>
  </si>
  <si>
    <t>ZK442</t>
  </si>
  <si>
    <t>Rukavice operační latexové s pudrem sempermed classic vel. 9,0 bal. á 70 párů 31286</t>
  </si>
  <si>
    <t>ZI758</t>
  </si>
  <si>
    <t>Rukavice vinyl bez p. M á 100 ks EFEKTVR03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</si>
  <si>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</si>
  <si>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</si>
  <si>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</si>
  <si>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</si>
  <si>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ZP777</t>
  </si>
  <si>
    <t>Rukavice vyšetřovací nitril bez pudru sterilní SAFESKIN vel. S bal. á 50 párů 52201M</t>
  </si>
  <si>
    <t>Rukavice vyšetřovací nitril sterling bez pudru prodloužené L bal. á 100 ks 44289</t>
  </si>
  <si>
    <t>Rukavice vyšetřovací nitril sterling bez pudru prodloužené M bal. á 100 ks 44288</t>
  </si>
  <si>
    <t>50115090</t>
  </si>
  <si>
    <t>ZPr - zubolékařský materiál (Z509)</t>
  </si>
  <si>
    <t>ZC133</t>
  </si>
  <si>
    <t>Pátradlo paličkové oboustranné 150 mm 397133080020</t>
  </si>
  <si>
    <t>ZN475</t>
  </si>
  <si>
    <t>Obinadlo elastické universal   8 cm x 5 m 1323100312</t>
  </si>
  <si>
    <t>ZL999</t>
  </si>
  <si>
    <t>Rychloobvaz 8 x 4 cm 001445510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</si>
  <si>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</si>
  <si>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</si>
  <si>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</si>
  <si>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</si>
  <si>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</si>
  <si>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</si>
  <si>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</si>
  <si>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</si>
  <si>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</si>
  <si>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</si>
  <si>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</si>
  <si>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</si>
  <si>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</si>
  <si>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</si>
  <si>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</si>
  <si>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</si>
  <si>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</si>
  <si>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</si>
  <si>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</si>
  <si>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</si>
  <si>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kliničtí psychologové spec. a zvl.odb.</t>
  </si>
  <si>
    <t>kliničtí logopedové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</si>
  <si>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</si>
  <si>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</si>
  <si>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</si>
  <si>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</si>
  <si>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</si>
  <si>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</si>
  <si>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</si>
  <si>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</si>
  <si>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</si>
  <si>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</si>
  <si>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</si>
  <si>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</si>
  <si>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</si>
  <si>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</si>
  <si>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</si>
  <si>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</si>
  <si>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</si>
  <si>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</si>
  <si>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</si>
  <si>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</si>
  <si>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</si>
  <si>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</si>
  <si>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</si>
  <si>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</si>
  <si>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</si>
  <si>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</si>
  <si>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 xml:space="preserve">KONZULTACE OŠETŘUJÍCÍHO LÉKAŘE TOXIKOLOGEM        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</si>
  <si>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</si>
  <si>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</si>
  <si>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</si>
  <si>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</si>
  <si>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</si>
  <si>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</si>
  <si>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</si>
  <si>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</si>
  <si>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</si>
  <si>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</si>
  <si>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</si>
  <si>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</si>
  <si>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</si>
  <si>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</si>
  <si>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</si>
  <si>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</si>
  <si>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</si>
  <si>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 xml:space="preserve">TĚKAVÉ LÁTKY - STANOVENÍ PLYNOVOU CHROMATOGRAFIÍ  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</si>
  <si>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</si>
  <si>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</si>
  <si>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</si>
  <si>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</si>
  <si>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</si>
  <si>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</si>
  <si>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 xml:space="preserve">SEPARACE SÉRA NEBO PLAZMY                         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</si>
  <si>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</si>
  <si>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</si>
  <si>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</si>
  <si>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</si>
  <si>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</si>
  <si>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</si>
  <si>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</si>
  <si>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 xml:space="preserve">STANOVENÍ TĚKAVÝCH REDUKUJÍCÍCH LÁTEK             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</si>
  <si>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</si>
  <si>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</si>
  <si>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</si>
  <si>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</si>
  <si>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</si>
  <si>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</si>
  <si>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</si>
  <si>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</si>
  <si>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</si>
  <si>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 xml:space="preserve">ANALÝZA MOČI CHEMICKY                             </t>
  </si>
  <si>
    <t>ANALÝZA MOČI CHEMICKY</t>
  </si>
  <si>
    <t>92173</t>
  </si>
  <si>
    <t xml:space="preserve">STANOVENÍ LÁTEK SPEKTROFOTOMETRICKY PO JEDNODUCHÉ </t>
  </si>
  <si>
    <t>92135</t>
  </si>
  <si>
    <t xml:space="preserve">DROGY A LÉČIVA - CÍLENÝ IMUNOCHEMICKÝ ZÁCHYT      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</si>
  <si>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</si>
  <si>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</si>
  <si>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</si>
  <si>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</si>
  <si>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</si>
  <si>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</si>
  <si>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</si>
  <si>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</si>
  <si>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 xml:space="preserve">LC-MS ANALÝZA PO JEDNODUCHÉ ÚPRAVĚ VZORKU         </t>
  </si>
  <si>
    <t>LC-MS ANALÝZA PO JEDNODUCHÉ ÚPRAVĚ VZORKU</t>
  </si>
  <si>
    <t>92180</t>
  </si>
  <si>
    <t xml:space="preserve">ZPRACOVÁNÍ ORGÁNŮ PRO DALŠÍ ANALYTICKÉ POSTUPY    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</si>
  <si>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</si>
  <si>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</si>
  <si>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</si>
  <si>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</si>
  <si>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</si>
  <si>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</si>
  <si>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</si>
  <si>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</si>
  <si>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</si>
  <si>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</si>
  <si>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</si>
  <si>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</si>
  <si>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</si>
  <si>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</si>
  <si>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</si>
  <si>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</si>
  <si>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</si>
  <si>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</si>
  <si>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</si>
  <si>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</si>
  <si>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</si>
  <si>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</si>
  <si>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</si>
  <si>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</si>
  <si>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</si>
  <si>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 xml:space="preserve">TĚKAVÉ LÁTKY - PRŮKAZ PLYNOVOU CHROMATOGRAFIÍ     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</si>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</sst>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0.81412704337853448</c:v>
                </c:pt>
                <c:pt idx="1">
                  <c:v>0.86257809984988798</c:v>
                </c:pt>
                <c:pt idx="2">
                  <c:v>0.8780041131051245</c:v>
                </c:pt>
                <c:pt idx="3">
                  <c:v>0.89193896628450209</c:v>
                </c:pt>
                <c:pt idx="4">
                  <c:v>0.887815343163882</c:v>
                </c:pt>
                <c:pt idx="5">
                  <c:v>0.86780662717194468</c:v>
                </c:pt>
                <c:pt idx="6">
                  <c:v>0.79891219350041742</c:v>
                </c:pt>
                <c:pt idx="7">
                  <c:v>0.79672673078876755</c:v>
                </c:pt>
                <c:pt idx="8">
                  <c:v>0.78055523840696228</c:v>
                </c:pt>
                <c:pt idx="9">
                  <c:v>0.76076272292223135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7568"/>
        <c:axId val="8214413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0.8654748244357876</c:v>
                </c:pt>
                <c:pt idx="1">
                  <c:v>0.8654748244357876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37024"/>
        <c:axId val="821434304"/>
      </c:scatterChart>
      <c:catAx>
        <c:axId val="82143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4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41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1437568"/>
        <c:crosses val="autoZero"/>
        <c:crossBetween val="between"/>
      </c:valAx>
      <c:valAx>
        <c:axId val="8214370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34304"/>
        <c:crosses val="max"/>
        <c:crossBetween val="midCat"/>
      </c:valAx>
      <c:valAx>
        <c:axId val="821434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14370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6" totalsRowShown="0" headerRowDxfId="75" tableBorderDxfId="74">
  <autoFilter ref="A7:S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62" totalsRowShown="0">
  <autoFilter ref="C3:S16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503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917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951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956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1027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1028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1067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503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872.28000000000009</v>
      </c>
      <c r="K3" s="44">
        <f>IF(M3=0,0,J3/M3)</f>
        <v>1</v>
      </c>
      <c r="L3" s="43">
        <f>SUBTOTAL(9,L6:L1048576)</f>
        <v>2</v>
      </c>
      <c r="M3" s="45">
        <f>SUBTOTAL(9,M6:M1048576)</f>
        <v>872.28000000000009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8" t="s">
        <v>119</v>
      </c>
      <c r="I5" s="487" t="s">
        <v>15</v>
      </c>
      <c r="J5" s="507" t="s">
        <v>14</v>
      </c>
      <c r="K5" s="488" t="s">
        <v>119</v>
      </c>
      <c r="L5" s="487" t="s">
        <v>15</v>
      </c>
      <c r="M5" s="508" t="s">
        <v>14</v>
      </c>
    </row>
    <row r="6" spans="1:13" ht="14.4" customHeight="1" x14ac:dyDescent="0.3">
      <c r="A6" s="465" t="s">
        <v>458</v>
      </c>
      <c r="B6" s="466" t="s">
        <v>495</v>
      </c>
      <c r="C6" s="466" t="s">
        <v>496</v>
      </c>
      <c r="D6" s="466" t="s">
        <v>497</v>
      </c>
      <c r="E6" s="466" t="s">
        <v>498</v>
      </c>
      <c r="F6" s="470"/>
      <c r="G6" s="470"/>
      <c r="H6" s="491">
        <v>0</v>
      </c>
      <c r="I6" s="470">
        <v>1</v>
      </c>
      <c r="J6" s="470">
        <v>423.14</v>
      </c>
      <c r="K6" s="491">
        <v>1</v>
      </c>
      <c r="L6" s="470">
        <v>1</v>
      </c>
      <c r="M6" s="471">
        <v>423.14</v>
      </c>
    </row>
    <row r="7" spans="1:13" ht="14.4" customHeight="1" thickBot="1" x14ac:dyDescent="0.35">
      <c r="A7" s="479" t="s">
        <v>458</v>
      </c>
      <c r="B7" s="480" t="s">
        <v>499</v>
      </c>
      <c r="C7" s="480" t="s">
        <v>500</v>
      </c>
      <c r="D7" s="480" t="s">
        <v>501</v>
      </c>
      <c r="E7" s="480" t="s">
        <v>502</v>
      </c>
      <c r="F7" s="484"/>
      <c r="G7" s="484"/>
      <c r="H7" s="492">
        <v>0</v>
      </c>
      <c r="I7" s="484">
        <v>1</v>
      </c>
      <c r="J7" s="484">
        <v>449.1400000000001</v>
      </c>
      <c r="K7" s="492">
        <v>1</v>
      </c>
      <c r="L7" s="484">
        <v>1</v>
      </c>
      <c r="M7" s="485">
        <v>449.1400000000001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39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0.97499999999999998</v>
      </c>
      <c r="G3" s="228">
        <f t="shared" ref="G3:I3" si="0">IF(SUM($B3:$E3)=0,"",C3/SUM($B3:$E3))</f>
        <v>2.5000000000000001E-2</v>
      </c>
      <c r="H3" s="228">
        <f t="shared" si="0"/>
        <v>0</v>
      </c>
      <c r="I3" s="229">
        <f t="shared" si="0"/>
        <v>0</v>
      </c>
      <c r="J3" s="232">
        <f>SUM(J6:J1048576)</f>
        <v>18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0.94736842105263153</v>
      </c>
      <c r="O3" s="228">
        <f t="shared" ref="O3:Q3" si="1">IF(SUM($J3:$M3)=0,"",K3/SUM($J3:$M3))</f>
        <v>5.2631578947368418E-2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" customHeight="1" x14ac:dyDescent="0.3">
      <c r="A6" s="517" t="s">
        <v>504</v>
      </c>
      <c r="B6" s="521"/>
      <c r="C6" s="470"/>
      <c r="D6" s="470"/>
      <c r="E6" s="471"/>
      <c r="F6" s="519"/>
      <c r="G6" s="491"/>
      <c r="H6" s="491"/>
      <c r="I6" s="523"/>
      <c r="J6" s="521"/>
      <c r="K6" s="470"/>
      <c r="L6" s="470"/>
      <c r="M6" s="471"/>
      <c r="N6" s="519"/>
      <c r="O6" s="491"/>
      <c r="P6" s="491"/>
      <c r="Q6" s="515"/>
    </row>
    <row r="7" spans="1:17" ht="14.4" customHeight="1" thickBot="1" x14ac:dyDescent="0.35">
      <c r="A7" s="518" t="s">
        <v>505</v>
      </c>
      <c r="B7" s="522">
        <v>39</v>
      </c>
      <c r="C7" s="484">
        <v>1</v>
      </c>
      <c r="D7" s="484"/>
      <c r="E7" s="485"/>
      <c r="F7" s="520">
        <v>0.97499999999999998</v>
      </c>
      <c r="G7" s="492">
        <v>2.5000000000000001E-2</v>
      </c>
      <c r="H7" s="492">
        <v>0</v>
      </c>
      <c r="I7" s="524">
        <v>0</v>
      </c>
      <c r="J7" s="522">
        <v>18</v>
      </c>
      <c r="K7" s="484">
        <v>1</v>
      </c>
      <c r="L7" s="484"/>
      <c r="M7" s="485"/>
      <c r="N7" s="520">
        <v>0.94736842105263153</v>
      </c>
      <c r="O7" s="492">
        <v>5.2631578947368418E-2</v>
      </c>
      <c r="P7" s="492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451</v>
      </c>
      <c r="B5" s="453" t="s">
        <v>452</v>
      </c>
      <c r="C5" s="454" t="s">
        <v>453</v>
      </c>
      <c r="D5" s="454" t="s">
        <v>453</v>
      </c>
      <c r="E5" s="454"/>
      <c r="F5" s="454" t="s">
        <v>453</v>
      </c>
      <c r="G5" s="454" t="s">
        <v>453</v>
      </c>
      <c r="H5" s="454" t="s">
        <v>453</v>
      </c>
      <c r="I5" s="455" t="s">
        <v>453</v>
      </c>
      <c r="J5" s="456" t="s">
        <v>55</v>
      </c>
    </row>
    <row r="6" spans="1:10" ht="14.4" customHeight="1" x14ac:dyDescent="0.3">
      <c r="A6" s="452" t="s">
        <v>451</v>
      </c>
      <c r="B6" s="453" t="s">
        <v>506</v>
      </c>
      <c r="C6" s="454">
        <v>638.18727999999999</v>
      </c>
      <c r="D6" s="454">
        <v>436.73278999999985</v>
      </c>
      <c r="E6" s="454"/>
      <c r="F6" s="454">
        <v>541.57502999999986</v>
      </c>
      <c r="G6" s="454">
        <v>525.69668750000005</v>
      </c>
      <c r="H6" s="454">
        <v>15.878342499999803</v>
      </c>
      <c r="I6" s="455">
        <v>1.0302043799733849</v>
      </c>
      <c r="J6" s="456" t="s">
        <v>1</v>
      </c>
    </row>
    <row r="7" spans="1:10" ht="14.4" customHeight="1" x14ac:dyDescent="0.3">
      <c r="A7" s="452" t="s">
        <v>451</v>
      </c>
      <c r="B7" s="453" t="s">
        <v>507</v>
      </c>
      <c r="C7" s="454">
        <v>132.42971999999997</v>
      </c>
      <c r="D7" s="454">
        <v>106.32341000000001</v>
      </c>
      <c r="E7" s="454"/>
      <c r="F7" s="454">
        <v>98.314130000000006</v>
      </c>
      <c r="G7" s="454">
        <v>116.66667187500001</v>
      </c>
      <c r="H7" s="454">
        <v>-18.352541875</v>
      </c>
      <c r="I7" s="455">
        <v>0.84269250523694172</v>
      </c>
      <c r="J7" s="456" t="s">
        <v>1</v>
      </c>
    </row>
    <row r="8" spans="1:10" ht="14.4" customHeight="1" x14ac:dyDescent="0.3">
      <c r="A8" s="452" t="s">
        <v>451</v>
      </c>
      <c r="B8" s="453" t="s">
        <v>508</v>
      </c>
      <c r="C8" s="454">
        <v>24.721340000000005</v>
      </c>
      <c r="D8" s="454">
        <v>34.652589999999996</v>
      </c>
      <c r="E8" s="454"/>
      <c r="F8" s="454">
        <v>29.714999999999996</v>
      </c>
      <c r="G8" s="454">
        <v>37.5</v>
      </c>
      <c r="H8" s="454">
        <v>-7.7850000000000037</v>
      </c>
      <c r="I8" s="455">
        <v>0.79239999999999988</v>
      </c>
      <c r="J8" s="456" t="s">
        <v>1</v>
      </c>
    </row>
    <row r="9" spans="1:10" ht="14.4" customHeight="1" x14ac:dyDescent="0.3">
      <c r="A9" s="452" t="s">
        <v>451</v>
      </c>
      <c r="B9" s="453" t="s">
        <v>509</v>
      </c>
      <c r="C9" s="454">
        <v>161.01621999999998</v>
      </c>
      <c r="D9" s="454">
        <v>147.95486</v>
      </c>
      <c r="E9" s="454"/>
      <c r="F9" s="454">
        <v>172.21206000000006</v>
      </c>
      <c r="G9" s="454">
        <v>154.16667187499999</v>
      </c>
      <c r="H9" s="454">
        <v>18.045388125000073</v>
      </c>
      <c r="I9" s="455">
        <v>1.1170511622617856</v>
      </c>
      <c r="J9" s="456" t="s">
        <v>1</v>
      </c>
    </row>
    <row r="10" spans="1:10" ht="14.4" customHeight="1" x14ac:dyDescent="0.3">
      <c r="A10" s="452" t="s">
        <v>451</v>
      </c>
      <c r="B10" s="453" t="s">
        <v>510</v>
      </c>
      <c r="C10" s="454">
        <v>0.24</v>
      </c>
      <c r="D10" s="454">
        <v>0.27500000000000002</v>
      </c>
      <c r="E10" s="454"/>
      <c r="F10" s="454">
        <v>0.24480000000000002</v>
      </c>
      <c r="G10" s="454">
        <v>0</v>
      </c>
      <c r="H10" s="454">
        <v>0.24480000000000002</v>
      </c>
      <c r="I10" s="455" t="s">
        <v>453</v>
      </c>
      <c r="J10" s="456" t="s">
        <v>1</v>
      </c>
    </row>
    <row r="11" spans="1:10" ht="14.4" customHeight="1" x14ac:dyDescent="0.3">
      <c r="A11" s="452" t="s">
        <v>451</v>
      </c>
      <c r="B11" s="453" t="s">
        <v>511</v>
      </c>
      <c r="C11" s="454">
        <v>39.752060000000007</v>
      </c>
      <c r="D11" s="454">
        <v>49.594480000000004</v>
      </c>
      <c r="E11" s="454"/>
      <c r="F11" s="454">
        <v>45.040839999999996</v>
      </c>
      <c r="G11" s="454">
        <v>50</v>
      </c>
      <c r="H11" s="454">
        <v>-4.9591600000000042</v>
      </c>
      <c r="I11" s="455">
        <v>0.90081679999999986</v>
      </c>
      <c r="J11" s="456" t="s">
        <v>1</v>
      </c>
    </row>
    <row r="12" spans="1:10" ht="14.4" customHeight="1" x14ac:dyDescent="0.3">
      <c r="A12" s="452" t="s">
        <v>451</v>
      </c>
      <c r="B12" s="453" t="s">
        <v>512</v>
      </c>
      <c r="C12" s="454">
        <v>0.55321000000000009</v>
      </c>
      <c r="D12" s="454">
        <v>0</v>
      </c>
      <c r="E12" s="454"/>
      <c r="F12" s="454">
        <v>0.74051999999999996</v>
      </c>
      <c r="G12" s="454">
        <v>0</v>
      </c>
      <c r="H12" s="454">
        <v>0.74051999999999996</v>
      </c>
      <c r="I12" s="455" t="s">
        <v>453</v>
      </c>
      <c r="J12" s="456" t="s">
        <v>1</v>
      </c>
    </row>
    <row r="13" spans="1:10" ht="14.4" customHeight="1" x14ac:dyDescent="0.3">
      <c r="A13" s="452" t="s">
        <v>451</v>
      </c>
      <c r="B13" s="453" t="s">
        <v>456</v>
      </c>
      <c r="C13" s="454">
        <v>996.89983000000007</v>
      </c>
      <c r="D13" s="454">
        <v>775.53312999999991</v>
      </c>
      <c r="E13" s="454"/>
      <c r="F13" s="454">
        <v>887.84237999999993</v>
      </c>
      <c r="G13" s="454">
        <v>884.03003125000009</v>
      </c>
      <c r="H13" s="454">
        <v>3.8123487499998419</v>
      </c>
      <c r="I13" s="455">
        <v>1.004312465205067</v>
      </c>
      <c r="J13" s="456" t="s">
        <v>457</v>
      </c>
    </row>
    <row r="15" spans="1:10" ht="14.4" customHeight="1" x14ac:dyDescent="0.3">
      <c r="A15" s="452" t="s">
        <v>451</v>
      </c>
      <c r="B15" s="453" t="s">
        <v>452</v>
      </c>
      <c r="C15" s="454" t="s">
        <v>453</v>
      </c>
      <c r="D15" s="454" t="s">
        <v>453</v>
      </c>
      <c r="E15" s="454"/>
      <c r="F15" s="454" t="s">
        <v>453</v>
      </c>
      <c r="G15" s="454" t="s">
        <v>453</v>
      </c>
      <c r="H15" s="454" t="s">
        <v>453</v>
      </c>
      <c r="I15" s="455" t="s">
        <v>453</v>
      </c>
      <c r="J15" s="456" t="s">
        <v>55</v>
      </c>
    </row>
    <row r="16" spans="1:10" ht="14.4" customHeight="1" x14ac:dyDescent="0.3">
      <c r="A16" s="452" t="s">
        <v>458</v>
      </c>
      <c r="B16" s="453" t="s">
        <v>459</v>
      </c>
      <c r="C16" s="454" t="s">
        <v>453</v>
      </c>
      <c r="D16" s="454" t="s">
        <v>453</v>
      </c>
      <c r="E16" s="454"/>
      <c r="F16" s="454" t="s">
        <v>453</v>
      </c>
      <c r="G16" s="454" t="s">
        <v>453</v>
      </c>
      <c r="H16" s="454" t="s">
        <v>453</v>
      </c>
      <c r="I16" s="455" t="s">
        <v>453</v>
      </c>
      <c r="J16" s="456" t="s">
        <v>0</v>
      </c>
    </row>
    <row r="17" spans="1:10" ht="14.4" customHeight="1" x14ac:dyDescent="0.3">
      <c r="A17" s="452" t="s">
        <v>458</v>
      </c>
      <c r="B17" s="453" t="s">
        <v>506</v>
      </c>
      <c r="C17" s="454">
        <v>638.18727999999999</v>
      </c>
      <c r="D17" s="454">
        <v>436.73278999999985</v>
      </c>
      <c r="E17" s="454"/>
      <c r="F17" s="454">
        <v>541.57502999999986</v>
      </c>
      <c r="G17" s="454">
        <v>526</v>
      </c>
      <c r="H17" s="454">
        <v>15.575029999999856</v>
      </c>
      <c r="I17" s="455">
        <v>1.029610323193916</v>
      </c>
      <c r="J17" s="456" t="s">
        <v>1</v>
      </c>
    </row>
    <row r="18" spans="1:10" ht="14.4" customHeight="1" x14ac:dyDescent="0.3">
      <c r="A18" s="452" t="s">
        <v>458</v>
      </c>
      <c r="B18" s="453" t="s">
        <v>507</v>
      </c>
      <c r="C18" s="454">
        <v>132.42971999999997</v>
      </c>
      <c r="D18" s="454">
        <v>106.32341000000001</v>
      </c>
      <c r="E18" s="454"/>
      <c r="F18" s="454">
        <v>98.314130000000006</v>
      </c>
      <c r="G18" s="454">
        <v>117</v>
      </c>
      <c r="H18" s="454">
        <v>-18.685869999999994</v>
      </c>
      <c r="I18" s="455">
        <v>0.8402917094017095</v>
      </c>
      <c r="J18" s="456" t="s">
        <v>1</v>
      </c>
    </row>
    <row r="19" spans="1:10" ht="14.4" customHeight="1" x14ac:dyDescent="0.3">
      <c r="A19" s="452" t="s">
        <v>458</v>
      </c>
      <c r="B19" s="453" t="s">
        <v>508</v>
      </c>
      <c r="C19" s="454">
        <v>24.721340000000005</v>
      </c>
      <c r="D19" s="454">
        <v>34.652589999999996</v>
      </c>
      <c r="E19" s="454"/>
      <c r="F19" s="454">
        <v>29.714999999999996</v>
      </c>
      <c r="G19" s="454">
        <v>38</v>
      </c>
      <c r="H19" s="454">
        <v>-8.2850000000000037</v>
      </c>
      <c r="I19" s="455">
        <v>0.78197368421052627</v>
      </c>
      <c r="J19" s="456" t="s">
        <v>1</v>
      </c>
    </row>
    <row r="20" spans="1:10" ht="14.4" customHeight="1" x14ac:dyDescent="0.3">
      <c r="A20" s="452" t="s">
        <v>458</v>
      </c>
      <c r="B20" s="453" t="s">
        <v>509</v>
      </c>
      <c r="C20" s="454">
        <v>161.01621999999998</v>
      </c>
      <c r="D20" s="454">
        <v>147.95486</v>
      </c>
      <c r="E20" s="454"/>
      <c r="F20" s="454">
        <v>172.21206000000006</v>
      </c>
      <c r="G20" s="454">
        <v>154</v>
      </c>
      <c r="H20" s="454">
        <v>18.212060000000065</v>
      </c>
      <c r="I20" s="455">
        <v>1.1182601298701302</v>
      </c>
      <c r="J20" s="456" t="s">
        <v>1</v>
      </c>
    </row>
    <row r="21" spans="1:10" ht="14.4" customHeight="1" x14ac:dyDescent="0.3">
      <c r="A21" s="452" t="s">
        <v>458</v>
      </c>
      <c r="B21" s="453" t="s">
        <v>510</v>
      </c>
      <c r="C21" s="454">
        <v>0.24</v>
      </c>
      <c r="D21" s="454">
        <v>0.27500000000000002</v>
      </c>
      <c r="E21" s="454"/>
      <c r="F21" s="454">
        <v>0.24480000000000002</v>
      </c>
      <c r="G21" s="454">
        <v>0</v>
      </c>
      <c r="H21" s="454">
        <v>0.24480000000000002</v>
      </c>
      <c r="I21" s="455" t="s">
        <v>453</v>
      </c>
      <c r="J21" s="456" t="s">
        <v>1</v>
      </c>
    </row>
    <row r="22" spans="1:10" ht="14.4" customHeight="1" x14ac:dyDescent="0.3">
      <c r="A22" s="452" t="s">
        <v>458</v>
      </c>
      <c r="B22" s="453" t="s">
        <v>511</v>
      </c>
      <c r="C22" s="454">
        <v>39.752060000000007</v>
      </c>
      <c r="D22" s="454">
        <v>49.594480000000004</v>
      </c>
      <c r="E22" s="454"/>
      <c r="F22" s="454">
        <v>45.040839999999996</v>
      </c>
      <c r="G22" s="454">
        <v>50</v>
      </c>
      <c r="H22" s="454">
        <v>-4.9591600000000042</v>
      </c>
      <c r="I22" s="455">
        <v>0.90081679999999986</v>
      </c>
      <c r="J22" s="456" t="s">
        <v>1</v>
      </c>
    </row>
    <row r="23" spans="1:10" ht="14.4" customHeight="1" x14ac:dyDescent="0.3">
      <c r="A23" s="452" t="s">
        <v>458</v>
      </c>
      <c r="B23" s="453" t="s">
        <v>512</v>
      </c>
      <c r="C23" s="454">
        <v>0.55321000000000009</v>
      </c>
      <c r="D23" s="454">
        <v>0</v>
      </c>
      <c r="E23" s="454"/>
      <c r="F23" s="454">
        <v>0.74051999999999996</v>
      </c>
      <c r="G23" s="454">
        <v>0</v>
      </c>
      <c r="H23" s="454">
        <v>0.74051999999999996</v>
      </c>
      <c r="I23" s="455" t="s">
        <v>453</v>
      </c>
      <c r="J23" s="456" t="s">
        <v>1</v>
      </c>
    </row>
    <row r="24" spans="1:10" ht="14.4" customHeight="1" x14ac:dyDescent="0.3">
      <c r="A24" s="452" t="s">
        <v>458</v>
      </c>
      <c r="B24" s="453" t="s">
        <v>460</v>
      </c>
      <c r="C24" s="454">
        <v>996.89983000000007</v>
      </c>
      <c r="D24" s="454">
        <v>775.53312999999991</v>
      </c>
      <c r="E24" s="454"/>
      <c r="F24" s="454">
        <v>887.84237999999993</v>
      </c>
      <c r="G24" s="454">
        <v>884</v>
      </c>
      <c r="H24" s="454">
        <v>3.8423799999999346</v>
      </c>
      <c r="I24" s="455">
        <v>1.0043465837104071</v>
      </c>
      <c r="J24" s="456" t="s">
        <v>461</v>
      </c>
    </row>
    <row r="25" spans="1:10" ht="14.4" customHeight="1" x14ac:dyDescent="0.3">
      <c r="A25" s="452" t="s">
        <v>453</v>
      </c>
      <c r="B25" s="453" t="s">
        <v>453</v>
      </c>
      <c r="C25" s="454" t="s">
        <v>453</v>
      </c>
      <c r="D25" s="454" t="s">
        <v>453</v>
      </c>
      <c r="E25" s="454"/>
      <c r="F25" s="454" t="s">
        <v>453</v>
      </c>
      <c r="G25" s="454" t="s">
        <v>453</v>
      </c>
      <c r="H25" s="454" t="s">
        <v>453</v>
      </c>
      <c r="I25" s="455" t="s">
        <v>453</v>
      </c>
      <c r="J25" s="456" t="s">
        <v>462</v>
      </c>
    </row>
    <row r="26" spans="1:10" ht="14.4" customHeight="1" x14ac:dyDescent="0.3">
      <c r="A26" s="452" t="s">
        <v>451</v>
      </c>
      <c r="B26" s="453" t="s">
        <v>456</v>
      </c>
      <c r="C26" s="454">
        <v>996.89983000000007</v>
      </c>
      <c r="D26" s="454">
        <v>775.53312999999991</v>
      </c>
      <c r="E26" s="454"/>
      <c r="F26" s="454">
        <v>887.84237999999993</v>
      </c>
      <c r="G26" s="454">
        <v>884</v>
      </c>
      <c r="H26" s="454">
        <v>3.8423799999999346</v>
      </c>
      <c r="I26" s="455">
        <v>1.0043465837104071</v>
      </c>
      <c r="J26" s="456" t="s">
        <v>457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917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5.8351646082187649</v>
      </c>
      <c r="J3" s="84">
        <f>SUBTOTAL(9,J5:J1048576)</f>
        <v>152162</v>
      </c>
      <c r="K3" s="85">
        <f>SUBTOTAL(9,K5:K1048576)</f>
        <v>887890.31711578369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451</v>
      </c>
      <c r="B5" s="466" t="s">
        <v>452</v>
      </c>
      <c r="C5" s="467" t="s">
        <v>458</v>
      </c>
      <c r="D5" s="468" t="s">
        <v>459</v>
      </c>
      <c r="E5" s="467" t="s">
        <v>513</v>
      </c>
      <c r="F5" s="468" t="s">
        <v>514</v>
      </c>
      <c r="G5" s="467" t="s">
        <v>515</v>
      </c>
      <c r="H5" s="467" t="s">
        <v>516</v>
      </c>
      <c r="I5" s="470">
        <v>1866.7900390625</v>
      </c>
      <c r="J5" s="470">
        <v>1</v>
      </c>
      <c r="K5" s="471">
        <v>1866.7900390625</v>
      </c>
    </row>
    <row r="6" spans="1:11" ht="14.4" customHeight="1" x14ac:dyDescent="0.3">
      <c r="A6" s="472" t="s">
        <v>451</v>
      </c>
      <c r="B6" s="473" t="s">
        <v>452</v>
      </c>
      <c r="C6" s="474" t="s">
        <v>458</v>
      </c>
      <c r="D6" s="475" t="s">
        <v>459</v>
      </c>
      <c r="E6" s="474" t="s">
        <v>513</v>
      </c>
      <c r="F6" s="475" t="s">
        <v>514</v>
      </c>
      <c r="G6" s="474" t="s">
        <v>517</v>
      </c>
      <c r="H6" s="474" t="s">
        <v>518</v>
      </c>
      <c r="I6" s="477">
        <v>1558.199951171875</v>
      </c>
      <c r="J6" s="477">
        <v>1</v>
      </c>
      <c r="K6" s="478">
        <v>1558.199951171875</v>
      </c>
    </row>
    <row r="7" spans="1:11" ht="14.4" customHeight="1" x14ac:dyDescent="0.3">
      <c r="A7" s="472" t="s">
        <v>451</v>
      </c>
      <c r="B7" s="473" t="s">
        <v>452</v>
      </c>
      <c r="C7" s="474" t="s">
        <v>458</v>
      </c>
      <c r="D7" s="475" t="s">
        <v>459</v>
      </c>
      <c r="E7" s="474" t="s">
        <v>513</v>
      </c>
      <c r="F7" s="475" t="s">
        <v>514</v>
      </c>
      <c r="G7" s="474" t="s">
        <v>519</v>
      </c>
      <c r="H7" s="474" t="s">
        <v>520</v>
      </c>
      <c r="I7" s="477">
        <v>579</v>
      </c>
      <c r="J7" s="477">
        <v>1</v>
      </c>
      <c r="K7" s="478">
        <v>579</v>
      </c>
    </row>
    <row r="8" spans="1:11" ht="14.4" customHeight="1" x14ac:dyDescent="0.3">
      <c r="A8" s="472" t="s">
        <v>451</v>
      </c>
      <c r="B8" s="473" t="s">
        <v>452</v>
      </c>
      <c r="C8" s="474" t="s">
        <v>458</v>
      </c>
      <c r="D8" s="475" t="s">
        <v>459</v>
      </c>
      <c r="E8" s="474" t="s">
        <v>513</v>
      </c>
      <c r="F8" s="475" t="s">
        <v>514</v>
      </c>
      <c r="G8" s="474" t="s">
        <v>521</v>
      </c>
      <c r="H8" s="474" t="s">
        <v>522</v>
      </c>
      <c r="I8" s="477">
        <v>835.1500244140625</v>
      </c>
      <c r="J8" s="477">
        <v>1</v>
      </c>
      <c r="K8" s="478">
        <v>835.1500244140625</v>
      </c>
    </row>
    <row r="9" spans="1:11" ht="14.4" customHeight="1" x14ac:dyDescent="0.3">
      <c r="A9" s="472" t="s">
        <v>451</v>
      </c>
      <c r="B9" s="473" t="s">
        <v>452</v>
      </c>
      <c r="C9" s="474" t="s">
        <v>458</v>
      </c>
      <c r="D9" s="475" t="s">
        <v>459</v>
      </c>
      <c r="E9" s="474" t="s">
        <v>513</v>
      </c>
      <c r="F9" s="475" t="s">
        <v>514</v>
      </c>
      <c r="G9" s="474" t="s">
        <v>523</v>
      </c>
      <c r="H9" s="474" t="s">
        <v>524</v>
      </c>
      <c r="I9" s="477">
        <v>675.5</v>
      </c>
      <c r="J9" s="477">
        <v>1</v>
      </c>
      <c r="K9" s="478">
        <v>675.5</v>
      </c>
    </row>
    <row r="10" spans="1:11" ht="14.4" customHeight="1" x14ac:dyDescent="0.3">
      <c r="A10" s="472" t="s">
        <v>451</v>
      </c>
      <c r="B10" s="473" t="s">
        <v>452</v>
      </c>
      <c r="C10" s="474" t="s">
        <v>458</v>
      </c>
      <c r="D10" s="475" t="s">
        <v>459</v>
      </c>
      <c r="E10" s="474" t="s">
        <v>513</v>
      </c>
      <c r="F10" s="475" t="s">
        <v>514</v>
      </c>
      <c r="G10" s="474" t="s">
        <v>525</v>
      </c>
      <c r="H10" s="474" t="s">
        <v>526</v>
      </c>
      <c r="I10" s="477">
        <v>632.22998046875</v>
      </c>
      <c r="J10" s="477">
        <v>1</v>
      </c>
      <c r="K10" s="478">
        <v>632.22998046875</v>
      </c>
    </row>
    <row r="11" spans="1:11" ht="14.4" customHeight="1" x14ac:dyDescent="0.3">
      <c r="A11" s="472" t="s">
        <v>451</v>
      </c>
      <c r="B11" s="473" t="s">
        <v>452</v>
      </c>
      <c r="C11" s="474" t="s">
        <v>458</v>
      </c>
      <c r="D11" s="475" t="s">
        <v>459</v>
      </c>
      <c r="E11" s="474" t="s">
        <v>513</v>
      </c>
      <c r="F11" s="475" t="s">
        <v>514</v>
      </c>
      <c r="G11" s="474" t="s">
        <v>527</v>
      </c>
      <c r="H11" s="474" t="s">
        <v>528</v>
      </c>
      <c r="I11" s="477">
        <v>568.510009765625</v>
      </c>
      <c r="J11" s="477">
        <v>1</v>
      </c>
      <c r="K11" s="478">
        <v>568.510009765625</v>
      </c>
    </row>
    <row r="12" spans="1:11" ht="14.4" customHeight="1" x14ac:dyDescent="0.3">
      <c r="A12" s="472" t="s">
        <v>451</v>
      </c>
      <c r="B12" s="473" t="s">
        <v>452</v>
      </c>
      <c r="C12" s="474" t="s">
        <v>458</v>
      </c>
      <c r="D12" s="475" t="s">
        <v>459</v>
      </c>
      <c r="E12" s="474" t="s">
        <v>513</v>
      </c>
      <c r="F12" s="475" t="s">
        <v>514</v>
      </c>
      <c r="G12" s="474" t="s">
        <v>529</v>
      </c>
      <c r="H12" s="474" t="s">
        <v>530</v>
      </c>
      <c r="I12" s="477">
        <v>106.67599945068359</v>
      </c>
      <c r="J12" s="477">
        <v>18</v>
      </c>
      <c r="K12" s="478">
        <v>1921.7200012207031</v>
      </c>
    </row>
    <row r="13" spans="1:11" ht="14.4" customHeight="1" x14ac:dyDescent="0.3">
      <c r="A13" s="472" t="s">
        <v>451</v>
      </c>
      <c r="B13" s="473" t="s">
        <v>452</v>
      </c>
      <c r="C13" s="474" t="s">
        <v>458</v>
      </c>
      <c r="D13" s="475" t="s">
        <v>459</v>
      </c>
      <c r="E13" s="474" t="s">
        <v>513</v>
      </c>
      <c r="F13" s="475" t="s">
        <v>514</v>
      </c>
      <c r="G13" s="474" t="s">
        <v>531</v>
      </c>
      <c r="H13" s="474" t="s">
        <v>532</v>
      </c>
      <c r="I13" s="477">
        <v>768.4000244140625</v>
      </c>
      <c r="J13" s="477">
        <v>1</v>
      </c>
      <c r="K13" s="478">
        <v>768.4000244140625</v>
      </c>
    </row>
    <row r="14" spans="1:11" ht="14.4" customHeight="1" x14ac:dyDescent="0.3">
      <c r="A14" s="472" t="s">
        <v>451</v>
      </c>
      <c r="B14" s="473" t="s">
        <v>452</v>
      </c>
      <c r="C14" s="474" t="s">
        <v>458</v>
      </c>
      <c r="D14" s="475" t="s">
        <v>459</v>
      </c>
      <c r="E14" s="474" t="s">
        <v>513</v>
      </c>
      <c r="F14" s="475" t="s">
        <v>514</v>
      </c>
      <c r="G14" s="474" t="s">
        <v>533</v>
      </c>
      <c r="H14" s="474" t="s">
        <v>534</v>
      </c>
      <c r="I14" s="477">
        <v>3490.9749755859375</v>
      </c>
      <c r="J14" s="477">
        <v>2</v>
      </c>
      <c r="K14" s="478">
        <v>6981.949951171875</v>
      </c>
    </row>
    <row r="15" spans="1:11" ht="14.4" customHeight="1" x14ac:dyDescent="0.3">
      <c r="A15" s="472" t="s">
        <v>451</v>
      </c>
      <c r="B15" s="473" t="s">
        <v>452</v>
      </c>
      <c r="C15" s="474" t="s">
        <v>458</v>
      </c>
      <c r="D15" s="475" t="s">
        <v>459</v>
      </c>
      <c r="E15" s="474" t="s">
        <v>513</v>
      </c>
      <c r="F15" s="475" t="s">
        <v>514</v>
      </c>
      <c r="G15" s="474" t="s">
        <v>535</v>
      </c>
      <c r="H15" s="474" t="s">
        <v>536</v>
      </c>
      <c r="I15" s="477">
        <v>2361.699951171875</v>
      </c>
      <c r="J15" s="477">
        <v>1</v>
      </c>
      <c r="K15" s="478">
        <v>2361.699951171875</v>
      </c>
    </row>
    <row r="16" spans="1:11" ht="14.4" customHeight="1" x14ac:dyDescent="0.3">
      <c r="A16" s="472" t="s">
        <v>451</v>
      </c>
      <c r="B16" s="473" t="s">
        <v>452</v>
      </c>
      <c r="C16" s="474" t="s">
        <v>458</v>
      </c>
      <c r="D16" s="475" t="s">
        <v>459</v>
      </c>
      <c r="E16" s="474" t="s">
        <v>513</v>
      </c>
      <c r="F16" s="475" t="s">
        <v>514</v>
      </c>
      <c r="G16" s="474" t="s">
        <v>537</v>
      </c>
      <c r="H16" s="474" t="s">
        <v>538</v>
      </c>
      <c r="I16" s="477">
        <v>2375.85009765625</v>
      </c>
      <c r="J16" s="477">
        <v>1</v>
      </c>
      <c r="K16" s="478">
        <v>2375.85009765625</v>
      </c>
    </row>
    <row r="17" spans="1:11" ht="14.4" customHeight="1" x14ac:dyDescent="0.3">
      <c r="A17" s="472" t="s">
        <v>451</v>
      </c>
      <c r="B17" s="473" t="s">
        <v>452</v>
      </c>
      <c r="C17" s="474" t="s">
        <v>458</v>
      </c>
      <c r="D17" s="475" t="s">
        <v>459</v>
      </c>
      <c r="E17" s="474" t="s">
        <v>513</v>
      </c>
      <c r="F17" s="475" t="s">
        <v>514</v>
      </c>
      <c r="G17" s="474" t="s">
        <v>539</v>
      </c>
      <c r="H17" s="474" t="s">
        <v>540</v>
      </c>
      <c r="I17" s="477">
        <v>71.875</v>
      </c>
      <c r="J17" s="477">
        <v>2</v>
      </c>
      <c r="K17" s="478">
        <v>143.75</v>
      </c>
    </row>
    <row r="18" spans="1:11" ht="14.4" customHeight="1" x14ac:dyDescent="0.3">
      <c r="A18" s="472" t="s">
        <v>451</v>
      </c>
      <c r="B18" s="473" t="s">
        <v>452</v>
      </c>
      <c r="C18" s="474" t="s">
        <v>458</v>
      </c>
      <c r="D18" s="475" t="s">
        <v>459</v>
      </c>
      <c r="E18" s="474" t="s">
        <v>513</v>
      </c>
      <c r="F18" s="475" t="s">
        <v>514</v>
      </c>
      <c r="G18" s="474" t="s">
        <v>541</v>
      </c>
      <c r="H18" s="474" t="s">
        <v>542</v>
      </c>
      <c r="I18" s="477">
        <v>6056.0498046875</v>
      </c>
      <c r="J18" s="477">
        <v>2</v>
      </c>
      <c r="K18" s="478">
        <v>12112.099609375</v>
      </c>
    </row>
    <row r="19" spans="1:11" ht="14.4" customHeight="1" x14ac:dyDescent="0.3">
      <c r="A19" s="472" t="s">
        <v>451</v>
      </c>
      <c r="B19" s="473" t="s">
        <v>452</v>
      </c>
      <c r="C19" s="474" t="s">
        <v>458</v>
      </c>
      <c r="D19" s="475" t="s">
        <v>459</v>
      </c>
      <c r="E19" s="474" t="s">
        <v>513</v>
      </c>
      <c r="F19" s="475" t="s">
        <v>514</v>
      </c>
      <c r="G19" s="474" t="s">
        <v>543</v>
      </c>
      <c r="H19" s="474" t="s">
        <v>544</v>
      </c>
      <c r="I19" s="477">
        <v>6056.0498046875</v>
      </c>
      <c r="J19" s="477">
        <v>2</v>
      </c>
      <c r="K19" s="478">
        <v>12112.099609375</v>
      </c>
    </row>
    <row r="20" spans="1:11" ht="14.4" customHeight="1" x14ac:dyDescent="0.3">
      <c r="A20" s="472" t="s">
        <v>451</v>
      </c>
      <c r="B20" s="473" t="s">
        <v>452</v>
      </c>
      <c r="C20" s="474" t="s">
        <v>458</v>
      </c>
      <c r="D20" s="475" t="s">
        <v>459</v>
      </c>
      <c r="E20" s="474" t="s">
        <v>513</v>
      </c>
      <c r="F20" s="475" t="s">
        <v>514</v>
      </c>
      <c r="G20" s="474" t="s">
        <v>545</v>
      </c>
      <c r="H20" s="474" t="s">
        <v>546</v>
      </c>
      <c r="I20" s="477">
        <v>6056.0498046875</v>
      </c>
      <c r="J20" s="477">
        <v>1</v>
      </c>
      <c r="K20" s="478">
        <v>6056.0498046875</v>
      </c>
    </row>
    <row r="21" spans="1:11" ht="14.4" customHeight="1" x14ac:dyDescent="0.3">
      <c r="A21" s="472" t="s">
        <v>451</v>
      </c>
      <c r="B21" s="473" t="s">
        <v>452</v>
      </c>
      <c r="C21" s="474" t="s">
        <v>458</v>
      </c>
      <c r="D21" s="475" t="s">
        <v>459</v>
      </c>
      <c r="E21" s="474" t="s">
        <v>513</v>
      </c>
      <c r="F21" s="475" t="s">
        <v>514</v>
      </c>
      <c r="G21" s="474" t="s">
        <v>547</v>
      </c>
      <c r="H21" s="474" t="s">
        <v>548</v>
      </c>
      <c r="I21" s="477">
        <v>3903.179931640625</v>
      </c>
      <c r="J21" s="477">
        <v>1</v>
      </c>
      <c r="K21" s="478">
        <v>3903.179931640625</v>
      </c>
    </row>
    <row r="22" spans="1:11" ht="14.4" customHeight="1" x14ac:dyDescent="0.3">
      <c r="A22" s="472" t="s">
        <v>451</v>
      </c>
      <c r="B22" s="473" t="s">
        <v>452</v>
      </c>
      <c r="C22" s="474" t="s">
        <v>458</v>
      </c>
      <c r="D22" s="475" t="s">
        <v>459</v>
      </c>
      <c r="E22" s="474" t="s">
        <v>513</v>
      </c>
      <c r="F22" s="475" t="s">
        <v>514</v>
      </c>
      <c r="G22" s="474" t="s">
        <v>549</v>
      </c>
      <c r="H22" s="474" t="s">
        <v>550</v>
      </c>
      <c r="I22" s="477">
        <v>147.17999267578125</v>
      </c>
      <c r="J22" s="477">
        <v>6</v>
      </c>
      <c r="K22" s="478">
        <v>883.0799560546875</v>
      </c>
    </row>
    <row r="23" spans="1:11" ht="14.4" customHeight="1" x14ac:dyDescent="0.3">
      <c r="A23" s="472" t="s">
        <v>451</v>
      </c>
      <c r="B23" s="473" t="s">
        <v>452</v>
      </c>
      <c r="C23" s="474" t="s">
        <v>458</v>
      </c>
      <c r="D23" s="475" t="s">
        <v>459</v>
      </c>
      <c r="E23" s="474" t="s">
        <v>513</v>
      </c>
      <c r="F23" s="475" t="s">
        <v>514</v>
      </c>
      <c r="G23" s="474" t="s">
        <v>551</v>
      </c>
      <c r="H23" s="474" t="s">
        <v>552</v>
      </c>
      <c r="I23" s="477">
        <v>5260.7900390625</v>
      </c>
      <c r="J23" s="477">
        <v>1</v>
      </c>
      <c r="K23" s="478">
        <v>5260.7900390625</v>
      </c>
    </row>
    <row r="24" spans="1:11" ht="14.4" customHeight="1" x14ac:dyDescent="0.3">
      <c r="A24" s="472" t="s">
        <v>451</v>
      </c>
      <c r="B24" s="473" t="s">
        <v>452</v>
      </c>
      <c r="C24" s="474" t="s">
        <v>458</v>
      </c>
      <c r="D24" s="475" t="s">
        <v>459</v>
      </c>
      <c r="E24" s="474" t="s">
        <v>513</v>
      </c>
      <c r="F24" s="475" t="s">
        <v>514</v>
      </c>
      <c r="G24" s="474" t="s">
        <v>553</v>
      </c>
      <c r="H24" s="474" t="s">
        <v>554</v>
      </c>
      <c r="I24" s="477">
        <v>6137.58984375</v>
      </c>
      <c r="J24" s="477">
        <v>1</v>
      </c>
      <c r="K24" s="478">
        <v>6137.58984375</v>
      </c>
    </row>
    <row r="25" spans="1:11" ht="14.4" customHeight="1" x14ac:dyDescent="0.3">
      <c r="A25" s="472" t="s">
        <v>451</v>
      </c>
      <c r="B25" s="473" t="s">
        <v>452</v>
      </c>
      <c r="C25" s="474" t="s">
        <v>458</v>
      </c>
      <c r="D25" s="475" t="s">
        <v>459</v>
      </c>
      <c r="E25" s="474" t="s">
        <v>513</v>
      </c>
      <c r="F25" s="475" t="s">
        <v>514</v>
      </c>
      <c r="G25" s="474" t="s">
        <v>555</v>
      </c>
      <c r="H25" s="474" t="s">
        <v>556</v>
      </c>
      <c r="I25" s="477">
        <v>1230.3399658203125</v>
      </c>
      <c r="J25" s="477">
        <v>1</v>
      </c>
      <c r="K25" s="478">
        <v>1230.3399658203125</v>
      </c>
    </row>
    <row r="26" spans="1:11" ht="14.4" customHeight="1" x14ac:dyDescent="0.3">
      <c r="A26" s="472" t="s">
        <v>451</v>
      </c>
      <c r="B26" s="473" t="s">
        <v>452</v>
      </c>
      <c r="C26" s="474" t="s">
        <v>458</v>
      </c>
      <c r="D26" s="475" t="s">
        <v>459</v>
      </c>
      <c r="E26" s="474" t="s">
        <v>513</v>
      </c>
      <c r="F26" s="475" t="s">
        <v>514</v>
      </c>
      <c r="G26" s="474" t="s">
        <v>557</v>
      </c>
      <c r="H26" s="474" t="s">
        <v>558</v>
      </c>
      <c r="I26" s="477">
        <v>1866.739990234375</v>
      </c>
      <c r="J26" s="477">
        <v>1</v>
      </c>
      <c r="K26" s="478">
        <v>1866.739990234375</v>
      </c>
    </row>
    <row r="27" spans="1:11" ht="14.4" customHeight="1" x14ac:dyDescent="0.3">
      <c r="A27" s="472" t="s">
        <v>451</v>
      </c>
      <c r="B27" s="473" t="s">
        <v>452</v>
      </c>
      <c r="C27" s="474" t="s">
        <v>458</v>
      </c>
      <c r="D27" s="475" t="s">
        <v>459</v>
      </c>
      <c r="E27" s="474" t="s">
        <v>513</v>
      </c>
      <c r="F27" s="475" t="s">
        <v>514</v>
      </c>
      <c r="G27" s="474" t="s">
        <v>559</v>
      </c>
      <c r="H27" s="474" t="s">
        <v>560</v>
      </c>
      <c r="I27" s="477">
        <v>701.45001220703125</v>
      </c>
      <c r="J27" s="477">
        <v>1</v>
      </c>
      <c r="K27" s="478">
        <v>701.45001220703125</v>
      </c>
    </row>
    <row r="28" spans="1:11" ht="14.4" customHeight="1" x14ac:dyDescent="0.3">
      <c r="A28" s="472" t="s">
        <v>451</v>
      </c>
      <c r="B28" s="473" t="s">
        <v>452</v>
      </c>
      <c r="C28" s="474" t="s">
        <v>458</v>
      </c>
      <c r="D28" s="475" t="s">
        <v>459</v>
      </c>
      <c r="E28" s="474" t="s">
        <v>513</v>
      </c>
      <c r="F28" s="475" t="s">
        <v>514</v>
      </c>
      <c r="G28" s="474" t="s">
        <v>561</v>
      </c>
      <c r="H28" s="474" t="s">
        <v>562</v>
      </c>
      <c r="I28" s="477">
        <v>1880.0999755859375</v>
      </c>
      <c r="J28" s="477">
        <v>1</v>
      </c>
      <c r="K28" s="478">
        <v>1880.0999755859375</v>
      </c>
    </row>
    <row r="29" spans="1:11" ht="14.4" customHeight="1" x14ac:dyDescent="0.3">
      <c r="A29" s="472" t="s">
        <v>451</v>
      </c>
      <c r="B29" s="473" t="s">
        <v>452</v>
      </c>
      <c r="C29" s="474" t="s">
        <v>458</v>
      </c>
      <c r="D29" s="475" t="s">
        <v>459</v>
      </c>
      <c r="E29" s="474" t="s">
        <v>513</v>
      </c>
      <c r="F29" s="475" t="s">
        <v>514</v>
      </c>
      <c r="G29" s="474" t="s">
        <v>563</v>
      </c>
      <c r="H29" s="474" t="s">
        <v>564</v>
      </c>
      <c r="I29" s="477">
        <v>4329</v>
      </c>
      <c r="J29" s="477">
        <v>1</v>
      </c>
      <c r="K29" s="478">
        <v>4329</v>
      </c>
    </row>
    <row r="30" spans="1:11" ht="14.4" customHeight="1" x14ac:dyDescent="0.3">
      <c r="A30" s="472" t="s">
        <v>451</v>
      </c>
      <c r="B30" s="473" t="s">
        <v>452</v>
      </c>
      <c r="C30" s="474" t="s">
        <v>458</v>
      </c>
      <c r="D30" s="475" t="s">
        <v>459</v>
      </c>
      <c r="E30" s="474" t="s">
        <v>513</v>
      </c>
      <c r="F30" s="475" t="s">
        <v>514</v>
      </c>
      <c r="G30" s="474" t="s">
        <v>565</v>
      </c>
      <c r="H30" s="474" t="s">
        <v>566</v>
      </c>
      <c r="I30" s="477">
        <v>4210.7998046875</v>
      </c>
      <c r="J30" s="477">
        <v>1</v>
      </c>
      <c r="K30" s="478">
        <v>4210.7998046875</v>
      </c>
    </row>
    <row r="31" spans="1:11" ht="14.4" customHeight="1" x14ac:dyDescent="0.3">
      <c r="A31" s="472" t="s">
        <v>451</v>
      </c>
      <c r="B31" s="473" t="s">
        <v>452</v>
      </c>
      <c r="C31" s="474" t="s">
        <v>458</v>
      </c>
      <c r="D31" s="475" t="s">
        <v>459</v>
      </c>
      <c r="E31" s="474" t="s">
        <v>513</v>
      </c>
      <c r="F31" s="475" t="s">
        <v>514</v>
      </c>
      <c r="G31" s="474" t="s">
        <v>567</v>
      </c>
      <c r="H31" s="474" t="s">
        <v>568</v>
      </c>
      <c r="I31" s="477">
        <v>11646.259765625</v>
      </c>
      <c r="J31" s="477">
        <v>1</v>
      </c>
      <c r="K31" s="478">
        <v>11646.259765625</v>
      </c>
    </row>
    <row r="32" spans="1:11" ht="14.4" customHeight="1" x14ac:dyDescent="0.3">
      <c r="A32" s="472" t="s">
        <v>451</v>
      </c>
      <c r="B32" s="473" t="s">
        <v>452</v>
      </c>
      <c r="C32" s="474" t="s">
        <v>458</v>
      </c>
      <c r="D32" s="475" t="s">
        <v>459</v>
      </c>
      <c r="E32" s="474" t="s">
        <v>513</v>
      </c>
      <c r="F32" s="475" t="s">
        <v>514</v>
      </c>
      <c r="G32" s="474" t="s">
        <v>569</v>
      </c>
      <c r="H32" s="474" t="s">
        <v>570</v>
      </c>
      <c r="I32" s="477">
        <v>10088.83984375</v>
      </c>
      <c r="J32" s="477">
        <v>1</v>
      </c>
      <c r="K32" s="478">
        <v>10088.83984375</v>
      </c>
    </row>
    <row r="33" spans="1:11" ht="14.4" customHeight="1" x14ac:dyDescent="0.3">
      <c r="A33" s="472" t="s">
        <v>451</v>
      </c>
      <c r="B33" s="473" t="s">
        <v>452</v>
      </c>
      <c r="C33" s="474" t="s">
        <v>458</v>
      </c>
      <c r="D33" s="475" t="s">
        <v>459</v>
      </c>
      <c r="E33" s="474" t="s">
        <v>513</v>
      </c>
      <c r="F33" s="475" t="s">
        <v>514</v>
      </c>
      <c r="G33" s="474" t="s">
        <v>571</v>
      </c>
      <c r="H33" s="474" t="s">
        <v>572</v>
      </c>
      <c r="I33" s="477">
        <v>256.04999237060548</v>
      </c>
      <c r="J33" s="477">
        <v>216</v>
      </c>
      <c r="K33" s="478">
        <v>55638.240478515625</v>
      </c>
    </row>
    <row r="34" spans="1:11" ht="14.4" customHeight="1" x14ac:dyDescent="0.3">
      <c r="A34" s="472" t="s">
        <v>451</v>
      </c>
      <c r="B34" s="473" t="s">
        <v>452</v>
      </c>
      <c r="C34" s="474" t="s">
        <v>458</v>
      </c>
      <c r="D34" s="475" t="s">
        <v>459</v>
      </c>
      <c r="E34" s="474" t="s">
        <v>513</v>
      </c>
      <c r="F34" s="475" t="s">
        <v>514</v>
      </c>
      <c r="G34" s="474" t="s">
        <v>573</v>
      </c>
      <c r="H34" s="474" t="s">
        <v>574</v>
      </c>
      <c r="I34" s="477">
        <v>550.38356345040461</v>
      </c>
      <c r="J34" s="477">
        <v>14</v>
      </c>
      <c r="K34" s="478">
        <v>7705.3698883056641</v>
      </c>
    </row>
    <row r="35" spans="1:11" ht="14.4" customHeight="1" x14ac:dyDescent="0.3">
      <c r="A35" s="472" t="s">
        <v>451</v>
      </c>
      <c r="B35" s="473" t="s">
        <v>452</v>
      </c>
      <c r="C35" s="474" t="s">
        <v>458</v>
      </c>
      <c r="D35" s="475" t="s">
        <v>459</v>
      </c>
      <c r="E35" s="474" t="s">
        <v>513</v>
      </c>
      <c r="F35" s="475" t="s">
        <v>514</v>
      </c>
      <c r="G35" s="474" t="s">
        <v>575</v>
      </c>
      <c r="H35" s="474" t="s">
        <v>576</v>
      </c>
      <c r="I35" s="477">
        <v>7336.22509765625</v>
      </c>
      <c r="J35" s="477">
        <v>2</v>
      </c>
      <c r="K35" s="478">
        <v>14672.4501953125</v>
      </c>
    </row>
    <row r="36" spans="1:11" ht="14.4" customHeight="1" x14ac:dyDescent="0.3">
      <c r="A36" s="472" t="s">
        <v>451</v>
      </c>
      <c r="B36" s="473" t="s">
        <v>452</v>
      </c>
      <c r="C36" s="474" t="s">
        <v>458</v>
      </c>
      <c r="D36" s="475" t="s">
        <v>459</v>
      </c>
      <c r="E36" s="474" t="s">
        <v>513</v>
      </c>
      <c r="F36" s="475" t="s">
        <v>514</v>
      </c>
      <c r="G36" s="474" t="s">
        <v>577</v>
      </c>
      <c r="H36" s="474" t="s">
        <v>578</v>
      </c>
      <c r="I36" s="477">
        <v>15276.66015625</v>
      </c>
      <c r="J36" s="477">
        <v>3</v>
      </c>
      <c r="K36" s="478">
        <v>45829.98046875</v>
      </c>
    </row>
    <row r="37" spans="1:11" ht="14.4" customHeight="1" x14ac:dyDescent="0.3">
      <c r="A37" s="472" t="s">
        <v>451</v>
      </c>
      <c r="B37" s="473" t="s">
        <v>452</v>
      </c>
      <c r="C37" s="474" t="s">
        <v>458</v>
      </c>
      <c r="D37" s="475" t="s">
        <v>459</v>
      </c>
      <c r="E37" s="474" t="s">
        <v>513</v>
      </c>
      <c r="F37" s="475" t="s">
        <v>514</v>
      </c>
      <c r="G37" s="474" t="s">
        <v>579</v>
      </c>
      <c r="H37" s="474" t="s">
        <v>580</v>
      </c>
      <c r="I37" s="477">
        <v>15276.28466796875</v>
      </c>
      <c r="J37" s="477">
        <v>2</v>
      </c>
      <c r="K37" s="478">
        <v>30552.5693359375</v>
      </c>
    </row>
    <row r="38" spans="1:11" ht="14.4" customHeight="1" x14ac:dyDescent="0.3">
      <c r="A38" s="472" t="s">
        <v>451</v>
      </c>
      <c r="B38" s="473" t="s">
        <v>452</v>
      </c>
      <c r="C38" s="474" t="s">
        <v>458</v>
      </c>
      <c r="D38" s="475" t="s">
        <v>459</v>
      </c>
      <c r="E38" s="474" t="s">
        <v>513</v>
      </c>
      <c r="F38" s="475" t="s">
        <v>514</v>
      </c>
      <c r="G38" s="474" t="s">
        <v>581</v>
      </c>
      <c r="H38" s="474" t="s">
        <v>582</v>
      </c>
      <c r="I38" s="477">
        <v>12830.863118489584</v>
      </c>
      <c r="J38" s="477">
        <v>3</v>
      </c>
      <c r="K38" s="478">
        <v>38492.58935546875</v>
      </c>
    </row>
    <row r="39" spans="1:11" ht="14.4" customHeight="1" x14ac:dyDescent="0.3">
      <c r="A39" s="472" t="s">
        <v>451</v>
      </c>
      <c r="B39" s="473" t="s">
        <v>452</v>
      </c>
      <c r="C39" s="474" t="s">
        <v>458</v>
      </c>
      <c r="D39" s="475" t="s">
        <v>459</v>
      </c>
      <c r="E39" s="474" t="s">
        <v>513</v>
      </c>
      <c r="F39" s="475" t="s">
        <v>514</v>
      </c>
      <c r="G39" s="474" t="s">
        <v>583</v>
      </c>
      <c r="H39" s="474" t="s">
        <v>584</v>
      </c>
      <c r="I39" s="477">
        <v>15276.2900390625</v>
      </c>
      <c r="J39" s="477">
        <v>1</v>
      </c>
      <c r="K39" s="478">
        <v>15276.2900390625</v>
      </c>
    </row>
    <row r="40" spans="1:11" ht="14.4" customHeight="1" x14ac:dyDescent="0.3">
      <c r="A40" s="472" t="s">
        <v>451</v>
      </c>
      <c r="B40" s="473" t="s">
        <v>452</v>
      </c>
      <c r="C40" s="474" t="s">
        <v>458</v>
      </c>
      <c r="D40" s="475" t="s">
        <v>459</v>
      </c>
      <c r="E40" s="474" t="s">
        <v>513</v>
      </c>
      <c r="F40" s="475" t="s">
        <v>514</v>
      </c>
      <c r="G40" s="474" t="s">
        <v>585</v>
      </c>
      <c r="H40" s="474" t="s">
        <v>586</v>
      </c>
      <c r="I40" s="477">
        <v>2662</v>
      </c>
      <c r="J40" s="477">
        <v>1</v>
      </c>
      <c r="K40" s="478">
        <v>2662</v>
      </c>
    </row>
    <row r="41" spans="1:11" ht="14.4" customHeight="1" x14ac:dyDescent="0.3">
      <c r="A41" s="472" t="s">
        <v>451</v>
      </c>
      <c r="B41" s="473" t="s">
        <v>452</v>
      </c>
      <c r="C41" s="474" t="s">
        <v>458</v>
      </c>
      <c r="D41" s="475" t="s">
        <v>459</v>
      </c>
      <c r="E41" s="474" t="s">
        <v>513</v>
      </c>
      <c r="F41" s="475" t="s">
        <v>514</v>
      </c>
      <c r="G41" s="474" t="s">
        <v>587</v>
      </c>
      <c r="H41" s="474" t="s">
        <v>588</v>
      </c>
      <c r="I41" s="477">
        <v>2662</v>
      </c>
      <c r="J41" s="477">
        <v>1</v>
      </c>
      <c r="K41" s="478">
        <v>2662</v>
      </c>
    </row>
    <row r="42" spans="1:11" ht="14.4" customHeight="1" x14ac:dyDescent="0.3">
      <c r="A42" s="472" t="s">
        <v>451</v>
      </c>
      <c r="B42" s="473" t="s">
        <v>452</v>
      </c>
      <c r="C42" s="474" t="s">
        <v>458</v>
      </c>
      <c r="D42" s="475" t="s">
        <v>459</v>
      </c>
      <c r="E42" s="474" t="s">
        <v>513</v>
      </c>
      <c r="F42" s="475" t="s">
        <v>514</v>
      </c>
      <c r="G42" s="474" t="s">
        <v>589</v>
      </c>
      <c r="H42" s="474" t="s">
        <v>590</v>
      </c>
      <c r="I42" s="477">
        <v>2662.0050048828125</v>
      </c>
      <c r="J42" s="477">
        <v>2</v>
      </c>
      <c r="K42" s="478">
        <v>5324.010009765625</v>
      </c>
    </row>
    <row r="43" spans="1:11" ht="14.4" customHeight="1" x14ac:dyDescent="0.3">
      <c r="A43" s="472" t="s">
        <v>451</v>
      </c>
      <c r="B43" s="473" t="s">
        <v>452</v>
      </c>
      <c r="C43" s="474" t="s">
        <v>458</v>
      </c>
      <c r="D43" s="475" t="s">
        <v>459</v>
      </c>
      <c r="E43" s="474" t="s">
        <v>513</v>
      </c>
      <c r="F43" s="475" t="s">
        <v>514</v>
      </c>
      <c r="G43" s="474" t="s">
        <v>591</v>
      </c>
      <c r="H43" s="474" t="s">
        <v>592</v>
      </c>
      <c r="I43" s="477">
        <v>2662.010009765625</v>
      </c>
      <c r="J43" s="477">
        <v>1</v>
      </c>
      <c r="K43" s="478">
        <v>2662.010009765625</v>
      </c>
    </row>
    <row r="44" spans="1:11" ht="14.4" customHeight="1" x14ac:dyDescent="0.3">
      <c r="A44" s="472" t="s">
        <v>451</v>
      </c>
      <c r="B44" s="473" t="s">
        <v>452</v>
      </c>
      <c r="C44" s="474" t="s">
        <v>458</v>
      </c>
      <c r="D44" s="475" t="s">
        <v>459</v>
      </c>
      <c r="E44" s="474" t="s">
        <v>513</v>
      </c>
      <c r="F44" s="475" t="s">
        <v>514</v>
      </c>
      <c r="G44" s="474" t="s">
        <v>593</v>
      </c>
      <c r="H44" s="474" t="s">
        <v>594</v>
      </c>
      <c r="I44" s="477">
        <v>2662</v>
      </c>
      <c r="J44" s="477">
        <v>1</v>
      </c>
      <c r="K44" s="478">
        <v>2662</v>
      </c>
    </row>
    <row r="45" spans="1:11" ht="14.4" customHeight="1" x14ac:dyDescent="0.3">
      <c r="A45" s="472" t="s">
        <v>451</v>
      </c>
      <c r="B45" s="473" t="s">
        <v>452</v>
      </c>
      <c r="C45" s="474" t="s">
        <v>458</v>
      </c>
      <c r="D45" s="475" t="s">
        <v>459</v>
      </c>
      <c r="E45" s="474" t="s">
        <v>513</v>
      </c>
      <c r="F45" s="475" t="s">
        <v>514</v>
      </c>
      <c r="G45" s="474" t="s">
        <v>595</v>
      </c>
      <c r="H45" s="474" t="s">
        <v>596</v>
      </c>
      <c r="I45" s="477">
        <v>2662.010009765625</v>
      </c>
      <c r="J45" s="477">
        <v>1</v>
      </c>
      <c r="K45" s="478">
        <v>2662.010009765625</v>
      </c>
    </row>
    <row r="46" spans="1:11" ht="14.4" customHeight="1" x14ac:dyDescent="0.3">
      <c r="A46" s="472" t="s">
        <v>451</v>
      </c>
      <c r="B46" s="473" t="s">
        <v>452</v>
      </c>
      <c r="C46" s="474" t="s">
        <v>458</v>
      </c>
      <c r="D46" s="475" t="s">
        <v>459</v>
      </c>
      <c r="E46" s="474" t="s">
        <v>513</v>
      </c>
      <c r="F46" s="475" t="s">
        <v>514</v>
      </c>
      <c r="G46" s="474" t="s">
        <v>597</v>
      </c>
      <c r="H46" s="474" t="s">
        <v>598</v>
      </c>
      <c r="I46" s="477">
        <v>15276.273111979166</v>
      </c>
      <c r="J46" s="477">
        <v>3</v>
      </c>
      <c r="K46" s="478">
        <v>45828.8193359375</v>
      </c>
    </row>
    <row r="47" spans="1:11" ht="14.4" customHeight="1" x14ac:dyDescent="0.3">
      <c r="A47" s="472" t="s">
        <v>451</v>
      </c>
      <c r="B47" s="473" t="s">
        <v>452</v>
      </c>
      <c r="C47" s="474" t="s">
        <v>458</v>
      </c>
      <c r="D47" s="475" t="s">
        <v>459</v>
      </c>
      <c r="E47" s="474" t="s">
        <v>513</v>
      </c>
      <c r="F47" s="475" t="s">
        <v>514</v>
      </c>
      <c r="G47" s="474" t="s">
        <v>599</v>
      </c>
      <c r="H47" s="474" t="s">
        <v>600</v>
      </c>
      <c r="I47" s="477">
        <v>2233.06005859375</v>
      </c>
      <c r="J47" s="477">
        <v>1</v>
      </c>
      <c r="K47" s="478">
        <v>2233.06005859375</v>
      </c>
    </row>
    <row r="48" spans="1:11" ht="14.4" customHeight="1" x14ac:dyDescent="0.3">
      <c r="A48" s="472" t="s">
        <v>451</v>
      </c>
      <c r="B48" s="473" t="s">
        <v>452</v>
      </c>
      <c r="C48" s="474" t="s">
        <v>458</v>
      </c>
      <c r="D48" s="475" t="s">
        <v>459</v>
      </c>
      <c r="E48" s="474" t="s">
        <v>513</v>
      </c>
      <c r="F48" s="475" t="s">
        <v>514</v>
      </c>
      <c r="G48" s="474" t="s">
        <v>601</v>
      </c>
      <c r="H48" s="474" t="s">
        <v>602</v>
      </c>
      <c r="I48" s="477">
        <v>2662</v>
      </c>
      <c r="J48" s="477">
        <v>1</v>
      </c>
      <c r="K48" s="478">
        <v>2662</v>
      </c>
    </row>
    <row r="49" spans="1:11" ht="14.4" customHeight="1" x14ac:dyDescent="0.3">
      <c r="A49" s="472" t="s">
        <v>451</v>
      </c>
      <c r="B49" s="473" t="s">
        <v>452</v>
      </c>
      <c r="C49" s="474" t="s">
        <v>458</v>
      </c>
      <c r="D49" s="475" t="s">
        <v>459</v>
      </c>
      <c r="E49" s="474" t="s">
        <v>513</v>
      </c>
      <c r="F49" s="475" t="s">
        <v>514</v>
      </c>
      <c r="G49" s="474" t="s">
        <v>603</v>
      </c>
      <c r="H49" s="474" t="s">
        <v>604</v>
      </c>
      <c r="I49" s="477">
        <v>2662</v>
      </c>
      <c r="J49" s="477">
        <v>1</v>
      </c>
      <c r="K49" s="478">
        <v>2662</v>
      </c>
    </row>
    <row r="50" spans="1:11" ht="14.4" customHeight="1" x14ac:dyDescent="0.3">
      <c r="A50" s="472" t="s">
        <v>451</v>
      </c>
      <c r="B50" s="473" t="s">
        <v>452</v>
      </c>
      <c r="C50" s="474" t="s">
        <v>458</v>
      </c>
      <c r="D50" s="475" t="s">
        <v>459</v>
      </c>
      <c r="E50" s="474" t="s">
        <v>513</v>
      </c>
      <c r="F50" s="475" t="s">
        <v>514</v>
      </c>
      <c r="G50" s="474" t="s">
        <v>605</v>
      </c>
      <c r="H50" s="474" t="s">
        <v>606</v>
      </c>
      <c r="I50" s="477">
        <v>2662</v>
      </c>
      <c r="J50" s="477">
        <v>1</v>
      </c>
      <c r="K50" s="478">
        <v>2662</v>
      </c>
    </row>
    <row r="51" spans="1:11" ht="14.4" customHeight="1" x14ac:dyDescent="0.3">
      <c r="A51" s="472" t="s">
        <v>451</v>
      </c>
      <c r="B51" s="473" t="s">
        <v>452</v>
      </c>
      <c r="C51" s="474" t="s">
        <v>458</v>
      </c>
      <c r="D51" s="475" t="s">
        <v>459</v>
      </c>
      <c r="E51" s="474" t="s">
        <v>513</v>
      </c>
      <c r="F51" s="475" t="s">
        <v>514</v>
      </c>
      <c r="G51" s="474" t="s">
        <v>607</v>
      </c>
      <c r="H51" s="474" t="s">
        <v>608</v>
      </c>
      <c r="I51" s="477">
        <v>2278.433349609375</v>
      </c>
      <c r="J51" s="477">
        <v>3</v>
      </c>
      <c r="K51" s="478">
        <v>6835.300048828125</v>
      </c>
    </row>
    <row r="52" spans="1:11" ht="14.4" customHeight="1" x14ac:dyDescent="0.3">
      <c r="A52" s="472" t="s">
        <v>451</v>
      </c>
      <c r="B52" s="473" t="s">
        <v>452</v>
      </c>
      <c r="C52" s="474" t="s">
        <v>458</v>
      </c>
      <c r="D52" s="475" t="s">
        <v>459</v>
      </c>
      <c r="E52" s="474" t="s">
        <v>513</v>
      </c>
      <c r="F52" s="475" t="s">
        <v>514</v>
      </c>
      <c r="G52" s="474" t="s">
        <v>609</v>
      </c>
      <c r="H52" s="474" t="s">
        <v>610</v>
      </c>
      <c r="I52" s="477">
        <v>477.92001342773437</v>
      </c>
      <c r="J52" s="477">
        <v>2</v>
      </c>
      <c r="K52" s="478">
        <v>955.83001708984375</v>
      </c>
    </row>
    <row r="53" spans="1:11" ht="14.4" customHeight="1" x14ac:dyDescent="0.3">
      <c r="A53" s="472" t="s">
        <v>451</v>
      </c>
      <c r="B53" s="473" t="s">
        <v>452</v>
      </c>
      <c r="C53" s="474" t="s">
        <v>458</v>
      </c>
      <c r="D53" s="475" t="s">
        <v>459</v>
      </c>
      <c r="E53" s="474" t="s">
        <v>513</v>
      </c>
      <c r="F53" s="475" t="s">
        <v>514</v>
      </c>
      <c r="G53" s="474" t="s">
        <v>611</v>
      </c>
      <c r="H53" s="474" t="s">
        <v>612</v>
      </c>
      <c r="I53" s="477">
        <v>1194.25</v>
      </c>
      <c r="J53" s="477">
        <v>1</v>
      </c>
      <c r="K53" s="478">
        <v>1194.25</v>
      </c>
    </row>
    <row r="54" spans="1:11" ht="14.4" customHeight="1" x14ac:dyDescent="0.3">
      <c r="A54" s="472" t="s">
        <v>451</v>
      </c>
      <c r="B54" s="473" t="s">
        <v>452</v>
      </c>
      <c r="C54" s="474" t="s">
        <v>458</v>
      </c>
      <c r="D54" s="475" t="s">
        <v>459</v>
      </c>
      <c r="E54" s="474" t="s">
        <v>513</v>
      </c>
      <c r="F54" s="475" t="s">
        <v>514</v>
      </c>
      <c r="G54" s="474" t="s">
        <v>613</v>
      </c>
      <c r="H54" s="474" t="s">
        <v>614</v>
      </c>
      <c r="I54" s="477">
        <v>344.84765625</v>
      </c>
      <c r="J54" s="477">
        <v>12</v>
      </c>
      <c r="K54" s="478">
        <v>4138.2699279785156</v>
      </c>
    </row>
    <row r="55" spans="1:11" ht="14.4" customHeight="1" x14ac:dyDescent="0.3">
      <c r="A55" s="472" t="s">
        <v>451</v>
      </c>
      <c r="B55" s="473" t="s">
        <v>452</v>
      </c>
      <c r="C55" s="474" t="s">
        <v>458</v>
      </c>
      <c r="D55" s="475" t="s">
        <v>459</v>
      </c>
      <c r="E55" s="474" t="s">
        <v>513</v>
      </c>
      <c r="F55" s="475" t="s">
        <v>514</v>
      </c>
      <c r="G55" s="474" t="s">
        <v>615</v>
      </c>
      <c r="H55" s="474" t="s">
        <v>616</v>
      </c>
      <c r="I55" s="477">
        <v>4392.31982421875</v>
      </c>
      <c r="J55" s="477">
        <v>1</v>
      </c>
      <c r="K55" s="478">
        <v>4392.31982421875</v>
      </c>
    </row>
    <row r="56" spans="1:11" ht="14.4" customHeight="1" x14ac:dyDescent="0.3">
      <c r="A56" s="472" t="s">
        <v>451</v>
      </c>
      <c r="B56" s="473" t="s">
        <v>452</v>
      </c>
      <c r="C56" s="474" t="s">
        <v>458</v>
      </c>
      <c r="D56" s="475" t="s">
        <v>459</v>
      </c>
      <c r="E56" s="474" t="s">
        <v>513</v>
      </c>
      <c r="F56" s="475" t="s">
        <v>514</v>
      </c>
      <c r="G56" s="474" t="s">
        <v>617</v>
      </c>
      <c r="H56" s="474" t="s">
        <v>618</v>
      </c>
      <c r="I56" s="477">
        <v>4961</v>
      </c>
      <c r="J56" s="477">
        <v>1</v>
      </c>
      <c r="K56" s="478">
        <v>4961</v>
      </c>
    </row>
    <row r="57" spans="1:11" ht="14.4" customHeight="1" x14ac:dyDescent="0.3">
      <c r="A57" s="472" t="s">
        <v>451</v>
      </c>
      <c r="B57" s="473" t="s">
        <v>452</v>
      </c>
      <c r="C57" s="474" t="s">
        <v>458</v>
      </c>
      <c r="D57" s="475" t="s">
        <v>459</v>
      </c>
      <c r="E57" s="474" t="s">
        <v>513</v>
      </c>
      <c r="F57" s="475" t="s">
        <v>514</v>
      </c>
      <c r="G57" s="474" t="s">
        <v>619</v>
      </c>
      <c r="H57" s="474" t="s">
        <v>620</v>
      </c>
      <c r="I57" s="477">
        <v>9516.6796875</v>
      </c>
      <c r="J57" s="477">
        <v>1</v>
      </c>
      <c r="K57" s="478">
        <v>9516.6796875</v>
      </c>
    </row>
    <row r="58" spans="1:11" ht="14.4" customHeight="1" x14ac:dyDescent="0.3">
      <c r="A58" s="472" t="s">
        <v>451</v>
      </c>
      <c r="B58" s="473" t="s">
        <v>452</v>
      </c>
      <c r="C58" s="474" t="s">
        <v>458</v>
      </c>
      <c r="D58" s="475" t="s">
        <v>459</v>
      </c>
      <c r="E58" s="474" t="s">
        <v>513</v>
      </c>
      <c r="F58" s="475" t="s">
        <v>514</v>
      </c>
      <c r="G58" s="474" t="s">
        <v>621</v>
      </c>
      <c r="H58" s="474" t="s">
        <v>622</v>
      </c>
      <c r="I58" s="477">
        <v>111.16833782196045</v>
      </c>
      <c r="J58" s="477">
        <v>16</v>
      </c>
      <c r="K58" s="478">
        <v>1778.6999969482422</v>
      </c>
    </row>
    <row r="59" spans="1:11" ht="14.4" customHeight="1" x14ac:dyDescent="0.3">
      <c r="A59" s="472" t="s">
        <v>451</v>
      </c>
      <c r="B59" s="473" t="s">
        <v>452</v>
      </c>
      <c r="C59" s="474" t="s">
        <v>458</v>
      </c>
      <c r="D59" s="475" t="s">
        <v>459</v>
      </c>
      <c r="E59" s="474" t="s">
        <v>513</v>
      </c>
      <c r="F59" s="475" t="s">
        <v>514</v>
      </c>
      <c r="G59" s="474" t="s">
        <v>623</v>
      </c>
      <c r="H59" s="474" t="s">
        <v>624</v>
      </c>
      <c r="I59" s="477">
        <v>81.069999694824219</v>
      </c>
      <c r="J59" s="477">
        <v>150</v>
      </c>
      <c r="K59" s="478">
        <v>12160.5</v>
      </c>
    </row>
    <row r="60" spans="1:11" ht="14.4" customHeight="1" x14ac:dyDescent="0.3">
      <c r="A60" s="472" t="s">
        <v>451</v>
      </c>
      <c r="B60" s="473" t="s">
        <v>452</v>
      </c>
      <c r="C60" s="474" t="s">
        <v>458</v>
      </c>
      <c r="D60" s="475" t="s">
        <v>459</v>
      </c>
      <c r="E60" s="474" t="s">
        <v>513</v>
      </c>
      <c r="F60" s="475" t="s">
        <v>514</v>
      </c>
      <c r="G60" s="474" t="s">
        <v>625</v>
      </c>
      <c r="H60" s="474" t="s">
        <v>626</v>
      </c>
      <c r="I60" s="477">
        <v>30.25</v>
      </c>
      <c r="J60" s="477">
        <v>10</v>
      </c>
      <c r="K60" s="478">
        <v>302.5</v>
      </c>
    </row>
    <row r="61" spans="1:11" ht="14.4" customHeight="1" x14ac:dyDescent="0.3">
      <c r="A61" s="472" t="s">
        <v>451</v>
      </c>
      <c r="B61" s="473" t="s">
        <v>452</v>
      </c>
      <c r="C61" s="474" t="s">
        <v>458</v>
      </c>
      <c r="D61" s="475" t="s">
        <v>459</v>
      </c>
      <c r="E61" s="474" t="s">
        <v>513</v>
      </c>
      <c r="F61" s="475" t="s">
        <v>514</v>
      </c>
      <c r="G61" s="474" t="s">
        <v>627</v>
      </c>
      <c r="H61" s="474" t="s">
        <v>628</v>
      </c>
      <c r="I61" s="477">
        <v>4072.8701171875</v>
      </c>
      <c r="J61" s="477">
        <v>1</v>
      </c>
      <c r="K61" s="478">
        <v>4072.8701171875</v>
      </c>
    </row>
    <row r="62" spans="1:11" ht="14.4" customHeight="1" x14ac:dyDescent="0.3">
      <c r="A62" s="472" t="s">
        <v>451</v>
      </c>
      <c r="B62" s="473" t="s">
        <v>452</v>
      </c>
      <c r="C62" s="474" t="s">
        <v>458</v>
      </c>
      <c r="D62" s="475" t="s">
        <v>459</v>
      </c>
      <c r="E62" s="474" t="s">
        <v>513</v>
      </c>
      <c r="F62" s="475" t="s">
        <v>514</v>
      </c>
      <c r="G62" s="474" t="s">
        <v>629</v>
      </c>
      <c r="H62" s="474" t="s">
        <v>630</v>
      </c>
      <c r="I62" s="477">
        <v>918.42327880859375</v>
      </c>
      <c r="J62" s="477">
        <v>3</v>
      </c>
      <c r="K62" s="478">
        <v>2755.27001953125</v>
      </c>
    </row>
    <row r="63" spans="1:11" ht="14.4" customHeight="1" x14ac:dyDescent="0.3">
      <c r="A63" s="472" t="s">
        <v>451</v>
      </c>
      <c r="B63" s="473" t="s">
        <v>452</v>
      </c>
      <c r="C63" s="474" t="s">
        <v>458</v>
      </c>
      <c r="D63" s="475" t="s">
        <v>459</v>
      </c>
      <c r="E63" s="474" t="s">
        <v>513</v>
      </c>
      <c r="F63" s="475" t="s">
        <v>514</v>
      </c>
      <c r="G63" s="474" t="s">
        <v>631</v>
      </c>
      <c r="H63" s="474" t="s">
        <v>632</v>
      </c>
      <c r="I63" s="477">
        <v>119.80000305175781</v>
      </c>
      <c r="J63" s="477">
        <v>50</v>
      </c>
      <c r="K63" s="478">
        <v>5990</v>
      </c>
    </row>
    <row r="64" spans="1:11" ht="14.4" customHeight="1" x14ac:dyDescent="0.3">
      <c r="A64" s="472" t="s">
        <v>451</v>
      </c>
      <c r="B64" s="473" t="s">
        <v>452</v>
      </c>
      <c r="C64" s="474" t="s">
        <v>458</v>
      </c>
      <c r="D64" s="475" t="s">
        <v>459</v>
      </c>
      <c r="E64" s="474" t="s">
        <v>513</v>
      </c>
      <c r="F64" s="475" t="s">
        <v>514</v>
      </c>
      <c r="G64" s="474" t="s">
        <v>633</v>
      </c>
      <c r="H64" s="474" t="s">
        <v>634</v>
      </c>
      <c r="I64" s="477">
        <v>461</v>
      </c>
      <c r="J64" s="477">
        <v>20</v>
      </c>
      <c r="K64" s="478">
        <v>9220</v>
      </c>
    </row>
    <row r="65" spans="1:11" ht="14.4" customHeight="1" x14ac:dyDescent="0.3">
      <c r="A65" s="472" t="s">
        <v>451</v>
      </c>
      <c r="B65" s="473" t="s">
        <v>452</v>
      </c>
      <c r="C65" s="474" t="s">
        <v>458</v>
      </c>
      <c r="D65" s="475" t="s">
        <v>459</v>
      </c>
      <c r="E65" s="474" t="s">
        <v>513</v>
      </c>
      <c r="F65" s="475" t="s">
        <v>514</v>
      </c>
      <c r="G65" s="474" t="s">
        <v>635</v>
      </c>
      <c r="H65" s="474" t="s">
        <v>636</v>
      </c>
      <c r="I65" s="477">
        <v>2913.800048828125</v>
      </c>
      <c r="J65" s="477">
        <v>1</v>
      </c>
      <c r="K65" s="478">
        <v>2913.800048828125</v>
      </c>
    </row>
    <row r="66" spans="1:11" ht="14.4" customHeight="1" x14ac:dyDescent="0.3">
      <c r="A66" s="472" t="s">
        <v>451</v>
      </c>
      <c r="B66" s="473" t="s">
        <v>452</v>
      </c>
      <c r="C66" s="474" t="s">
        <v>458</v>
      </c>
      <c r="D66" s="475" t="s">
        <v>459</v>
      </c>
      <c r="E66" s="474" t="s">
        <v>513</v>
      </c>
      <c r="F66" s="475" t="s">
        <v>514</v>
      </c>
      <c r="G66" s="474" t="s">
        <v>637</v>
      </c>
      <c r="H66" s="474" t="s">
        <v>638</v>
      </c>
      <c r="I66" s="477">
        <v>537.239990234375</v>
      </c>
      <c r="J66" s="477">
        <v>1</v>
      </c>
      <c r="K66" s="478">
        <v>537.239990234375</v>
      </c>
    </row>
    <row r="67" spans="1:11" ht="14.4" customHeight="1" x14ac:dyDescent="0.3">
      <c r="A67" s="472" t="s">
        <v>451</v>
      </c>
      <c r="B67" s="473" t="s">
        <v>452</v>
      </c>
      <c r="C67" s="474" t="s">
        <v>458</v>
      </c>
      <c r="D67" s="475" t="s">
        <v>459</v>
      </c>
      <c r="E67" s="474" t="s">
        <v>513</v>
      </c>
      <c r="F67" s="475" t="s">
        <v>514</v>
      </c>
      <c r="G67" s="474" t="s">
        <v>639</v>
      </c>
      <c r="H67" s="474" t="s">
        <v>640</v>
      </c>
      <c r="I67" s="477">
        <v>968.2750244140625</v>
      </c>
      <c r="J67" s="477">
        <v>2</v>
      </c>
      <c r="K67" s="478">
        <v>1936.550048828125</v>
      </c>
    </row>
    <row r="68" spans="1:11" ht="14.4" customHeight="1" x14ac:dyDescent="0.3">
      <c r="A68" s="472" t="s">
        <v>451</v>
      </c>
      <c r="B68" s="473" t="s">
        <v>452</v>
      </c>
      <c r="C68" s="474" t="s">
        <v>458</v>
      </c>
      <c r="D68" s="475" t="s">
        <v>459</v>
      </c>
      <c r="E68" s="474" t="s">
        <v>513</v>
      </c>
      <c r="F68" s="475" t="s">
        <v>514</v>
      </c>
      <c r="G68" s="474" t="s">
        <v>641</v>
      </c>
      <c r="H68" s="474" t="s">
        <v>642</v>
      </c>
      <c r="I68" s="477">
        <v>640</v>
      </c>
      <c r="J68" s="477">
        <v>1</v>
      </c>
      <c r="K68" s="478">
        <v>640</v>
      </c>
    </row>
    <row r="69" spans="1:11" ht="14.4" customHeight="1" x14ac:dyDescent="0.3">
      <c r="A69" s="472" t="s">
        <v>451</v>
      </c>
      <c r="B69" s="473" t="s">
        <v>452</v>
      </c>
      <c r="C69" s="474" t="s">
        <v>458</v>
      </c>
      <c r="D69" s="475" t="s">
        <v>459</v>
      </c>
      <c r="E69" s="474" t="s">
        <v>513</v>
      </c>
      <c r="F69" s="475" t="s">
        <v>514</v>
      </c>
      <c r="G69" s="474" t="s">
        <v>643</v>
      </c>
      <c r="H69" s="474" t="s">
        <v>644</v>
      </c>
      <c r="I69" s="477">
        <v>0.17000000178813934</v>
      </c>
      <c r="J69" s="477">
        <v>1000</v>
      </c>
      <c r="K69" s="478">
        <v>171.86000061035156</v>
      </c>
    </row>
    <row r="70" spans="1:11" ht="14.4" customHeight="1" x14ac:dyDescent="0.3">
      <c r="A70" s="472" t="s">
        <v>451</v>
      </c>
      <c r="B70" s="473" t="s">
        <v>452</v>
      </c>
      <c r="C70" s="474" t="s">
        <v>458</v>
      </c>
      <c r="D70" s="475" t="s">
        <v>459</v>
      </c>
      <c r="E70" s="474" t="s">
        <v>513</v>
      </c>
      <c r="F70" s="475" t="s">
        <v>514</v>
      </c>
      <c r="G70" s="474" t="s">
        <v>645</v>
      </c>
      <c r="H70" s="474" t="s">
        <v>646</v>
      </c>
      <c r="I70" s="477">
        <v>94.010002136230469</v>
      </c>
      <c r="J70" s="477">
        <v>1</v>
      </c>
      <c r="K70" s="478">
        <v>94.010002136230469</v>
      </c>
    </row>
    <row r="71" spans="1:11" ht="14.4" customHeight="1" x14ac:dyDescent="0.3">
      <c r="A71" s="472" t="s">
        <v>451</v>
      </c>
      <c r="B71" s="473" t="s">
        <v>452</v>
      </c>
      <c r="C71" s="474" t="s">
        <v>458</v>
      </c>
      <c r="D71" s="475" t="s">
        <v>459</v>
      </c>
      <c r="E71" s="474" t="s">
        <v>513</v>
      </c>
      <c r="F71" s="475" t="s">
        <v>514</v>
      </c>
      <c r="G71" s="474" t="s">
        <v>647</v>
      </c>
      <c r="H71" s="474" t="s">
        <v>648</v>
      </c>
      <c r="I71" s="477">
        <v>3903.169921875</v>
      </c>
      <c r="J71" s="477">
        <v>1</v>
      </c>
      <c r="K71" s="478">
        <v>3903.169921875</v>
      </c>
    </row>
    <row r="72" spans="1:11" ht="14.4" customHeight="1" x14ac:dyDescent="0.3">
      <c r="A72" s="472" t="s">
        <v>451</v>
      </c>
      <c r="B72" s="473" t="s">
        <v>452</v>
      </c>
      <c r="C72" s="474" t="s">
        <v>458</v>
      </c>
      <c r="D72" s="475" t="s">
        <v>459</v>
      </c>
      <c r="E72" s="474" t="s">
        <v>513</v>
      </c>
      <c r="F72" s="475" t="s">
        <v>514</v>
      </c>
      <c r="G72" s="474" t="s">
        <v>649</v>
      </c>
      <c r="H72" s="474" t="s">
        <v>650</v>
      </c>
      <c r="I72" s="477">
        <v>227.25167465209961</v>
      </c>
      <c r="J72" s="477">
        <v>8</v>
      </c>
      <c r="K72" s="478">
        <v>1817.8300018310547</v>
      </c>
    </row>
    <row r="73" spans="1:11" ht="14.4" customHeight="1" x14ac:dyDescent="0.3">
      <c r="A73" s="472" t="s">
        <v>451</v>
      </c>
      <c r="B73" s="473" t="s">
        <v>452</v>
      </c>
      <c r="C73" s="474" t="s">
        <v>458</v>
      </c>
      <c r="D73" s="475" t="s">
        <v>459</v>
      </c>
      <c r="E73" s="474" t="s">
        <v>513</v>
      </c>
      <c r="F73" s="475" t="s">
        <v>514</v>
      </c>
      <c r="G73" s="474" t="s">
        <v>651</v>
      </c>
      <c r="H73" s="474" t="s">
        <v>652</v>
      </c>
      <c r="I73" s="477">
        <v>1329.3299560546875</v>
      </c>
      <c r="J73" s="477">
        <v>1</v>
      </c>
      <c r="K73" s="478">
        <v>1329.3299560546875</v>
      </c>
    </row>
    <row r="74" spans="1:11" ht="14.4" customHeight="1" x14ac:dyDescent="0.3">
      <c r="A74" s="472" t="s">
        <v>451</v>
      </c>
      <c r="B74" s="473" t="s">
        <v>452</v>
      </c>
      <c r="C74" s="474" t="s">
        <v>458</v>
      </c>
      <c r="D74" s="475" t="s">
        <v>459</v>
      </c>
      <c r="E74" s="474" t="s">
        <v>513</v>
      </c>
      <c r="F74" s="475" t="s">
        <v>514</v>
      </c>
      <c r="G74" s="474" t="s">
        <v>653</v>
      </c>
      <c r="H74" s="474" t="s">
        <v>654</v>
      </c>
      <c r="I74" s="477">
        <v>2.6600000858306885</v>
      </c>
      <c r="J74" s="477">
        <v>500</v>
      </c>
      <c r="K74" s="478">
        <v>1329.7900390625</v>
      </c>
    </row>
    <row r="75" spans="1:11" ht="14.4" customHeight="1" x14ac:dyDescent="0.3">
      <c r="A75" s="472" t="s">
        <v>451</v>
      </c>
      <c r="B75" s="473" t="s">
        <v>452</v>
      </c>
      <c r="C75" s="474" t="s">
        <v>458</v>
      </c>
      <c r="D75" s="475" t="s">
        <v>459</v>
      </c>
      <c r="E75" s="474" t="s">
        <v>513</v>
      </c>
      <c r="F75" s="475" t="s">
        <v>514</v>
      </c>
      <c r="G75" s="474" t="s">
        <v>655</v>
      </c>
      <c r="H75" s="474" t="s">
        <v>656</v>
      </c>
      <c r="I75" s="477">
        <v>116</v>
      </c>
      <c r="J75" s="477">
        <v>2</v>
      </c>
      <c r="K75" s="478">
        <v>232</v>
      </c>
    </row>
    <row r="76" spans="1:11" ht="14.4" customHeight="1" x14ac:dyDescent="0.3">
      <c r="A76" s="472" t="s">
        <v>451</v>
      </c>
      <c r="B76" s="473" t="s">
        <v>452</v>
      </c>
      <c r="C76" s="474" t="s">
        <v>458</v>
      </c>
      <c r="D76" s="475" t="s">
        <v>459</v>
      </c>
      <c r="E76" s="474" t="s">
        <v>513</v>
      </c>
      <c r="F76" s="475" t="s">
        <v>514</v>
      </c>
      <c r="G76" s="474" t="s">
        <v>657</v>
      </c>
      <c r="H76" s="474" t="s">
        <v>658</v>
      </c>
      <c r="I76" s="477">
        <v>74.538332621256515</v>
      </c>
      <c r="J76" s="477">
        <v>14</v>
      </c>
      <c r="K76" s="478">
        <v>1042.7799987792969</v>
      </c>
    </row>
    <row r="77" spans="1:11" ht="14.4" customHeight="1" x14ac:dyDescent="0.3">
      <c r="A77" s="472" t="s">
        <v>451</v>
      </c>
      <c r="B77" s="473" t="s">
        <v>452</v>
      </c>
      <c r="C77" s="474" t="s">
        <v>458</v>
      </c>
      <c r="D77" s="475" t="s">
        <v>459</v>
      </c>
      <c r="E77" s="474" t="s">
        <v>513</v>
      </c>
      <c r="F77" s="475" t="s">
        <v>514</v>
      </c>
      <c r="G77" s="474" t="s">
        <v>659</v>
      </c>
      <c r="H77" s="474" t="s">
        <v>660</v>
      </c>
      <c r="I77" s="477">
        <v>664.28997802734375</v>
      </c>
      <c r="J77" s="477">
        <v>1</v>
      </c>
      <c r="K77" s="478">
        <v>664.28997802734375</v>
      </c>
    </row>
    <row r="78" spans="1:11" ht="14.4" customHeight="1" x14ac:dyDescent="0.3">
      <c r="A78" s="472" t="s">
        <v>451</v>
      </c>
      <c r="B78" s="473" t="s">
        <v>452</v>
      </c>
      <c r="C78" s="474" t="s">
        <v>458</v>
      </c>
      <c r="D78" s="475" t="s">
        <v>459</v>
      </c>
      <c r="E78" s="474" t="s">
        <v>513</v>
      </c>
      <c r="F78" s="475" t="s">
        <v>514</v>
      </c>
      <c r="G78" s="474" t="s">
        <v>661</v>
      </c>
      <c r="H78" s="474" t="s">
        <v>662</v>
      </c>
      <c r="I78" s="477">
        <v>8114.7001953125</v>
      </c>
      <c r="J78" s="477">
        <v>1</v>
      </c>
      <c r="K78" s="478">
        <v>8114.7001953125</v>
      </c>
    </row>
    <row r="79" spans="1:11" ht="14.4" customHeight="1" x14ac:dyDescent="0.3">
      <c r="A79" s="472" t="s">
        <v>451</v>
      </c>
      <c r="B79" s="473" t="s">
        <v>452</v>
      </c>
      <c r="C79" s="474" t="s">
        <v>458</v>
      </c>
      <c r="D79" s="475" t="s">
        <v>459</v>
      </c>
      <c r="E79" s="474" t="s">
        <v>513</v>
      </c>
      <c r="F79" s="475" t="s">
        <v>514</v>
      </c>
      <c r="G79" s="474" t="s">
        <v>663</v>
      </c>
      <c r="H79" s="474" t="s">
        <v>664</v>
      </c>
      <c r="I79" s="477">
        <v>2121.320068359375</v>
      </c>
      <c r="J79" s="477">
        <v>1</v>
      </c>
      <c r="K79" s="478">
        <v>2121.320068359375</v>
      </c>
    </row>
    <row r="80" spans="1:11" ht="14.4" customHeight="1" x14ac:dyDescent="0.3">
      <c r="A80" s="472" t="s">
        <v>451</v>
      </c>
      <c r="B80" s="473" t="s">
        <v>452</v>
      </c>
      <c r="C80" s="474" t="s">
        <v>458</v>
      </c>
      <c r="D80" s="475" t="s">
        <v>459</v>
      </c>
      <c r="E80" s="474" t="s">
        <v>513</v>
      </c>
      <c r="F80" s="475" t="s">
        <v>514</v>
      </c>
      <c r="G80" s="474" t="s">
        <v>665</v>
      </c>
      <c r="H80" s="474" t="s">
        <v>666</v>
      </c>
      <c r="I80" s="477">
        <v>336.32998657226562</v>
      </c>
      <c r="J80" s="477">
        <v>1</v>
      </c>
      <c r="K80" s="478">
        <v>336.32998657226562</v>
      </c>
    </row>
    <row r="81" spans="1:11" ht="14.4" customHeight="1" x14ac:dyDescent="0.3">
      <c r="A81" s="472" t="s">
        <v>451</v>
      </c>
      <c r="B81" s="473" t="s">
        <v>452</v>
      </c>
      <c r="C81" s="474" t="s">
        <v>458</v>
      </c>
      <c r="D81" s="475" t="s">
        <v>459</v>
      </c>
      <c r="E81" s="474" t="s">
        <v>513</v>
      </c>
      <c r="F81" s="475" t="s">
        <v>514</v>
      </c>
      <c r="G81" s="474" t="s">
        <v>667</v>
      </c>
      <c r="H81" s="474" t="s">
        <v>668</v>
      </c>
      <c r="I81" s="477">
        <v>1996.5400390625</v>
      </c>
      <c r="J81" s="477">
        <v>1</v>
      </c>
      <c r="K81" s="478">
        <v>1996.5400390625</v>
      </c>
    </row>
    <row r="82" spans="1:11" ht="14.4" customHeight="1" x14ac:dyDescent="0.3">
      <c r="A82" s="472" t="s">
        <v>451</v>
      </c>
      <c r="B82" s="473" t="s">
        <v>452</v>
      </c>
      <c r="C82" s="474" t="s">
        <v>458</v>
      </c>
      <c r="D82" s="475" t="s">
        <v>459</v>
      </c>
      <c r="E82" s="474" t="s">
        <v>513</v>
      </c>
      <c r="F82" s="475" t="s">
        <v>514</v>
      </c>
      <c r="G82" s="474" t="s">
        <v>669</v>
      </c>
      <c r="H82" s="474" t="s">
        <v>670</v>
      </c>
      <c r="I82" s="477">
        <v>89.420001983642578</v>
      </c>
      <c r="J82" s="477">
        <v>9</v>
      </c>
      <c r="K82" s="478">
        <v>806.45999145507812</v>
      </c>
    </row>
    <row r="83" spans="1:11" ht="14.4" customHeight="1" x14ac:dyDescent="0.3">
      <c r="A83" s="472" t="s">
        <v>451</v>
      </c>
      <c r="B83" s="473" t="s">
        <v>452</v>
      </c>
      <c r="C83" s="474" t="s">
        <v>458</v>
      </c>
      <c r="D83" s="475" t="s">
        <v>459</v>
      </c>
      <c r="E83" s="474" t="s">
        <v>513</v>
      </c>
      <c r="F83" s="475" t="s">
        <v>514</v>
      </c>
      <c r="G83" s="474" t="s">
        <v>671</v>
      </c>
      <c r="H83" s="474" t="s">
        <v>672</v>
      </c>
      <c r="I83" s="477">
        <v>4186.02001953125</v>
      </c>
      <c r="J83" s="477">
        <v>1</v>
      </c>
      <c r="K83" s="478">
        <v>4186.02001953125</v>
      </c>
    </row>
    <row r="84" spans="1:11" ht="14.4" customHeight="1" x14ac:dyDescent="0.3">
      <c r="A84" s="472" t="s">
        <v>451</v>
      </c>
      <c r="B84" s="473" t="s">
        <v>452</v>
      </c>
      <c r="C84" s="474" t="s">
        <v>458</v>
      </c>
      <c r="D84" s="475" t="s">
        <v>459</v>
      </c>
      <c r="E84" s="474" t="s">
        <v>513</v>
      </c>
      <c r="F84" s="475" t="s">
        <v>514</v>
      </c>
      <c r="G84" s="474" t="s">
        <v>673</v>
      </c>
      <c r="H84" s="474" t="s">
        <v>674</v>
      </c>
      <c r="I84" s="477">
        <v>4355.7099609375</v>
      </c>
      <c r="J84" s="477">
        <v>1</v>
      </c>
      <c r="K84" s="478">
        <v>4355.7099609375</v>
      </c>
    </row>
    <row r="85" spans="1:11" ht="14.4" customHeight="1" x14ac:dyDescent="0.3">
      <c r="A85" s="472" t="s">
        <v>451</v>
      </c>
      <c r="B85" s="473" t="s">
        <v>452</v>
      </c>
      <c r="C85" s="474" t="s">
        <v>458</v>
      </c>
      <c r="D85" s="475" t="s">
        <v>459</v>
      </c>
      <c r="E85" s="474" t="s">
        <v>513</v>
      </c>
      <c r="F85" s="475" t="s">
        <v>514</v>
      </c>
      <c r="G85" s="474" t="s">
        <v>675</v>
      </c>
      <c r="H85" s="474" t="s">
        <v>676</v>
      </c>
      <c r="I85" s="477">
        <v>27.829999923706055</v>
      </c>
      <c r="J85" s="477">
        <v>100</v>
      </c>
      <c r="K85" s="478">
        <v>2783</v>
      </c>
    </row>
    <row r="86" spans="1:11" ht="14.4" customHeight="1" x14ac:dyDescent="0.3">
      <c r="A86" s="472" t="s">
        <v>451</v>
      </c>
      <c r="B86" s="473" t="s">
        <v>452</v>
      </c>
      <c r="C86" s="474" t="s">
        <v>458</v>
      </c>
      <c r="D86" s="475" t="s">
        <v>459</v>
      </c>
      <c r="E86" s="474" t="s">
        <v>513</v>
      </c>
      <c r="F86" s="475" t="s">
        <v>514</v>
      </c>
      <c r="G86" s="474" t="s">
        <v>677</v>
      </c>
      <c r="H86" s="474" t="s">
        <v>678</v>
      </c>
      <c r="I86" s="477">
        <v>617.1217041015625</v>
      </c>
      <c r="J86" s="477">
        <v>6</v>
      </c>
      <c r="K86" s="478">
        <v>3702.72998046875</v>
      </c>
    </row>
    <row r="87" spans="1:11" ht="14.4" customHeight="1" x14ac:dyDescent="0.3">
      <c r="A87" s="472" t="s">
        <v>451</v>
      </c>
      <c r="B87" s="473" t="s">
        <v>452</v>
      </c>
      <c r="C87" s="474" t="s">
        <v>458</v>
      </c>
      <c r="D87" s="475" t="s">
        <v>459</v>
      </c>
      <c r="E87" s="474" t="s">
        <v>513</v>
      </c>
      <c r="F87" s="475" t="s">
        <v>514</v>
      </c>
      <c r="G87" s="474" t="s">
        <v>679</v>
      </c>
      <c r="H87" s="474" t="s">
        <v>680</v>
      </c>
      <c r="I87" s="477">
        <v>877.25</v>
      </c>
      <c r="J87" s="477">
        <v>2</v>
      </c>
      <c r="K87" s="478">
        <v>1754.5</v>
      </c>
    </row>
    <row r="88" spans="1:11" ht="14.4" customHeight="1" x14ac:dyDescent="0.3">
      <c r="A88" s="472" t="s">
        <v>451</v>
      </c>
      <c r="B88" s="473" t="s">
        <v>452</v>
      </c>
      <c r="C88" s="474" t="s">
        <v>458</v>
      </c>
      <c r="D88" s="475" t="s">
        <v>459</v>
      </c>
      <c r="E88" s="474" t="s">
        <v>513</v>
      </c>
      <c r="F88" s="475" t="s">
        <v>514</v>
      </c>
      <c r="G88" s="474" t="s">
        <v>681</v>
      </c>
      <c r="H88" s="474" t="s">
        <v>682</v>
      </c>
      <c r="I88" s="477">
        <v>1004.3200378417969</v>
      </c>
      <c r="J88" s="477">
        <v>2</v>
      </c>
      <c r="K88" s="478">
        <v>2008.6400756835937</v>
      </c>
    </row>
    <row r="89" spans="1:11" ht="14.4" customHeight="1" x14ac:dyDescent="0.3">
      <c r="A89" s="472" t="s">
        <v>451</v>
      </c>
      <c r="B89" s="473" t="s">
        <v>452</v>
      </c>
      <c r="C89" s="474" t="s">
        <v>458</v>
      </c>
      <c r="D89" s="475" t="s">
        <v>459</v>
      </c>
      <c r="E89" s="474" t="s">
        <v>513</v>
      </c>
      <c r="F89" s="475" t="s">
        <v>514</v>
      </c>
      <c r="G89" s="474" t="s">
        <v>683</v>
      </c>
      <c r="H89" s="474" t="s">
        <v>684</v>
      </c>
      <c r="I89" s="477">
        <v>1694</v>
      </c>
      <c r="J89" s="477">
        <v>1</v>
      </c>
      <c r="K89" s="478">
        <v>1694</v>
      </c>
    </row>
    <row r="90" spans="1:11" ht="14.4" customHeight="1" x14ac:dyDescent="0.3">
      <c r="A90" s="472" t="s">
        <v>451</v>
      </c>
      <c r="B90" s="473" t="s">
        <v>452</v>
      </c>
      <c r="C90" s="474" t="s">
        <v>458</v>
      </c>
      <c r="D90" s="475" t="s">
        <v>459</v>
      </c>
      <c r="E90" s="474" t="s">
        <v>513</v>
      </c>
      <c r="F90" s="475" t="s">
        <v>514</v>
      </c>
      <c r="G90" s="474" t="s">
        <v>685</v>
      </c>
      <c r="H90" s="474" t="s">
        <v>686</v>
      </c>
      <c r="I90" s="477">
        <v>0.17000000178813934</v>
      </c>
      <c r="J90" s="477">
        <v>8000</v>
      </c>
      <c r="K90" s="478">
        <v>1355.1999816894531</v>
      </c>
    </row>
    <row r="91" spans="1:11" ht="14.4" customHeight="1" x14ac:dyDescent="0.3">
      <c r="A91" s="472" t="s">
        <v>451</v>
      </c>
      <c r="B91" s="473" t="s">
        <v>452</v>
      </c>
      <c r="C91" s="474" t="s">
        <v>458</v>
      </c>
      <c r="D91" s="475" t="s">
        <v>459</v>
      </c>
      <c r="E91" s="474" t="s">
        <v>513</v>
      </c>
      <c r="F91" s="475" t="s">
        <v>514</v>
      </c>
      <c r="G91" s="474" t="s">
        <v>687</v>
      </c>
      <c r="H91" s="474" t="s">
        <v>688</v>
      </c>
      <c r="I91" s="477">
        <v>6.1111109952131905E-2</v>
      </c>
      <c r="J91" s="477">
        <v>32000</v>
      </c>
      <c r="K91" s="478">
        <v>2027.0200119018555</v>
      </c>
    </row>
    <row r="92" spans="1:11" ht="14.4" customHeight="1" x14ac:dyDescent="0.3">
      <c r="A92" s="472" t="s">
        <v>451</v>
      </c>
      <c r="B92" s="473" t="s">
        <v>452</v>
      </c>
      <c r="C92" s="474" t="s">
        <v>458</v>
      </c>
      <c r="D92" s="475" t="s">
        <v>459</v>
      </c>
      <c r="E92" s="474" t="s">
        <v>513</v>
      </c>
      <c r="F92" s="475" t="s">
        <v>514</v>
      </c>
      <c r="G92" s="474" t="s">
        <v>689</v>
      </c>
      <c r="H92" s="474" t="s">
        <v>690</v>
      </c>
      <c r="I92" s="477">
        <v>374.5</v>
      </c>
      <c r="J92" s="477">
        <v>2</v>
      </c>
      <c r="K92" s="478">
        <v>749</v>
      </c>
    </row>
    <row r="93" spans="1:11" ht="14.4" customHeight="1" x14ac:dyDescent="0.3">
      <c r="A93" s="472" t="s">
        <v>451</v>
      </c>
      <c r="B93" s="473" t="s">
        <v>452</v>
      </c>
      <c r="C93" s="474" t="s">
        <v>458</v>
      </c>
      <c r="D93" s="475" t="s">
        <v>459</v>
      </c>
      <c r="E93" s="474" t="s">
        <v>513</v>
      </c>
      <c r="F93" s="475" t="s">
        <v>514</v>
      </c>
      <c r="G93" s="474" t="s">
        <v>691</v>
      </c>
      <c r="H93" s="474" t="s">
        <v>692</v>
      </c>
      <c r="I93" s="477">
        <v>847</v>
      </c>
      <c r="J93" s="477">
        <v>20</v>
      </c>
      <c r="K93" s="478">
        <v>16940</v>
      </c>
    </row>
    <row r="94" spans="1:11" ht="14.4" customHeight="1" x14ac:dyDescent="0.3">
      <c r="A94" s="472" t="s">
        <v>451</v>
      </c>
      <c r="B94" s="473" t="s">
        <v>452</v>
      </c>
      <c r="C94" s="474" t="s">
        <v>458</v>
      </c>
      <c r="D94" s="475" t="s">
        <v>459</v>
      </c>
      <c r="E94" s="474" t="s">
        <v>513</v>
      </c>
      <c r="F94" s="475" t="s">
        <v>514</v>
      </c>
      <c r="G94" s="474" t="s">
        <v>693</v>
      </c>
      <c r="H94" s="474" t="s">
        <v>694</v>
      </c>
      <c r="I94" s="477">
        <v>4044.580078125</v>
      </c>
      <c r="J94" s="477">
        <v>1</v>
      </c>
      <c r="K94" s="478">
        <v>4044.580078125</v>
      </c>
    </row>
    <row r="95" spans="1:11" ht="14.4" customHeight="1" x14ac:dyDescent="0.3">
      <c r="A95" s="472" t="s">
        <v>451</v>
      </c>
      <c r="B95" s="473" t="s">
        <v>452</v>
      </c>
      <c r="C95" s="474" t="s">
        <v>458</v>
      </c>
      <c r="D95" s="475" t="s">
        <v>459</v>
      </c>
      <c r="E95" s="474" t="s">
        <v>513</v>
      </c>
      <c r="F95" s="475" t="s">
        <v>514</v>
      </c>
      <c r="G95" s="474" t="s">
        <v>695</v>
      </c>
      <c r="H95" s="474" t="s">
        <v>696</v>
      </c>
      <c r="I95" s="477">
        <v>1169.4200439453125</v>
      </c>
      <c r="J95" s="477">
        <v>1</v>
      </c>
      <c r="K95" s="478">
        <v>1169.4200439453125</v>
      </c>
    </row>
    <row r="96" spans="1:11" ht="14.4" customHeight="1" x14ac:dyDescent="0.3">
      <c r="A96" s="472" t="s">
        <v>451</v>
      </c>
      <c r="B96" s="473" t="s">
        <v>452</v>
      </c>
      <c r="C96" s="474" t="s">
        <v>458</v>
      </c>
      <c r="D96" s="475" t="s">
        <v>459</v>
      </c>
      <c r="E96" s="474" t="s">
        <v>513</v>
      </c>
      <c r="F96" s="475" t="s">
        <v>514</v>
      </c>
      <c r="G96" s="474" t="s">
        <v>697</v>
      </c>
      <c r="H96" s="474" t="s">
        <v>698</v>
      </c>
      <c r="I96" s="477">
        <v>968</v>
      </c>
      <c r="J96" s="477">
        <v>1</v>
      </c>
      <c r="K96" s="478">
        <v>968</v>
      </c>
    </row>
    <row r="97" spans="1:11" ht="14.4" customHeight="1" x14ac:dyDescent="0.3">
      <c r="A97" s="472" t="s">
        <v>451</v>
      </c>
      <c r="B97" s="473" t="s">
        <v>452</v>
      </c>
      <c r="C97" s="474" t="s">
        <v>458</v>
      </c>
      <c r="D97" s="475" t="s">
        <v>459</v>
      </c>
      <c r="E97" s="474" t="s">
        <v>513</v>
      </c>
      <c r="F97" s="475" t="s">
        <v>514</v>
      </c>
      <c r="G97" s="474" t="s">
        <v>699</v>
      </c>
      <c r="H97" s="474" t="s">
        <v>700</v>
      </c>
      <c r="I97" s="477">
        <v>2244.666748046875</v>
      </c>
      <c r="J97" s="477">
        <v>3</v>
      </c>
      <c r="K97" s="478">
        <v>6734</v>
      </c>
    </row>
    <row r="98" spans="1:11" ht="14.4" customHeight="1" x14ac:dyDescent="0.3">
      <c r="A98" s="472" t="s">
        <v>451</v>
      </c>
      <c r="B98" s="473" t="s">
        <v>452</v>
      </c>
      <c r="C98" s="474" t="s">
        <v>458</v>
      </c>
      <c r="D98" s="475" t="s">
        <v>459</v>
      </c>
      <c r="E98" s="474" t="s">
        <v>513</v>
      </c>
      <c r="F98" s="475" t="s">
        <v>514</v>
      </c>
      <c r="G98" s="474" t="s">
        <v>701</v>
      </c>
      <c r="H98" s="474" t="s">
        <v>702</v>
      </c>
      <c r="I98" s="477">
        <v>2305.14990234375</v>
      </c>
      <c r="J98" s="477">
        <v>1</v>
      </c>
      <c r="K98" s="478">
        <v>2305.14990234375</v>
      </c>
    </row>
    <row r="99" spans="1:11" ht="14.4" customHeight="1" x14ac:dyDescent="0.3">
      <c r="A99" s="472" t="s">
        <v>451</v>
      </c>
      <c r="B99" s="473" t="s">
        <v>452</v>
      </c>
      <c r="C99" s="474" t="s">
        <v>458</v>
      </c>
      <c r="D99" s="475" t="s">
        <v>459</v>
      </c>
      <c r="E99" s="474" t="s">
        <v>703</v>
      </c>
      <c r="F99" s="475" t="s">
        <v>704</v>
      </c>
      <c r="G99" s="474" t="s">
        <v>705</v>
      </c>
      <c r="H99" s="474" t="s">
        <v>706</v>
      </c>
      <c r="I99" s="477">
        <v>223.25</v>
      </c>
      <c r="J99" s="477">
        <v>5</v>
      </c>
      <c r="K99" s="478">
        <v>1116.22998046875</v>
      </c>
    </row>
    <row r="100" spans="1:11" ht="14.4" customHeight="1" x14ac:dyDescent="0.3">
      <c r="A100" s="472" t="s">
        <v>451</v>
      </c>
      <c r="B100" s="473" t="s">
        <v>452</v>
      </c>
      <c r="C100" s="474" t="s">
        <v>458</v>
      </c>
      <c r="D100" s="475" t="s">
        <v>459</v>
      </c>
      <c r="E100" s="474" t="s">
        <v>703</v>
      </c>
      <c r="F100" s="475" t="s">
        <v>704</v>
      </c>
      <c r="G100" s="474" t="s">
        <v>707</v>
      </c>
      <c r="H100" s="474" t="s">
        <v>708</v>
      </c>
      <c r="I100" s="477">
        <v>306.6199951171875</v>
      </c>
      <c r="J100" s="477">
        <v>4</v>
      </c>
      <c r="K100" s="478">
        <v>1226.4599609375</v>
      </c>
    </row>
    <row r="101" spans="1:11" ht="14.4" customHeight="1" x14ac:dyDescent="0.3">
      <c r="A101" s="472" t="s">
        <v>451</v>
      </c>
      <c r="B101" s="473" t="s">
        <v>452</v>
      </c>
      <c r="C101" s="474" t="s">
        <v>458</v>
      </c>
      <c r="D101" s="475" t="s">
        <v>459</v>
      </c>
      <c r="E101" s="474" t="s">
        <v>703</v>
      </c>
      <c r="F101" s="475" t="s">
        <v>704</v>
      </c>
      <c r="G101" s="474" t="s">
        <v>709</v>
      </c>
      <c r="H101" s="474" t="s">
        <v>710</v>
      </c>
      <c r="I101" s="477">
        <v>107.98999786376953</v>
      </c>
      <c r="J101" s="477">
        <v>5</v>
      </c>
      <c r="K101" s="478">
        <v>539.96002197265625</v>
      </c>
    </row>
    <row r="102" spans="1:11" ht="14.4" customHeight="1" x14ac:dyDescent="0.3">
      <c r="A102" s="472" t="s">
        <v>451</v>
      </c>
      <c r="B102" s="473" t="s">
        <v>452</v>
      </c>
      <c r="C102" s="474" t="s">
        <v>458</v>
      </c>
      <c r="D102" s="475" t="s">
        <v>459</v>
      </c>
      <c r="E102" s="474" t="s">
        <v>703</v>
      </c>
      <c r="F102" s="475" t="s">
        <v>704</v>
      </c>
      <c r="G102" s="474" t="s">
        <v>711</v>
      </c>
      <c r="H102" s="474" t="s">
        <v>712</v>
      </c>
      <c r="I102" s="477">
        <v>117.06999969482422</v>
      </c>
      <c r="J102" s="477">
        <v>5</v>
      </c>
      <c r="K102" s="478">
        <v>585.34002685546875</v>
      </c>
    </row>
    <row r="103" spans="1:11" ht="14.4" customHeight="1" x14ac:dyDescent="0.3">
      <c r="A103" s="472" t="s">
        <v>451</v>
      </c>
      <c r="B103" s="473" t="s">
        <v>452</v>
      </c>
      <c r="C103" s="474" t="s">
        <v>458</v>
      </c>
      <c r="D103" s="475" t="s">
        <v>459</v>
      </c>
      <c r="E103" s="474" t="s">
        <v>703</v>
      </c>
      <c r="F103" s="475" t="s">
        <v>704</v>
      </c>
      <c r="G103" s="474" t="s">
        <v>713</v>
      </c>
      <c r="H103" s="474" t="s">
        <v>714</v>
      </c>
      <c r="I103" s="477">
        <v>239.58000183105469</v>
      </c>
      <c r="J103" s="477">
        <v>50</v>
      </c>
      <c r="K103" s="478">
        <v>11979</v>
      </c>
    </row>
    <row r="104" spans="1:11" ht="14.4" customHeight="1" x14ac:dyDescent="0.3">
      <c r="A104" s="472" t="s">
        <v>451</v>
      </c>
      <c r="B104" s="473" t="s">
        <v>452</v>
      </c>
      <c r="C104" s="474" t="s">
        <v>458</v>
      </c>
      <c r="D104" s="475" t="s">
        <v>459</v>
      </c>
      <c r="E104" s="474" t="s">
        <v>703</v>
      </c>
      <c r="F104" s="475" t="s">
        <v>704</v>
      </c>
      <c r="G104" s="474" t="s">
        <v>715</v>
      </c>
      <c r="H104" s="474" t="s">
        <v>716</v>
      </c>
      <c r="I104" s="477">
        <v>88.209999084472656</v>
      </c>
      <c r="J104" s="477">
        <v>4</v>
      </c>
      <c r="K104" s="478">
        <v>352.82998657226562</v>
      </c>
    </row>
    <row r="105" spans="1:11" ht="14.4" customHeight="1" x14ac:dyDescent="0.3">
      <c r="A105" s="472" t="s">
        <v>451</v>
      </c>
      <c r="B105" s="473" t="s">
        <v>452</v>
      </c>
      <c r="C105" s="474" t="s">
        <v>458</v>
      </c>
      <c r="D105" s="475" t="s">
        <v>459</v>
      </c>
      <c r="E105" s="474" t="s">
        <v>703</v>
      </c>
      <c r="F105" s="475" t="s">
        <v>704</v>
      </c>
      <c r="G105" s="474" t="s">
        <v>717</v>
      </c>
      <c r="H105" s="474" t="s">
        <v>718</v>
      </c>
      <c r="I105" s="477">
        <v>37.75</v>
      </c>
      <c r="J105" s="477">
        <v>10</v>
      </c>
      <c r="K105" s="478">
        <v>377.51998901367187</v>
      </c>
    </row>
    <row r="106" spans="1:11" ht="14.4" customHeight="1" x14ac:dyDescent="0.3">
      <c r="A106" s="472" t="s">
        <v>451</v>
      </c>
      <c r="B106" s="473" t="s">
        <v>452</v>
      </c>
      <c r="C106" s="474" t="s">
        <v>458</v>
      </c>
      <c r="D106" s="475" t="s">
        <v>459</v>
      </c>
      <c r="E106" s="474" t="s">
        <v>703</v>
      </c>
      <c r="F106" s="475" t="s">
        <v>704</v>
      </c>
      <c r="G106" s="474" t="s">
        <v>719</v>
      </c>
      <c r="H106" s="474" t="s">
        <v>720</v>
      </c>
      <c r="I106" s="477">
        <v>52.880001068115234</v>
      </c>
      <c r="J106" s="477">
        <v>4</v>
      </c>
      <c r="K106" s="478">
        <v>211.50999450683594</v>
      </c>
    </row>
    <row r="107" spans="1:11" ht="14.4" customHeight="1" x14ac:dyDescent="0.3">
      <c r="A107" s="472" t="s">
        <v>451</v>
      </c>
      <c r="B107" s="473" t="s">
        <v>452</v>
      </c>
      <c r="C107" s="474" t="s">
        <v>458</v>
      </c>
      <c r="D107" s="475" t="s">
        <v>459</v>
      </c>
      <c r="E107" s="474" t="s">
        <v>703</v>
      </c>
      <c r="F107" s="475" t="s">
        <v>704</v>
      </c>
      <c r="G107" s="474" t="s">
        <v>721</v>
      </c>
      <c r="H107" s="474" t="s">
        <v>722</v>
      </c>
      <c r="I107" s="477">
        <v>0.43500000238418579</v>
      </c>
      <c r="J107" s="477">
        <v>2500</v>
      </c>
      <c r="K107" s="478">
        <v>1070.72998046875</v>
      </c>
    </row>
    <row r="108" spans="1:11" ht="14.4" customHeight="1" x14ac:dyDescent="0.3">
      <c r="A108" s="472" t="s">
        <v>451</v>
      </c>
      <c r="B108" s="473" t="s">
        <v>452</v>
      </c>
      <c r="C108" s="474" t="s">
        <v>458</v>
      </c>
      <c r="D108" s="475" t="s">
        <v>459</v>
      </c>
      <c r="E108" s="474" t="s">
        <v>703</v>
      </c>
      <c r="F108" s="475" t="s">
        <v>704</v>
      </c>
      <c r="G108" s="474" t="s">
        <v>723</v>
      </c>
      <c r="H108" s="474" t="s">
        <v>724</v>
      </c>
      <c r="I108" s="477">
        <v>854.260009765625</v>
      </c>
      <c r="J108" s="477">
        <v>2</v>
      </c>
      <c r="K108" s="478">
        <v>1708.52001953125</v>
      </c>
    </row>
    <row r="109" spans="1:11" ht="14.4" customHeight="1" x14ac:dyDescent="0.3">
      <c r="A109" s="472" t="s">
        <v>451</v>
      </c>
      <c r="B109" s="473" t="s">
        <v>452</v>
      </c>
      <c r="C109" s="474" t="s">
        <v>458</v>
      </c>
      <c r="D109" s="475" t="s">
        <v>459</v>
      </c>
      <c r="E109" s="474" t="s">
        <v>703</v>
      </c>
      <c r="F109" s="475" t="s">
        <v>704</v>
      </c>
      <c r="G109" s="474" t="s">
        <v>725</v>
      </c>
      <c r="H109" s="474" t="s">
        <v>726</v>
      </c>
      <c r="I109" s="477">
        <v>0.15999999642372131</v>
      </c>
      <c r="J109" s="477">
        <v>7000</v>
      </c>
      <c r="K109" s="478">
        <v>1150.52001953125</v>
      </c>
    </row>
    <row r="110" spans="1:11" ht="14.4" customHeight="1" x14ac:dyDescent="0.3">
      <c r="A110" s="472" t="s">
        <v>451</v>
      </c>
      <c r="B110" s="473" t="s">
        <v>452</v>
      </c>
      <c r="C110" s="474" t="s">
        <v>458</v>
      </c>
      <c r="D110" s="475" t="s">
        <v>459</v>
      </c>
      <c r="E110" s="474" t="s">
        <v>703</v>
      </c>
      <c r="F110" s="475" t="s">
        <v>704</v>
      </c>
      <c r="G110" s="474" t="s">
        <v>727</v>
      </c>
      <c r="H110" s="474" t="s">
        <v>728</v>
      </c>
      <c r="I110" s="477">
        <v>1.4400000174840291</v>
      </c>
      <c r="J110" s="477">
        <v>4000</v>
      </c>
      <c r="K110" s="478">
        <v>5692.1699829101562</v>
      </c>
    </row>
    <row r="111" spans="1:11" ht="14.4" customHeight="1" x14ac:dyDescent="0.3">
      <c r="A111" s="472" t="s">
        <v>451</v>
      </c>
      <c r="B111" s="473" t="s">
        <v>452</v>
      </c>
      <c r="C111" s="474" t="s">
        <v>458</v>
      </c>
      <c r="D111" s="475" t="s">
        <v>459</v>
      </c>
      <c r="E111" s="474" t="s">
        <v>703</v>
      </c>
      <c r="F111" s="475" t="s">
        <v>704</v>
      </c>
      <c r="G111" s="474" t="s">
        <v>729</v>
      </c>
      <c r="H111" s="474" t="s">
        <v>730</v>
      </c>
      <c r="I111" s="477">
        <v>7.2749998569488525</v>
      </c>
      <c r="J111" s="477">
        <v>360</v>
      </c>
      <c r="K111" s="478">
        <v>2609.0899658203125</v>
      </c>
    </row>
    <row r="112" spans="1:11" ht="14.4" customHeight="1" x14ac:dyDescent="0.3">
      <c r="A112" s="472" t="s">
        <v>451</v>
      </c>
      <c r="B112" s="473" t="s">
        <v>452</v>
      </c>
      <c r="C112" s="474" t="s">
        <v>458</v>
      </c>
      <c r="D112" s="475" t="s">
        <v>459</v>
      </c>
      <c r="E112" s="474" t="s">
        <v>703</v>
      </c>
      <c r="F112" s="475" t="s">
        <v>704</v>
      </c>
      <c r="G112" s="474" t="s">
        <v>731</v>
      </c>
      <c r="H112" s="474" t="s">
        <v>732</v>
      </c>
      <c r="I112" s="477">
        <v>3276.080078125</v>
      </c>
      <c r="J112" s="477">
        <v>2</v>
      </c>
      <c r="K112" s="478">
        <v>6552.14990234375</v>
      </c>
    </row>
    <row r="113" spans="1:11" ht="14.4" customHeight="1" x14ac:dyDescent="0.3">
      <c r="A113" s="472" t="s">
        <v>451</v>
      </c>
      <c r="B113" s="473" t="s">
        <v>452</v>
      </c>
      <c r="C113" s="474" t="s">
        <v>458</v>
      </c>
      <c r="D113" s="475" t="s">
        <v>459</v>
      </c>
      <c r="E113" s="474" t="s">
        <v>703</v>
      </c>
      <c r="F113" s="475" t="s">
        <v>704</v>
      </c>
      <c r="G113" s="474" t="s">
        <v>733</v>
      </c>
      <c r="H113" s="474" t="s">
        <v>734</v>
      </c>
      <c r="I113" s="477">
        <v>5.6999998092651367</v>
      </c>
      <c r="J113" s="477">
        <v>1800</v>
      </c>
      <c r="K113" s="478">
        <v>10258.380126953125</v>
      </c>
    </row>
    <row r="114" spans="1:11" ht="14.4" customHeight="1" x14ac:dyDescent="0.3">
      <c r="A114" s="472" t="s">
        <v>451</v>
      </c>
      <c r="B114" s="473" t="s">
        <v>452</v>
      </c>
      <c r="C114" s="474" t="s">
        <v>458</v>
      </c>
      <c r="D114" s="475" t="s">
        <v>459</v>
      </c>
      <c r="E114" s="474" t="s">
        <v>703</v>
      </c>
      <c r="F114" s="475" t="s">
        <v>704</v>
      </c>
      <c r="G114" s="474" t="s">
        <v>735</v>
      </c>
      <c r="H114" s="474" t="s">
        <v>736</v>
      </c>
      <c r="I114" s="477">
        <v>0.27800000309944151</v>
      </c>
      <c r="J114" s="477">
        <v>8000</v>
      </c>
      <c r="K114" s="478">
        <v>2219.7999572753906</v>
      </c>
    </row>
    <row r="115" spans="1:11" ht="14.4" customHeight="1" x14ac:dyDescent="0.3">
      <c r="A115" s="472" t="s">
        <v>451</v>
      </c>
      <c r="B115" s="473" t="s">
        <v>452</v>
      </c>
      <c r="C115" s="474" t="s">
        <v>458</v>
      </c>
      <c r="D115" s="475" t="s">
        <v>459</v>
      </c>
      <c r="E115" s="474" t="s">
        <v>703</v>
      </c>
      <c r="F115" s="475" t="s">
        <v>704</v>
      </c>
      <c r="G115" s="474" t="s">
        <v>737</v>
      </c>
      <c r="H115" s="474" t="s">
        <v>738</v>
      </c>
      <c r="I115" s="477">
        <v>0.26833334068457287</v>
      </c>
      <c r="J115" s="477">
        <v>16000</v>
      </c>
      <c r="K115" s="478">
        <v>4246.7999877929687</v>
      </c>
    </row>
    <row r="116" spans="1:11" ht="14.4" customHeight="1" x14ac:dyDescent="0.3">
      <c r="A116" s="472" t="s">
        <v>451</v>
      </c>
      <c r="B116" s="473" t="s">
        <v>452</v>
      </c>
      <c r="C116" s="474" t="s">
        <v>458</v>
      </c>
      <c r="D116" s="475" t="s">
        <v>459</v>
      </c>
      <c r="E116" s="474" t="s">
        <v>703</v>
      </c>
      <c r="F116" s="475" t="s">
        <v>704</v>
      </c>
      <c r="G116" s="474" t="s">
        <v>739</v>
      </c>
      <c r="H116" s="474" t="s">
        <v>740</v>
      </c>
      <c r="I116" s="477">
        <v>5.6700000762939453</v>
      </c>
      <c r="J116" s="477">
        <v>1800</v>
      </c>
      <c r="K116" s="478">
        <v>10214.81982421875</v>
      </c>
    </row>
    <row r="117" spans="1:11" ht="14.4" customHeight="1" x14ac:dyDescent="0.3">
      <c r="A117" s="472" t="s">
        <v>451</v>
      </c>
      <c r="B117" s="473" t="s">
        <v>452</v>
      </c>
      <c r="C117" s="474" t="s">
        <v>458</v>
      </c>
      <c r="D117" s="475" t="s">
        <v>459</v>
      </c>
      <c r="E117" s="474" t="s">
        <v>703</v>
      </c>
      <c r="F117" s="475" t="s">
        <v>704</v>
      </c>
      <c r="G117" s="474" t="s">
        <v>741</v>
      </c>
      <c r="H117" s="474" t="s">
        <v>742</v>
      </c>
      <c r="I117" s="477">
        <v>3521.10009765625</v>
      </c>
      <c r="J117" s="477">
        <v>1</v>
      </c>
      <c r="K117" s="478">
        <v>3521.10009765625</v>
      </c>
    </row>
    <row r="118" spans="1:11" ht="14.4" customHeight="1" x14ac:dyDescent="0.3">
      <c r="A118" s="472" t="s">
        <v>451</v>
      </c>
      <c r="B118" s="473" t="s">
        <v>452</v>
      </c>
      <c r="C118" s="474" t="s">
        <v>458</v>
      </c>
      <c r="D118" s="475" t="s">
        <v>459</v>
      </c>
      <c r="E118" s="474" t="s">
        <v>703</v>
      </c>
      <c r="F118" s="475" t="s">
        <v>704</v>
      </c>
      <c r="G118" s="474" t="s">
        <v>743</v>
      </c>
      <c r="H118" s="474" t="s">
        <v>744</v>
      </c>
      <c r="I118" s="477">
        <v>13.180000305175781</v>
      </c>
      <c r="J118" s="477">
        <v>500</v>
      </c>
      <c r="K118" s="478">
        <v>6588.4501953125</v>
      </c>
    </row>
    <row r="119" spans="1:11" ht="14.4" customHeight="1" x14ac:dyDescent="0.3">
      <c r="A119" s="472" t="s">
        <v>451</v>
      </c>
      <c r="B119" s="473" t="s">
        <v>452</v>
      </c>
      <c r="C119" s="474" t="s">
        <v>458</v>
      </c>
      <c r="D119" s="475" t="s">
        <v>459</v>
      </c>
      <c r="E119" s="474" t="s">
        <v>703</v>
      </c>
      <c r="F119" s="475" t="s">
        <v>704</v>
      </c>
      <c r="G119" s="474" t="s">
        <v>745</v>
      </c>
      <c r="H119" s="474" t="s">
        <v>746</v>
      </c>
      <c r="I119" s="477">
        <v>544.19000244140625</v>
      </c>
      <c r="J119" s="477">
        <v>48</v>
      </c>
      <c r="K119" s="478">
        <v>26092.75</v>
      </c>
    </row>
    <row r="120" spans="1:11" ht="14.4" customHeight="1" x14ac:dyDescent="0.3">
      <c r="A120" s="472" t="s">
        <v>451</v>
      </c>
      <c r="B120" s="473" t="s">
        <v>452</v>
      </c>
      <c r="C120" s="474" t="s">
        <v>458</v>
      </c>
      <c r="D120" s="475" t="s">
        <v>459</v>
      </c>
      <c r="E120" s="474" t="s">
        <v>747</v>
      </c>
      <c r="F120" s="475" t="s">
        <v>748</v>
      </c>
      <c r="G120" s="474" t="s">
        <v>749</v>
      </c>
      <c r="H120" s="474" t="s">
        <v>750</v>
      </c>
      <c r="I120" s="477">
        <v>13.010000228881836</v>
      </c>
      <c r="J120" s="477">
        <v>2</v>
      </c>
      <c r="K120" s="478">
        <v>26.020000457763672</v>
      </c>
    </row>
    <row r="121" spans="1:11" ht="14.4" customHeight="1" x14ac:dyDescent="0.3">
      <c r="A121" s="472" t="s">
        <v>451</v>
      </c>
      <c r="B121" s="473" t="s">
        <v>452</v>
      </c>
      <c r="C121" s="474" t="s">
        <v>458</v>
      </c>
      <c r="D121" s="475" t="s">
        <v>459</v>
      </c>
      <c r="E121" s="474" t="s">
        <v>747</v>
      </c>
      <c r="F121" s="475" t="s">
        <v>748</v>
      </c>
      <c r="G121" s="474" t="s">
        <v>751</v>
      </c>
      <c r="H121" s="474" t="s">
        <v>752</v>
      </c>
      <c r="I121" s="477">
        <v>0.37999999523162842</v>
      </c>
      <c r="J121" s="477">
        <v>532</v>
      </c>
      <c r="K121" s="478">
        <v>200.00999450683594</v>
      </c>
    </row>
    <row r="122" spans="1:11" ht="14.4" customHeight="1" x14ac:dyDescent="0.3">
      <c r="A122" s="472" t="s">
        <v>451</v>
      </c>
      <c r="B122" s="473" t="s">
        <v>452</v>
      </c>
      <c r="C122" s="474" t="s">
        <v>458</v>
      </c>
      <c r="D122" s="475" t="s">
        <v>459</v>
      </c>
      <c r="E122" s="474" t="s">
        <v>747</v>
      </c>
      <c r="F122" s="475" t="s">
        <v>748</v>
      </c>
      <c r="G122" s="474" t="s">
        <v>753</v>
      </c>
      <c r="H122" s="474" t="s">
        <v>754</v>
      </c>
      <c r="I122" s="477">
        <v>6.940000057220459</v>
      </c>
      <c r="J122" s="477">
        <v>10</v>
      </c>
      <c r="K122" s="478">
        <v>69.349998474121094</v>
      </c>
    </row>
    <row r="123" spans="1:11" ht="14.4" customHeight="1" x14ac:dyDescent="0.3">
      <c r="A123" s="472" t="s">
        <v>451</v>
      </c>
      <c r="B123" s="473" t="s">
        <v>452</v>
      </c>
      <c r="C123" s="474" t="s">
        <v>458</v>
      </c>
      <c r="D123" s="475" t="s">
        <v>459</v>
      </c>
      <c r="E123" s="474" t="s">
        <v>747</v>
      </c>
      <c r="F123" s="475" t="s">
        <v>748</v>
      </c>
      <c r="G123" s="474" t="s">
        <v>755</v>
      </c>
      <c r="H123" s="474" t="s">
        <v>756</v>
      </c>
      <c r="I123" s="477">
        <v>8.1700000762939453</v>
      </c>
      <c r="J123" s="477">
        <v>10</v>
      </c>
      <c r="K123" s="478">
        <v>81.650001525878906</v>
      </c>
    </row>
    <row r="124" spans="1:11" ht="14.4" customHeight="1" x14ac:dyDescent="0.3">
      <c r="A124" s="472" t="s">
        <v>451</v>
      </c>
      <c r="B124" s="473" t="s">
        <v>452</v>
      </c>
      <c r="C124" s="474" t="s">
        <v>458</v>
      </c>
      <c r="D124" s="475" t="s">
        <v>459</v>
      </c>
      <c r="E124" s="474" t="s">
        <v>747</v>
      </c>
      <c r="F124" s="475" t="s">
        <v>748</v>
      </c>
      <c r="G124" s="474" t="s">
        <v>757</v>
      </c>
      <c r="H124" s="474" t="s">
        <v>758</v>
      </c>
      <c r="I124" s="477">
        <v>17.620000839233398</v>
      </c>
      <c r="J124" s="477">
        <v>3</v>
      </c>
      <c r="K124" s="478">
        <v>52.849998474121094</v>
      </c>
    </row>
    <row r="125" spans="1:11" ht="14.4" customHeight="1" x14ac:dyDescent="0.3">
      <c r="A125" s="472" t="s">
        <v>451</v>
      </c>
      <c r="B125" s="473" t="s">
        <v>452</v>
      </c>
      <c r="C125" s="474" t="s">
        <v>458</v>
      </c>
      <c r="D125" s="475" t="s">
        <v>459</v>
      </c>
      <c r="E125" s="474" t="s">
        <v>747</v>
      </c>
      <c r="F125" s="475" t="s">
        <v>748</v>
      </c>
      <c r="G125" s="474" t="s">
        <v>759</v>
      </c>
      <c r="H125" s="474" t="s">
        <v>760</v>
      </c>
      <c r="I125" s="477">
        <v>12.909999847412109</v>
      </c>
      <c r="J125" s="477">
        <v>3</v>
      </c>
      <c r="K125" s="478">
        <v>38.740001678466797</v>
      </c>
    </row>
    <row r="126" spans="1:11" ht="14.4" customHeight="1" x14ac:dyDescent="0.3">
      <c r="A126" s="472" t="s">
        <v>451</v>
      </c>
      <c r="B126" s="473" t="s">
        <v>452</v>
      </c>
      <c r="C126" s="474" t="s">
        <v>458</v>
      </c>
      <c r="D126" s="475" t="s">
        <v>459</v>
      </c>
      <c r="E126" s="474" t="s">
        <v>747</v>
      </c>
      <c r="F126" s="475" t="s">
        <v>748</v>
      </c>
      <c r="G126" s="474" t="s">
        <v>761</v>
      </c>
      <c r="H126" s="474" t="s">
        <v>762</v>
      </c>
      <c r="I126" s="477">
        <v>28.729999732971191</v>
      </c>
      <c r="J126" s="477">
        <v>121</v>
      </c>
      <c r="K126" s="478">
        <v>3476.9300308227539</v>
      </c>
    </row>
    <row r="127" spans="1:11" ht="14.4" customHeight="1" x14ac:dyDescent="0.3">
      <c r="A127" s="472" t="s">
        <v>451</v>
      </c>
      <c r="B127" s="473" t="s">
        <v>452</v>
      </c>
      <c r="C127" s="474" t="s">
        <v>458</v>
      </c>
      <c r="D127" s="475" t="s">
        <v>459</v>
      </c>
      <c r="E127" s="474" t="s">
        <v>747</v>
      </c>
      <c r="F127" s="475" t="s">
        <v>748</v>
      </c>
      <c r="G127" s="474" t="s">
        <v>763</v>
      </c>
      <c r="H127" s="474" t="s">
        <v>764</v>
      </c>
      <c r="I127" s="477">
        <v>260.29798990885416</v>
      </c>
      <c r="J127" s="477">
        <v>99</v>
      </c>
      <c r="K127" s="478">
        <v>25769.449584960938</v>
      </c>
    </row>
    <row r="128" spans="1:11" ht="14.4" customHeight="1" x14ac:dyDescent="0.3">
      <c r="A128" s="472" t="s">
        <v>451</v>
      </c>
      <c r="B128" s="473" t="s">
        <v>452</v>
      </c>
      <c r="C128" s="474" t="s">
        <v>458</v>
      </c>
      <c r="D128" s="475" t="s">
        <v>459</v>
      </c>
      <c r="E128" s="474" t="s">
        <v>765</v>
      </c>
      <c r="F128" s="475" t="s">
        <v>766</v>
      </c>
      <c r="G128" s="474" t="s">
        <v>767</v>
      </c>
      <c r="H128" s="474" t="s">
        <v>768</v>
      </c>
      <c r="I128" s="477">
        <v>217.99000549316406</v>
      </c>
      <c r="J128" s="477">
        <v>100</v>
      </c>
      <c r="K128" s="478">
        <v>21799.359375</v>
      </c>
    </row>
    <row r="129" spans="1:11" ht="14.4" customHeight="1" x14ac:dyDescent="0.3">
      <c r="A129" s="472" t="s">
        <v>451</v>
      </c>
      <c r="B129" s="473" t="s">
        <v>452</v>
      </c>
      <c r="C129" s="474" t="s">
        <v>458</v>
      </c>
      <c r="D129" s="475" t="s">
        <v>459</v>
      </c>
      <c r="E129" s="474" t="s">
        <v>765</v>
      </c>
      <c r="F129" s="475" t="s">
        <v>766</v>
      </c>
      <c r="G129" s="474" t="s">
        <v>769</v>
      </c>
      <c r="H129" s="474" t="s">
        <v>770</v>
      </c>
      <c r="I129" s="477">
        <v>151.14999389648437</v>
      </c>
      <c r="J129" s="477">
        <v>175</v>
      </c>
      <c r="K129" s="478">
        <v>26451.810546875</v>
      </c>
    </row>
    <row r="130" spans="1:11" ht="14.4" customHeight="1" x14ac:dyDescent="0.3">
      <c r="A130" s="472" t="s">
        <v>451</v>
      </c>
      <c r="B130" s="473" t="s">
        <v>452</v>
      </c>
      <c r="C130" s="474" t="s">
        <v>458</v>
      </c>
      <c r="D130" s="475" t="s">
        <v>459</v>
      </c>
      <c r="E130" s="474" t="s">
        <v>765</v>
      </c>
      <c r="F130" s="475" t="s">
        <v>766</v>
      </c>
      <c r="G130" s="474" t="s">
        <v>771</v>
      </c>
      <c r="H130" s="474" t="s">
        <v>772</v>
      </c>
      <c r="I130" s="477">
        <v>1193.1800537109375</v>
      </c>
      <c r="J130" s="477">
        <v>1</v>
      </c>
      <c r="K130" s="478">
        <v>1193.1800537109375</v>
      </c>
    </row>
    <row r="131" spans="1:11" ht="14.4" customHeight="1" x14ac:dyDescent="0.3">
      <c r="A131" s="472" t="s">
        <v>451</v>
      </c>
      <c r="B131" s="473" t="s">
        <v>452</v>
      </c>
      <c r="C131" s="474" t="s">
        <v>458</v>
      </c>
      <c r="D131" s="475" t="s">
        <v>459</v>
      </c>
      <c r="E131" s="474" t="s">
        <v>765</v>
      </c>
      <c r="F131" s="475" t="s">
        <v>766</v>
      </c>
      <c r="G131" s="474" t="s">
        <v>773</v>
      </c>
      <c r="H131" s="474" t="s">
        <v>774</v>
      </c>
      <c r="I131" s="477">
        <v>1186.1400146484375</v>
      </c>
      <c r="J131" s="477">
        <v>1</v>
      </c>
      <c r="K131" s="478">
        <v>1186.1400146484375</v>
      </c>
    </row>
    <row r="132" spans="1:11" ht="14.4" customHeight="1" x14ac:dyDescent="0.3">
      <c r="A132" s="472" t="s">
        <v>451</v>
      </c>
      <c r="B132" s="473" t="s">
        <v>452</v>
      </c>
      <c r="C132" s="474" t="s">
        <v>458</v>
      </c>
      <c r="D132" s="475" t="s">
        <v>459</v>
      </c>
      <c r="E132" s="474" t="s">
        <v>765</v>
      </c>
      <c r="F132" s="475" t="s">
        <v>766</v>
      </c>
      <c r="G132" s="474" t="s">
        <v>775</v>
      </c>
      <c r="H132" s="474" t="s">
        <v>776</v>
      </c>
      <c r="I132" s="477">
        <v>1616.260009765625</v>
      </c>
      <c r="J132" s="477">
        <v>1</v>
      </c>
      <c r="K132" s="478">
        <v>1616.260009765625</v>
      </c>
    </row>
    <row r="133" spans="1:11" ht="14.4" customHeight="1" x14ac:dyDescent="0.3">
      <c r="A133" s="472" t="s">
        <v>451</v>
      </c>
      <c r="B133" s="473" t="s">
        <v>452</v>
      </c>
      <c r="C133" s="474" t="s">
        <v>458</v>
      </c>
      <c r="D133" s="475" t="s">
        <v>459</v>
      </c>
      <c r="E133" s="474" t="s">
        <v>765</v>
      </c>
      <c r="F133" s="475" t="s">
        <v>766</v>
      </c>
      <c r="G133" s="474" t="s">
        <v>777</v>
      </c>
      <c r="H133" s="474" t="s">
        <v>778</v>
      </c>
      <c r="I133" s="477">
        <v>1440.2799886067708</v>
      </c>
      <c r="J133" s="477">
        <v>3</v>
      </c>
      <c r="K133" s="478">
        <v>4320.8399658203125</v>
      </c>
    </row>
    <row r="134" spans="1:11" ht="14.4" customHeight="1" x14ac:dyDescent="0.3">
      <c r="A134" s="472" t="s">
        <v>451</v>
      </c>
      <c r="B134" s="473" t="s">
        <v>452</v>
      </c>
      <c r="C134" s="474" t="s">
        <v>458</v>
      </c>
      <c r="D134" s="475" t="s">
        <v>459</v>
      </c>
      <c r="E134" s="474" t="s">
        <v>765</v>
      </c>
      <c r="F134" s="475" t="s">
        <v>766</v>
      </c>
      <c r="G134" s="474" t="s">
        <v>779</v>
      </c>
      <c r="H134" s="474" t="s">
        <v>780</v>
      </c>
      <c r="I134" s="477">
        <v>76.860000610351563</v>
      </c>
      <c r="J134" s="477">
        <v>100</v>
      </c>
      <c r="K134" s="478">
        <v>7686.22998046875</v>
      </c>
    </row>
    <row r="135" spans="1:11" ht="14.4" customHeight="1" x14ac:dyDescent="0.3">
      <c r="A135" s="472" t="s">
        <v>451</v>
      </c>
      <c r="B135" s="473" t="s">
        <v>452</v>
      </c>
      <c r="C135" s="474" t="s">
        <v>458</v>
      </c>
      <c r="D135" s="475" t="s">
        <v>459</v>
      </c>
      <c r="E135" s="474" t="s">
        <v>765</v>
      </c>
      <c r="F135" s="475" t="s">
        <v>766</v>
      </c>
      <c r="G135" s="474" t="s">
        <v>781</v>
      </c>
      <c r="H135" s="474" t="s">
        <v>782</v>
      </c>
      <c r="I135" s="477">
        <v>4.6300000614590111</v>
      </c>
      <c r="J135" s="477">
        <v>1350</v>
      </c>
      <c r="K135" s="478">
        <v>6246.6500129699707</v>
      </c>
    </row>
    <row r="136" spans="1:11" ht="14.4" customHeight="1" x14ac:dyDescent="0.3">
      <c r="A136" s="472" t="s">
        <v>451</v>
      </c>
      <c r="B136" s="473" t="s">
        <v>452</v>
      </c>
      <c r="C136" s="474" t="s">
        <v>458</v>
      </c>
      <c r="D136" s="475" t="s">
        <v>459</v>
      </c>
      <c r="E136" s="474" t="s">
        <v>765</v>
      </c>
      <c r="F136" s="475" t="s">
        <v>766</v>
      </c>
      <c r="G136" s="474" t="s">
        <v>783</v>
      </c>
      <c r="H136" s="474" t="s">
        <v>784</v>
      </c>
      <c r="I136" s="477">
        <v>3.1500000953674316</v>
      </c>
      <c r="J136" s="477">
        <v>100</v>
      </c>
      <c r="K136" s="478">
        <v>315</v>
      </c>
    </row>
    <row r="137" spans="1:11" ht="14.4" customHeight="1" x14ac:dyDescent="0.3">
      <c r="A137" s="472" t="s">
        <v>451</v>
      </c>
      <c r="B137" s="473" t="s">
        <v>452</v>
      </c>
      <c r="C137" s="474" t="s">
        <v>458</v>
      </c>
      <c r="D137" s="475" t="s">
        <v>459</v>
      </c>
      <c r="E137" s="474" t="s">
        <v>765</v>
      </c>
      <c r="F137" s="475" t="s">
        <v>766</v>
      </c>
      <c r="G137" s="474" t="s">
        <v>785</v>
      </c>
      <c r="H137" s="474" t="s">
        <v>786</v>
      </c>
      <c r="I137" s="477">
        <v>825.27001953125</v>
      </c>
      <c r="J137" s="477">
        <v>2</v>
      </c>
      <c r="K137" s="478">
        <v>1650.5400390625</v>
      </c>
    </row>
    <row r="138" spans="1:11" ht="14.4" customHeight="1" x14ac:dyDescent="0.3">
      <c r="A138" s="472" t="s">
        <v>451</v>
      </c>
      <c r="B138" s="473" t="s">
        <v>452</v>
      </c>
      <c r="C138" s="474" t="s">
        <v>458</v>
      </c>
      <c r="D138" s="475" t="s">
        <v>459</v>
      </c>
      <c r="E138" s="474" t="s">
        <v>765</v>
      </c>
      <c r="F138" s="475" t="s">
        <v>766</v>
      </c>
      <c r="G138" s="474" t="s">
        <v>787</v>
      </c>
      <c r="H138" s="474" t="s">
        <v>788</v>
      </c>
      <c r="I138" s="477">
        <v>825.27001953125</v>
      </c>
      <c r="J138" s="477">
        <v>2</v>
      </c>
      <c r="K138" s="478">
        <v>1650.5400390625</v>
      </c>
    </row>
    <row r="139" spans="1:11" ht="14.4" customHeight="1" x14ac:dyDescent="0.3">
      <c r="A139" s="472" t="s">
        <v>451</v>
      </c>
      <c r="B139" s="473" t="s">
        <v>452</v>
      </c>
      <c r="C139" s="474" t="s">
        <v>458</v>
      </c>
      <c r="D139" s="475" t="s">
        <v>459</v>
      </c>
      <c r="E139" s="474" t="s">
        <v>765</v>
      </c>
      <c r="F139" s="475" t="s">
        <v>766</v>
      </c>
      <c r="G139" s="474" t="s">
        <v>789</v>
      </c>
      <c r="H139" s="474" t="s">
        <v>790</v>
      </c>
      <c r="I139" s="477">
        <v>613.92999267578125</v>
      </c>
      <c r="J139" s="477">
        <v>4</v>
      </c>
      <c r="K139" s="478">
        <v>2455.699951171875</v>
      </c>
    </row>
    <row r="140" spans="1:11" ht="14.4" customHeight="1" x14ac:dyDescent="0.3">
      <c r="A140" s="472" t="s">
        <v>451</v>
      </c>
      <c r="B140" s="473" t="s">
        <v>452</v>
      </c>
      <c r="C140" s="474" t="s">
        <v>458</v>
      </c>
      <c r="D140" s="475" t="s">
        <v>459</v>
      </c>
      <c r="E140" s="474" t="s">
        <v>765</v>
      </c>
      <c r="F140" s="475" t="s">
        <v>766</v>
      </c>
      <c r="G140" s="474" t="s">
        <v>791</v>
      </c>
      <c r="H140" s="474" t="s">
        <v>792</v>
      </c>
      <c r="I140" s="477">
        <v>613.91998291015625</v>
      </c>
      <c r="J140" s="477">
        <v>4</v>
      </c>
      <c r="K140" s="478">
        <v>2455.68994140625</v>
      </c>
    </row>
    <row r="141" spans="1:11" ht="14.4" customHeight="1" x14ac:dyDescent="0.3">
      <c r="A141" s="472" t="s">
        <v>451</v>
      </c>
      <c r="B141" s="473" t="s">
        <v>452</v>
      </c>
      <c r="C141" s="474" t="s">
        <v>458</v>
      </c>
      <c r="D141" s="475" t="s">
        <v>459</v>
      </c>
      <c r="E141" s="474" t="s">
        <v>765</v>
      </c>
      <c r="F141" s="475" t="s">
        <v>766</v>
      </c>
      <c r="G141" s="474" t="s">
        <v>793</v>
      </c>
      <c r="H141" s="474" t="s">
        <v>794</v>
      </c>
      <c r="I141" s="477">
        <v>171.82000732421875</v>
      </c>
      <c r="J141" s="477">
        <v>6</v>
      </c>
      <c r="K141" s="478">
        <v>1030.9200439453125</v>
      </c>
    </row>
    <row r="142" spans="1:11" ht="14.4" customHeight="1" x14ac:dyDescent="0.3">
      <c r="A142" s="472" t="s">
        <v>451</v>
      </c>
      <c r="B142" s="473" t="s">
        <v>452</v>
      </c>
      <c r="C142" s="474" t="s">
        <v>458</v>
      </c>
      <c r="D142" s="475" t="s">
        <v>459</v>
      </c>
      <c r="E142" s="474" t="s">
        <v>765</v>
      </c>
      <c r="F142" s="475" t="s">
        <v>766</v>
      </c>
      <c r="G142" s="474" t="s">
        <v>795</v>
      </c>
      <c r="H142" s="474" t="s">
        <v>796</v>
      </c>
      <c r="I142" s="477">
        <v>8.4700002670288086</v>
      </c>
      <c r="J142" s="477">
        <v>250</v>
      </c>
      <c r="K142" s="478">
        <v>2117.5</v>
      </c>
    </row>
    <row r="143" spans="1:11" ht="14.4" customHeight="1" x14ac:dyDescent="0.3">
      <c r="A143" s="472" t="s">
        <v>451</v>
      </c>
      <c r="B143" s="473" t="s">
        <v>452</v>
      </c>
      <c r="C143" s="474" t="s">
        <v>458</v>
      </c>
      <c r="D143" s="475" t="s">
        <v>459</v>
      </c>
      <c r="E143" s="474" t="s">
        <v>765</v>
      </c>
      <c r="F143" s="475" t="s">
        <v>766</v>
      </c>
      <c r="G143" s="474" t="s">
        <v>797</v>
      </c>
      <c r="H143" s="474" t="s">
        <v>798</v>
      </c>
      <c r="I143" s="477">
        <v>11.739999771118164</v>
      </c>
      <c r="J143" s="477">
        <v>20</v>
      </c>
      <c r="K143" s="478">
        <v>234.80000305175781</v>
      </c>
    </row>
    <row r="144" spans="1:11" ht="14.4" customHeight="1" x14ac:dyDescent="0.3">
      <c r="A144" s="472" t="s">
        <v>451</v>
      </c>
      <c r="B144" s="473" t="s">
        <v>452</v>
      </c>
      <c r="C144" s="474" t="s">
        <v>458</v>
      </c>
      <c r="D144" s="475" t="s">
        <v>459</v>
      </c>
      <c r="E144" s="474" t="s">
        <v>765</v>
      </c>
      <c r="F144" s="475" t="s">
        <v>766</v>
      </c>
      <c r="G144" s="474" t="s">
        <v>799</v>
      </c>
      <c r="H144" s="474" t="s">
        <v>800</v>
      </c>
      <c r="I144" s="477">
        <v>13.310000419616699</v>
      </c>
      <c r="J144" s="477">
        <v>10</v>
      </c>
      <c r="K144" s="478">
        <v>133.10000610351562</v>
      </c>
    </row>
    <row r="145" spans="1:11" ht="14.4" customHeight="1" x14ac:dyDescent="0.3">
      <c r="A145" s="472" t="s">
        <v>451</v>
      </c>
      <c r="B145" s="473" t="s">
        <v>452</v>
      </c>
      <c r="C145" s="474" t="s">
        <v>458</v>
      </c>
      <c r="D145" s="475" t="s">
        <v>459</v>
      </c>
      <c r="E145" s="474" t="s">
        <v>765</v>
      </c>
      <c r="F145" s="475" t="s">
        <v>766</v>
      </c>
      <c r="G145" s="474" t="s">
        <v>801</v>
      </c>
      <c r="H145" s="474" t="s">
        <v>802</v>
      </c>
      <c r="I145" s="477">
        <v>252.89999389648437</v>
      </c>
      <c r="J145" s="477">
        <v>2</v>
      </c>
      <c r="K145" s="478">
        <v>505.79998779296875</v>
      </c>
    </row>
    <row r="146" spans="1:11" ht="14.4" customHeight="1" x14ac:dyDescent="0.3">
      <c r="A146" s="472" t="s">
        <v>451</v>
      </c>
      <c r="B146" s="473" t="s">
        <v>452</v>
      </c>
      <c r="C146" s="474" t="s">
        <v>458</v>
      </c>
      <c r="D146" s="475" t="s">
        <v>459</v>
      </c>
      <c r="E146" s="474" t="s">
        <v>765</v>
      </c>
      <c r="F146" s="475" t="s">
        <v>766</v>
      </c>
      <c r="G146" s="474" t="s">
        <v>803</v>
      </c>
      <c r="H146" s="474" t="s">
        <v>804</v>
      </c>
      <c r="I146" s="477">
        <v>25.532500743865967</v>
      </c>
      <c r="J146" s="477">
        <v>55</v>
      </c>
      <c r="K146" s="478">
        <v>1404.3500061035156</v>
      </c>
    </row>
    <row r="147" spans="1:11" ht="14.4" customHeight="1" x14ac:dyDescent="0.3">
      <c r="A147" s="472" t="s">
        <v>451</v>
      </c>
      <c r="B147" s="473" t="s">
        <v>452</v>
      </c>
      <c r="C147" s="474" t="s">
        <v>458</v>
      </c>
      <c r="D147" s="475" t="s">
        <v>459</v>
      </c>
      <c r="E147" s="474" t="s">
        <v>765</v>
      </c>
      <c r="F147" s="475" t="s">
        <v>766</v>
      </c>
      <c r="G147" s="474" t="s">
        <v>805</v>
      </c>
      <c r="H147" s="474" t="s">
        <v>806</v>
      </c>
      <c r="I147" s="477">
        <v>70.180000305175781</v>
      </c>
      <c r="J147" s="477">
        <v>5</v>
      </c>
      <c r="K147" s="478">
        <v>350.89999389648437</v>
      </c>
    </row>
    <row r="148" spans="1:11" ht="14.4" customHeight="1" x14ac:dyDescent="0.3">
      <c r="A148" s="472" t="s">
        <v>451</v>
      </c>
      <c r="B148" s="473" t="s">
        <v>452</v>
      </c>
      <c r="C148" s="474" t="s">
        <v>458</v>
      </c>
      <c r="D148" s="475" t="s">
        <v>459</v>
      </c>
      <c r="E148" s="474" t="s">
        <v>765</v>
      </c>
      <c r="F148" s="475" t="s">
        <v>766</v>
      </c>
      <c r="G148" s="474" t="s">
        <v>807</v>
      </c>
      <c r="H148" s="474" t="s">
        <v>808</v>
      </c>
      <c r="I148" s="477">
        <v>1727.8800048828125</v>
      </c>
      <c r="J148" s="477">
        <v>2</v>
      </c>
      <c r="K148" s="478">
        <v>3455.760009765625</v>
      </c>
    </row>
    <row r="149" spans="1:11" ht="14.4" customHeight="1" x14ac:dyDescent="0.3">
      <c r="A149" s="472" t="s">
        <v>451</v>
      </c>
      <c r="B149" s="473" t="s">
        <v>452</v>
      </c>
      <c r="C149" s="474" t="s">
        <v>458</v>
      </c>
      <c r="D149" s="475" t="s">
        <v>459</v>
      </c>
      <c r="E149" s="474" t="s">
        <v>765</v>
      </c>
      <c r="F149" s="475" t="s">
        <v>766</v>
      </c>
      <c r="G149" s="474" t="s">
        <v>809</v>
      </c>
      <c r="H149" s="474" t="s">
        <v>810</v>
      </c>
      <c r="I149" s="477">
        <v>869.989990234375</v>
      </c>
      <c r="J149" s="477">
        <v>3</v>
      </c>
      <c r="K149" s="478">
        <v>2609.969970703125</v>
      </c>
    </row>
    <row r="150" spans="1:11" ht="14.4" customHeight="1" x14ac:dyDescent="0.3">
      <c r="A150" s="472" t="s">
        <v>451</v>
      </c>
      <c r="B150" s="473" t="s">
        <v>452</v>
      </c>
      <c r="C150" s="474" t="s">
        <v>458</v>
      </c>
      <c r="D150" s="475" t="s">
        <v>459</v>
      </c>
      <c r="E150" s="474" t="s">
        <v>765</v>
      </c>
      <c r="F150" s="475" t="s">
        <v>766</v>
      </c>
      <c r="G150" s="474" t="s">
        <v>811</v>
      </c>
      <c r="H150" s="474" t="s">
        <v>812</v>
      </c>
      <c r="I150" s="477">
        <v>920.80999755859375</v>
      </c>
      <c r="J150" s="477">
        <v>8</v>
      </c>
      <c r="K150" s="478">
        <v>7366.4799194335937</v>
      </c>
    </row>
    <row r="151" spans="1:11" ht="14.4" customHeight="1" x14ac:dyDescent="0.3">
      <c r="A151" s="472" t="s">
        <v>451</v>
      </c>
      <c r="B151" s="473" t="s">
        <v>452</v>
      </c>
      <c r="C151" s="474" t="s">
        <v>458</v>
      </c>
      <c r="D151" s="475" t="s">
        <v>459</v>
      </c>
      <c r="E151" s="474" t="s">
        <v>765</v>
      </c>
      <c r="F151" s="475" t="s">
        <v>766</v>
      </c>
      <c r="G151" s="474" t="s">
        <v>813</v>
      </c>
      <c r="H151" s="474" t="s">
        <v>814</v>
      </c>
      <c r="I151" s="477">
        <v>453.75</v>
      </c>
      <c r="J151" s="477">
        <v>4</v>
      </c>
      <c r="K151" s="478">
        <v>1815</v>
      </c>
    </row>
    <row r="152" spans="1:11" ht="14.4" customHeight="1" x14ac:dyDescent="0.3">
      <c r="A152" s="472" t="s">
        <v>451</v>
      </c>
      <c r="B152" s="473" t="s">
        <v>452</v>
      </c>
      <c r="C152" s="474" t="s">
        <v>458</v>
      </c>
      <c r="D152" s="475" t="s">
        <v>459</v>
      </c>
      <c r="E152" s="474" t="s">
        <v>765</v>
      </c>
      <c r="F152" s="475" t="s">
        <v>766</v>
      </c>
      <c r="G152" s="474" t="s">
        <v>815</v>
      </c>
      <c r="H152" s="474" t="s">
        <v>816</v>
      </c>
      <c r="I152" s="477">
        <v>321.76499938964844</v>
      </c>
      <c r="J152" s="477">
        <v>6</v>
      </c>
      <c r="K152" s="478">
        <v>1930.5700073242187</v>
      </c>
    </row>
    <row r="153" spans="1:11" ht="14.4" customHeight="1" x14ac:dyDescent="0.3">
      <c r="A153" s="472" t="s">
        <v>451</v>
      </c>
      <c r="B153" s="473" t="s">
        <v>452</v>
      </c>
      <c r="C153" s="474" t="s">
        <v>458</v>
      </c>
      <c r="D153" s="475" t="s">
        <v>459</v>
      </c>
      <c r="E153" s="474" t="s">
        <v>765</v>
      </c>
      <c r="F153" s="475" t="s">
        <v>766</v>
      </c>
      <c r="G153" s="474" t="s">
        <v>817</v>
      </c>
      <c r="H153" s="474" t="s">
        <v>818</v>
      </c>
      <c r="I153" s="477">
        <v>1299.5400390625</v>
      </c>
      <c r="J153" s="477">
        <v>2</v>
      </c>
      <c r="K153" s="478">
        <v>2599.080078125</v>
      </c>
    </row>
    <row r="154" spans="1:11" ht="14.4" customHeight="1" x14ac:dyDescent="0.3">
      <c r="A154" s="472" t="s">
        <v>451</v>
      </c>
      <c r="B154" s="473" t="s">
        <v>452</v>
      </c>
      <c r="C154" s="474" t="s">
        <v>458</v>
      </c>
      <c r="D154" s="475" t="s">
        <v>459</v>
      </c>
      <c r="E154" s="474" t="s">
        <v>765</v>
      </c>
      <c r="F154" s="475" t="s">
        <v>766</v>
      </c>
      <c r="G154" s="474" t="s">
        <v>819</v>
      </c>
      <c r="H154" s="474" t="s">
        <v>820</v>
      </c>
      <c r="I154" s="477">
        <v>1652.8599853515625</v>
      </c>
      <c r="J154" s="477">
        <v>1</v>
      </c>
      <c r="K154" s="478">
        <v>1652.8599853515625</v>
      </c>
    </row>
    <row r="155" spans="1:11" ht="14.4" customHeight="1" x14ac:dyDescent="0.3">
      <c r="A155" s="472" t="s">
        <v>451</v>
      </c>
      <c r="B155" s="473" t="s">
        <v>452</v>
      </c>
      <c r="C155" s="474" t="s">
        <v>458</v>
      </c>
      <c r="D155" s="475" t="s">
        <v>459</v>
      </c>
      <c r="E155" s="474" t="s">
        <v>765</v>
      </c>
      <c r="F155" s="475" t="s">
        <v>766</v>
      </c>
      <c r="G155" s="474" t="s">
        <v>821</v>
      </c>
      <c r="H155" s="474" t="s">
        <v>822</v>
      </c>
      <c r="I155" s="477">
        <v>403.17001342773437</v>
      </c>
      <c r="J155" s="477">
        <v>2</v>
      </c>
      <c r="K155" s="478">
        <v>806.34002685546875</v>
      </c>
    </row>
    <row r="156" spans="1:11" ht="14.4" customHeight="1" x14ac:dyDescent="0.3">
      <c r="A156" s="472" t="s">
        <v>451</v>
      </c>
      <c r="B156" s="473" t="s">
        <v>452</v>
      </c>
      <c r="C156" s="474" t="s">
        <v>458</v>
      </c>
      <c r="D156" s="475" t="s">
        <v>459</v>
      </c>
      <c r="E156" s="474" t="s">
        <v>765</v>
      </c>
      <c r="F156" s="475" t="s">
        <v>766</v>
      </c>
      <c r="G156" s="474" t="s">
        <v>823</v>
      </c>
      <c r="H156" s="474" t="s">
        <v>824</v>
      </c>
      <c r="I156" s="477">
        <v>117.12999725341797</v>
      </c>
      <c r="J156" s="477">
        <v>25</v>
      </c>
      <c r="K156" s="478">
        <v>2928.199951171875</v>
      </c>
    </row>
    <row r="157" spans="1:11" ht="14.4" customHeight="1" x14ac:dyDescent="0.3">
      <c r="A157" s="472" t="s">
        <v>451</v>
      </c>
      <c r="B157" s="473" t="s">
        <v>452</v>
      </c>
      <c r="C157" s="474" t="s">
        <v>458</v>
      </c>
      <c r="D157" s="475" t="s">
        <v>459</v>
      </c>
      <c r="E157" s="474" t="s">
        <v>765</v>
      </c>
      <c r="F157" s="475" t="s">
        <v>766</v>
      </c>
      <c r="G157" s="474" t="s">
        <v>825</v>
      </c>
      <c r="H157" s="474" t="s">
        <v>826</v>
      </c>
      <c r="I157" s="477">
        <v>135.52000427246094</v>
      </c>
      <c r="J157" s="477">
        <v>6</v>
      </c>
      <c r="K157" s="478">
        <v>813.1199951171875</v>
      </c>
    </row>
    <row r="158" spans="1:11" ht="14.4" customHeight="1" x14ac:dyDescent="0.3">
      <c r="A158" s="472" t="s">
        <v>451</v>
      </c>
      <c r="B158" s="473" t="s">
        <v>452</v>
      </c>
      <c r="C158" s="474" t="s">
        <v>458</v>
      </c>
      <c r="D158" s="475" t="s">
        <v>459</v>
      </c>
      <c r="E158" s="474" t="s">
        <v>765</v>
      </c>
      <c r="F158" s="475" t="s">
        <v>766</v>
      </c>
      <c r="G158" s="474" t="s">
        <v>827</v>
      </c>
      <c r="H158" s="474" t="s">
        <v>828</v>
      </c>
      <c r="I158" s="477">
        <v>418.60000610351562</v>
      </c>
      <c r="J158" s="477">
        <v>2</v>
      </c>
      <c r="K158" s="478">
        <v>837.20001220703125</v>
      </c>
    </row>
    <row r="159" spans="1:11" ht="14.4" customHeight="1" x14ac:dyDescent="0.3">
      <c r="A159" s="472" t="s">
        <v>451</v>
      </c>
      <c r="B159" s="473" t="s">
        <v>452</v>
      </c>
      <c r="C159" s="474" t="s">
        <v>458</v>
      </c>
      <c r="D159" s="475" t="s">
        <v>459</v>
      </c>
      <c r="E159" s="474" t="s">
        <v>765</v>
      </c>
      <c r="F159" s="475" t="s">
        <v>766</v>
      </c>
      <c r="G159" s="474" t="s">
        <v>829</v>
      </c>
      <c r="H159" s="474" t="s">
        <v>830</v>
      </c>
      <c r="I159" s="477">
        <v>533.6099853515625</v>
      </c>
      <c r="J159" s="477">
        <v>4</v>
      </c>
      <c r="K159" s="478">
        <v>2134.43994140625</v>
      </c>
    </row>
    <row r="160" spans="1:11" ht="14.4" customHeight="1" x14ac:dyDescent="0.3">
      <c r="A160" s="472" t="s">
        <v>451</v>
      </c>
      <c r="B160" s="473" t="s">
        <v>452</v>
      </c>
      <c r="C160" s="474" t="s">
        <v>458</v>
      </c>
      <c r="D160" s="475" t="s">
        <v>459</v>
      </c>
      <c r="E160" s="474" t="s">
        <v>765</v>
      </c>
      <c r="F160" s="475" t="s">
        <v>766</v>
      </c>
      <c r="G160" s="474" t="s">
        <v>831</v>
      </c>
      <c r="H160" s="474" t="s">
        <v>832</v>
      </c>
      <c r="I160" s="477">
        <v>0.61000001430511475</v>
      </c>
      <c r="J160" s="477">
        <v>800</v>
      </c>
      <c r="K160" s="478">
        <v>488</v>
      </c>
    </row>
    <row r="161" spans="1:11" ht="14.4" customHeight="1" x14ac:dyDescent="0.3">
      <c r="A161" s="472" t="s">
        <v>451</v>
      </c>
      <c r="B161" s="473" t="s">
        <v>452</v>
      </c>
      <c r="C161" s="474" t="s">
        <v>458</v>
      </c>
      <c r="D161" s="475" t="s">
        <v>459</v>
      </c>
      <c r="E161" s="474" t="s">
        <v>765</v>
      </c>
      <c r="F161" s="475" t="s">
        <v>766</v>
      </c>
      <c r="G161" s="474" t="s">
        <v>833</v>
      </c>
      <c r="H161" s="474" t="s">
        <v>834</v>
      </c>
      <c r="I161" s="477">
        <v>574.75</v>
      </c>
      <c r="J161" s="477">
        <v>2</v>
      </c>
      <c r="K161" s="478">
        <v>1149.5</v>
      </c>
    </row>
    <row r="162" spans="1:11" ht="14.4" customHeight="1" x14ac:dyDescent="0.3">
      <c r="A162" s="472" t="s">
        <v>451</v>
      </c>
      <c r="B162" s="473" t="s">
        <v>452</v>
      </c>
      <c r="C162" s="474" t="s">
        <v>458</v>
      </c>
      <c r="D162" s="475" t="s">
        <v>459</v>
      </c>
      <c r="E162" s="474" t="s">
        <v>765</v>
      </c>
      <c r="F162" s="475" t="s">
        <v>766</v>
      </c>
      <c r="G162" s="474" t="s">
        <v>835</v>
      </c>
      <c r="H162" s="474" t="s">
        <v>836</v>
      </c>
      <c r="I162" s="477">
        <v>262.57000732421875</v>
      </c>
      <c r="J162" s="477">
        <v>8</v>
      </c>
      <c r="K162" s="478">
        <v>2100.570068359375</v>
      </c>
    </row>
    <row r="163" spans="1:11" ht="14.4" customHeight="1" x14ac:dyDescent="0.3">
      <c r="A163" s="472" t="s">
        <v>451</v>
      </c>
      <c r="B163" s="473" t="s">
        <v>452</v>
      </c>
      <c r="C163" s="474" t="s">
        <v>458</v>
      </c>
      <c r="D163" s="475" t="s">
        <v>459</v>
      </c>
      <c r="E163" s="474" t="s">
        <v>765</v>
      </c>
      <c r="F163" s="475" t="s">
        <v>766</v>
      </c>
      <c r="G163" s="474" t="s">
        <v>837</v>
      </c>
      <c r="H163" s="474" t="s">
        <v>838</v>
      </c>
      <c r="I163" s="477">
        <v>262.57000732421875</v>
      </c>
      <c r="J163" s="477">
        <v>6</v>
      </c>
      <c r="K163" s="478">
        <v>1575.4200439453125</v>
      </c>
    </row>
    <row r="164" spans="1:11" ht="14.4" customHeight="1" x14ac:dyDescent="0.3">
      <c r="A164" s="472" t="s">
        <v>451</v>
      </c>
      <c r="B164" s="473" t="s">
        <v>452</v>
      </c>
      <c r="C164" s="474" t="s">
        <v>458</v>
      </c>
      <c r="D164" s="475" t="s">
        <v>459</v>
      </c>
      <c r="E164" s="474" t="s">
        <v>765</v>
      </c>
      <c r="F164" s="475" t="s">
        <v>766</v>
      </c>
      <c r="G164" s="474" t="s">
        <v>839</v>
      </c>
      <c r="H164" s="474" t="s">
        <v>840</v>
      </c>
      <c r="I164" s="477">
        <v>142.77999877929687</v>
      </c>
      <c r="J164" s="477">
        <v>4</v>
      </c>
      <c r="K164" s="478">
        <v>571.1300048828125</v>
      </c>
    </row>
    <row r="165" spans="1:11" ht="14.4" customHeight="1" x14ac:dyDescent="0.3">
      <c r="A165" s="472" t="s">
        <v>451</v>
      </c>
      <c r="B165" s="473" t="s">
        <v>452</v>
      </c>
      <c r="C165" s="474" t="s">
        <v>458</v>
      </c>
      <c r="D165" s="475" t="s">
        <v>459</v>
      </c>
      <c r="E165" s="474" t="s">
        <v>765</v>
      </c>
      <c r="F165" s="475" t="s">
        <v>766</v>
      </c>
      <c r="G165" s="474" t="s">
        <v>841</v>
      </c>
      <c r="H165" s="474" t="s">
        <v>842</v>
      </c>
      <c r="I165" s="477">
        <v>1.6699999570846558</v>
      </c>
      <c r="J165" s="477">
        <v>600</v>
      </c>
      <c r="K165" s="478">
        <v>1002</v>
      </c>
    </row>
    <row r="166" spans="1:11" ht="14.4" customHeight="1" x14ac:dyDescent="0.3">
      <c r="A166" s="472" t="s">
        <v>451</v>
      </c>
      <c r="B166" s="473" t="s">
        <v>452</v>
      </c>
      <c r="C166" s="474" t="s">
        <v>458</v>
      </c>
      <c r="D166" s="475" t="s">
        <v>459</v>
      </c>
      <c r="E166" s="474" t="s">
        <v>765</v>
      </c>
      <c r="F166" s="475" t="s">
        <v>766</v>
      </c>
      <c r="G166" s="474" t="s">
        <v>843</v>
      </c>
      <c r="H166" s="474" t="s">
        <v>844</v>
      </c>
      <c r="I166" s="477">
        <v>75.019996643066406</v>
      </c>
      <c r="J166" s="477">
        <v>4</v>
      </c>
      <c r="K166" s="478">
        <v>300.07998657226562</v>
      </c>
    </row>
    <row r="167" spans="1:11" ht="14.4" customHeight="1" x14ac:dyDescent="0.3">
      <c r="A167" s="472" t="s">
        <v>451</v>
      </c>
      <c r="B167" s="473" t="s">
        <v>452</v>
      </c>
      <c r="C167" s="474" t="s">
        <v>458</v>
      </c>
      <c r="D167" s="475" t="s">
        <v>459</v>
      </c>
      <c r="E167" s="474" t="s">
        <v>765</v>
      </c>
      <c r="F167" s="475" t="s">
        <v>766</v>
      </c>
      <c r="G167" s="474" t="s">
        <v>845</v>
      </c>
      <c r="H167" s="474" t="s">
        <v>846</v>
      </c>
      <c r="I167" s="477">
        <v>1191.8499755859375</v>
      </c>
      <c r="J167" s="477">
        <v>2</v>
      </c>
      <c r="K167" s="478">
        <v>2383.699951171875</v>
      </c>
    </row>
    <row r="168" spans="1:11" ht="14.4" customHeight="1" x14ac:dyDescent="0.3">
      <c r="A168" s="472" t="s">
        <v>451</v>
      </c>
      <c r="B168" s="473" t="s">
        <v>452</v>
      </c>
      <c r="C168" s="474" t="s">
        <v>458</v>
      </c>
      <c r="D168" s="475" t="s">
        <v>459</v>
      </c>
      <c r="E168" s="474" t="s">
        <v>765</v>
      </c>
      <c r="F168" s="475" t="s">
        <v>766</v>
      </c>
      <c r="G168" s="474" t="s">
        <v>847</v>
      </c>
      <c r="H168" s="474" t="s">
        <v>848</v>
      </c>
      <c r="I168" s="477">
        <v>1.4500000476837158</v>
      </c>
      <c r="J168" s="477">
        <v>7100</v>
      </c>
      <c r="K168" s="478">
        <v>10309.200012207031</v>
      </c>
    </row>
    <row r="169" spans="1:11" ht="14.4" customHeight="1" x14ac:dyDescent="0.3">
      <c r="A169" s="472" t="s">
        <v>451</v>
      </c>
      <c r="B169" s="473" t="s">
        <v>452</v>
      </c>
      <c r="C169" s="474" t="s">
        <v>458</v>
      </c>
      <c r="D169" s="475" t="s">
        <v>459</v>
      </c>
      <c r="E169" s="474" t="s">
        <v>765</v>
      </c>
      <c r="F169" s="475" t="s">
        <v>766</v>
      </c>
      <c r="G169" s="474" t="s">
        <v>849</v>
      </c>
      <c r="H169" s="474" t="s">
        <v>850</v>
      </c>
      <c r="I169" s="477">
        <v>6.690000057220459</v>
      </c>
      <c r="J169" s="477">
        <v>800</v>
      </c>
      <c r="K169" s="478">
        <v>5352.080078125</v>
      </c>
    </row>
    <row r="170" spans="1:11" ht="14.4" customHeight="1" x14ac:dyDescent="0.3">
      <c r="A170" s="472" t="s">
        <v>451</v>
      </c>
      <c r="B170" s="473" t="s">
        <v>452</v>
      </c>
      <c r="C170" s="474" t="s">
        <v>458</v>
      </c>
      <c r="D170" s="475" t="s">
        <v>459</v>
      </c>
      <c r="E170" s="474" t="s">
        <v>765</v>
      </c>
      <c r="F170" s="475" t="s">
        <v>766</v>
      </c>
      <c r="G170" s="474" t="s">
        <v>851</v>
      </c>
      <c r="H170" s="474" t="s">
        <v>852</v>
      </c>
      <c r="I170" s="477">
        <v>1.9199999570846558</v>
      </c>
      <c r="J170" s="477">
        <v>7100</v>
      </c>
      <c r="K170" s="478">
        <v>13659.690185546875</v>
      </c>
    </row>
    <row r="171" spans="1:11" ht="14.4" customHeight="1" x14ac:dyDescent="0.3">
      <c r="A171" s="472" t="s">
        <v>451</v>
      </c>
      <c r="B171" s="473" t="s">
        <v>452</v>
      </c>
      <c r="C171" s="474" t="s">
        <v>458</v>
      </c>
      <c r="D171" s="475" t="s">
        <v>459</v>
      </c>
      <c r="E171" s="474" t="s">
        <v>765</v>
      </c>
      <c r="F171" s="475" t="s">
        <v>766</v>
      </c>
      <c r="G171" s="474" t="s">
        <v>853</v>
      </c>
      <c r="H171" s="474" t="s">
        <v>854</v>
      </c>
      <c r="I171" s="477">
        <v>1.9900000095367432</v>
      </c>
      <c r="J171" s="477">
        <v>30</v>
      </c>
      <c r="K171" s="478">
        <v>59.700000762939453</v>
      </c>
    </row>
    <row r="172" spans="1:11" ht="14.4" customHeight="1" x14ac:dyDescent="0.3">
      <c r="A172" s="472" t="s">
        <v>451</v>
      </c>
      <c r="B172" s="473" t="s">
        <v>452</v>
      </c>
      <c r="C172" s="474" t="s">
        <v>458</v>
      </c>
      <c r="D172" s="475" t="s">
        <v>459</v>
      </c>
      <c r="E172" s="474" t="s">
        <v>765</v>
      </c>
      <c r="F172" s="475" t="s">
        <v>766</v>
      </c>
      <c r="G172" s="474" t="s">
        <v>855</v>
      </c>
      <c r="H172" s="474" t="s">
        <v>856</v>
      </c>
      <c r="I172" s="477">
        <v>1.9677778085072835</v>
      </c>
      <c r="J172" s="477">
        <v>3000</v>
      </c>
      <c r="K172" s="478">
        <v>5898.2899780273437</v>
      </c>
    </row>
    <row r="173" spans="1:11" ht="14.4" customHeight="1" x14ac:dyDescent="0.3">
      <c r="A173" s="472" t="s">
        <v>451</v>
      </c>
      <c r="B173" s="473" t="s">
        <v>452</v>
      </c>
      <c r="C173" s="474" t="s">
        <v>458</v>
      </c>
      <c r="D173" s="475" t="s">
        <v>459</v>
      </c>
      <c r="E173" s="474" t="s">
        <v>765</v>
      </c>
      <c r="F173" s="475" t="s">
        <v>766</v>
      </c>
      <c r="G173" s="474" t="s">
        <v>857</v>
      </c>
      <c r="H173" s="474" t="s">
        <v>858</v>
      </c>
      <c r="I173" s="477">
        <v>21.236666361490887</v>
      </c>
      <c r="J173" s="477">
        <v>90</v>
      </c>
      <c r="K173" s="478">
        <v>1911.3999938964844</v>
      </c>
    </row>
    <row r="174" spans="1:11" ht="14.4" customHeight="1" x14ac:dyDescent="0.3">
      <c r="A174" s="472" t="s">
        <v>451</v>
      </c>
      <c r="B174" s="473" t="s">
        <v>452</v>
      </c>
      <c r="C174" s="474" t="s">
        <v>458</v>
      </c>
      <c r="D174" s="475" t="s">
        <v>459</v>
      </c>
      <c r="E174" s="474" t="s">
        <v>765</v>
      </c>
      <c r="F174" s="475" t="s">
        <v>766</v>
      </c>
      <c r="G174" s="474" t="s">
        <v>859</v>
      </c>
      <c r="H174" s="474" t="s">
        <v>860</v>
      </c>
      <c r="I174" s="477">
        <v>36.200000762939453</v>
      </c>
      <c r="J174" s="477">
        <v>12</v>
      </c>
      <c r="K174" s="478">
        <v>434.44000244140625</v>
      </c>
    </row>
    <row r="175" spans="1:11" ht="14.4" customHeight="1" x14ac:dyDescent="0.3">
      <c r="A175" s="472" t="s">
        <v>451</v>
      </c>
      <c r="B175" s="473" t="s">
        <v>452</v>
      </c>
      <c r="C175" s="474" t="s">
        <v>458</v>
      </c>
      <c r="D175" s="475" t="s">
        <v>459</v>
      </c>
      <c r="E175" s="474" t="s">
        <v>765</v>
      </c>
      <c r="F175" s="475" t="s">
        <v>766</v>
      </c>
      <c r="G175" s="474" t="s">
        <v>861</v>
      </c>
      <c r="H175" s="474" t="s">
        <v>862</v>
      </c>
      <c r="I175" s="477">
        <v>56.269999186197914</v>
      </c>
      <c r="J175" s="477">
        <v>200</v>
      </c>
      <c r="K175" s="478">
        <v>11262.530029296875</v>
      </c>
    </row>
    <row r="176" spans="1:11" ht="14.4" customHeight="1" x14ac:dyDescent="0.3">
      <c r="A176" s="472" t="s">
        <v>451</v>
      </c>
      <c r="B176" s="473" t="s">
        <v>452</v>
      </c>
      <c r="C176" s="474" t="s">
        <v>458</v>
      </c>
      <c r="D176" s="475" t="s">
        <v>459</v>
      </c>
      <c r="E176" s="474" t="s">
        <v>863</v>
      </c>
      <c r="F176" s="475" t="s">
        <v>864</v>
      </c>
      <c r="G176" s="474" t="s">
        <v>865</v>
      </c>
      <c r="H176" s="474" t="s">
        <v>866</v>
      </c>
      <c r="I176" s="477">
        <v>0.47999998927116394</v>
      </c>
      <c r="J176" s="477">
        <v>30</v>
      </c>
      <c r="K176" s="478">
        <v>14.399999618530273</v>
      </c>
    </row>
    <row r="177" spans="1:11" ht="14.4" customHeight="1" x14ac:dyDescent="0.3">
      <c r="A177" s="472" t="s">
        <v>451</v>
      </c>
      <c r="B177" s="473" t="s">
        <v>452</v>
      </c>
      <c r="C177" s="474" t="s">
        <v>458</v>
      </c>
      <c r="D177" s="475" t="s">
        <v>459</v>
      </c>
      <c r="E177" s="474" t="s">
        <v>863</v>
      </c>
      <c r="F177" s="475" t="s">
        <v>864</v>
      </c>
      <c r="G177" s="474" t="s">
        <v>867</v>
      </c>
      <c r="H177" s="474" t="s">
        <v>868</v>
      </c>
      <c r="I177" s="477">
        <v>0.47999998927116394</v>
      </c>
      <c r="J177" s="477">
        <v>30</v>
      </c>
      <c r="K177" s="478">
        <v>14.399999618530273</v>
      </c>
    </row>
    <row r="178" spans="1:11" ht="14.4" customHeight="1" x14ac:dyDescent="0.3">
      <c r="A178" s="472" t="s">
        <v>451</v>
      </c>
      <c r="B178" s="473" t="s">
        <v>452</v>
      </c>
      <c r="C178" s="474" t="s">
        <v>458</v>
      </c>
      <c r="D178" s="475" t="s">
        <v>459</v>
      </c>
      <c r="E178" s="474" t="s">
        <v>863</v>
      </c>
      <c r="F178" s="475" t="s">
        <v>864</v>
      </c>
      <c r="G178" s="474" t="s">
        <v>869</v>
      </c>
      <c r="H178" s="474" t="s">
        <v>870</v>
      </c>
      <c r="I178" s="477">
        <v>0.54000002145767212</v>
      </c>
      <c r="J178" s="477">
        <v>400</v>
      </c>
      <c r="K178" s="478">
        <v>216</v>
      </c>
    </row>
    <row r="179" spans="1:11" ht="14.4" customHeight="1" x14ac:dyDescent="0.3">
      <c r="A179" s="472" t="s">
        <v>451</v>
      </c>
      <c r="B179" s="473" t="s">
        <v>452</v>
      </c>
      <c r="C179" s="474" t="s">
        <v>458</v>
      </c>
      <c r="D179" s="475" t="s">
        <v>459</v>
      </c>
      <c r="E179" s="474" t="s">
        <v>871</v>
      </c>
      <c r="F179" s="475" t="s">
        <v>872</v>
      </c>
      <c r="G179" s="474" t="s">
        <v>873</v>
      </c>
      <c r="H179" s="474" t="s">
        <v>874</v>
      </c>
      <c r="I179" s="477">
        <v>0.62999999523162842</v>
      </c>
      <c r="J179" s="477">
        <v>7600</v>
      </c>
      <c r="K179" s="478">
        <v>4788</v>
      </c>
    </row>
    <row r="180" spans="1:11" ht="14.4" customHeight="1" x14ac:dyDescent="0.3">
      <c r="A180" s="472" t="s">
        <v>451</v>
      </c>
      <c r="B180" s="473" t="s">
        <v>452</v>
      </c>
      <c r="C180" s="474" t="s">
        <v>458</v>
      </c>
      <c r="D180" s="475" t="s">
        <v>459</v>
      </c>
      <c r="E180" s="474" t="s">
        <v>871</v>
      </c>
      <c r="F180" s="475" t="s">
        <v>872</v>
      </c>
      <c r="G180" s="474" t="s">
        <v>875</v>
      </c>
      <c r="H180" s="474" t="s">
        <v>876</v>
      </c>
      <c r="I180" s="477">
        <v>0.63666665554046631</v>
      </c>
      <c r="J180" s="477">
        <v>4600</v>
      </c>
      <c r="K180" s="478">
        <v>2938</v>
      </c>
    </row>
    <row r="181" spans="1:11" ht="14.4" customHeight="1" x14ac:dyDescent="0.3">
      <c r="A181" s="472" t="s">
        <v>451</v>
      </c>
      <c r="B181" s="473" t="s">
        <v>452</v>
      </c>
      <c r="C181" s="474" t="s">
        <v>458</v>
      </c>
      <c r="D181" s="475" t="s">
        <v>459</v>
      </c>
      <c r="E181" s="474" t="s">
        <v>871</v>
      </c>
      <c r="F181" s="475" t="s">
        <v>872</v>
      </c>
      <c r="G181" s="474" t="s">
        <v>877</v>
      </c>
      <c r="H181" s="474" t="s">
        <v>878</v>
      </c>
      <c r="I181" s="477">
        <v>0.62999999523162842</v>
      </c>
      <c r="J181" s="477">
        <v>3000</v>
      </c>
      <c r="K181" s="478">
        <v>1896</v>
      </c>
    </row>
    <row r="182" spans="1:11" ht="14.4" customHeight="1" x14ac:dyDescent="0.3">
      <c r="A182" s="472" t="s">
        <v>451</v>
      </c>
      <c r="B182" s="473" t="s">
        <v>452</v>
      </c>
      <c r="C182" s="474" t="s">
        <v>458</v>
      </c>
      <c r="D182" s="475" t="s">
        <v>459</v>
      </c>
      <c r="E182" s="474" t="s">
        <v>871</v>
      </c>
      <c r="F182" s="475" t="s">
        <v>872</v>
      </c>
      <c r="G182" s="474" t="s">
        <v>879</v>
      </c>
      <c r="H182" s="474" t="s">
        <v>880</v>
      </c>
      <c r="I182" s="477">
        <v>1.8400000333786011</v>
      </c>
      <c r="J182" s="477">
        <v>200</v>
      </c>
      <c r="K182" s="478">
        <v>367.83999633789062</v>
      </c>
    </row>
    <row r="183" spans="1:11" ht="14.4" customHeight="1" x14ac:dyDescent="0.3">
      <c r="A183" s="472" t="s">
        <v>451</v>
      </c>
      <c r="B183" s="473" t="s">
        <v>452</v>
      </c>
      <c r="C183" s="474" t="s">
        <v>458</v>
      </c>
      <c r="D183" s="475" t="s">
        <v>459</v>
      </c>
      <c r="E183" s="474" t="s">
        <v>871</v>
      </c>
      <c r="F183" s="475" t="s">
        <v>872</v>
      </c>
      <c r="G183" s="474" t="s">
        <v>881</v>
      </c>
      <c r="H183" s="474" t="s">
        <v>882</v>
      </c>
      <c r="I183" s="477">
        <v>1.8400000333786011</v>
      </c>
      <c r="J183" s="477">
        <v>200</v>
      </c>
      <c r="K183" s="478">
        <v>367.83999633789062</v>
      </c>
    </row>
    <row r="184" spans="1:11" ht="14.4" customHeight="1" x14ac:dyDescent="0.3">
      <c r="A184" s="472" t="s">
        <v>451</v>
      </c>
      <c r="B184" s="473" t="s">
        <v>452</v>
      </c>
      <c r="C184" s="474" t="s">
        <v>458</v>
      </c>
      <c r="D184" s="475" t="s">
        <v>459</v>
      </c>
      <c r="E184" s="474" t="s">
        <v>871</v>
      </c>
      <c r="F184" s="475" t="s">
        <v>872</v>
      </c>
      <c r="G184" s="474" t="s">
        <v>883</v>
      </c>
      <c r="H184" s="474" t="s">
        <v>884</v>
      </c>
      <c r="I184" s="477">
        <v>17.950000762939453</v>
      </c>
      <c r="J184" s="477">
        <v>50</v>
      </c>
      <c r="K184" s="478">
        <v>897.5</v>
      </c>
    </row>
    <row r="185" spans="1:11" ht="14.4" customHeight="1" x14ac:dyDescent="0.3">
      <c r="A185" s="472" t="s">
        <v>451</v>
      </c>
      <c r="B185" s="473" t="s">
        <v>452</v>
      </c>
      <c r="C185" s="474" t="s">
        <v>458</v>
      </c>
      <c r="D185" s="475" t="s">
        <v>459</v>
      </c>
      <c r="E185" s="474" t="s">
        <v>871</v>
      </c>
      <c r="F185" s="475" t="s">
        <v>872</v>
      </c>
      <c r="G185" s="474" t="s">
        <v>885</v>
      </c>
      <c r="H185" s="474" t="s">
        <v>886</v>
      </c>
      <c r="I185" s="477">
        <v>14.520000457763672</v>
      </c>
      <c r="J185" s="477">
        <v>50</v>
      </c>
      <c r="K185" s="478">
        <v>726</v>
      </c>
    </row>
    <row r="186" spans="1:11" ht="14.4" customHeight="1" x14ac:dyDescent="0.3">
      <c r="A186" s="472" t="s">
        <v>451</v>
      </c>
      <c r="B186" s="473" t="s">
        <v>452</v>
      </c>
      <c r="C186" s="474" t="s">
        <v>458</v>
      </c>
      <c r="D186" s="475" t="s">
        <v>459</v>
      </c>
      <c r="E186" s="474" t="s">
        <v>871</v>
      </c>
      <c r="F186" s="475" t="s">
        <v>872</v>
      </c>
      <c r="G186" s="474" t="s">
        <v>887</v>
      </c>
      <c r="H186" s="474" t="s">
        <v>888</v>
      </c>
      <c r="I186" s="477">
        <v>7.4000000953674316</v>
      </c>
      <c r="J186" s="477">
        <v>200</v>
      </c>
      <c r="K186" s="478">
        <v>1480</v>
      </c>
    </row>
    <row r="187" spans="1:11" ht="14.4" customHeight="1" x14ac:dyDescent="0.3">
      <c r="A187" s="472" t="s">
        <v>451</v>
      </c>
      <c r="B187" s="473" t="s">
        <v>452</v>
      </c>
      <c r="C187" s="474" t="s">
        <v>458</v>
      </c>
      <c r="D187" s="475" t="s">
        <v>459</v>
      </c>
      <c r="E187" s="474" t="s">
        <v>871</v>
      </c>
      <c r="F187" s="475" t="s">
        <v>872</v>
      </c>
      <c r="G187" s="474" t="s">
        <v>889</v>
      </c>
      <c r="H187" s="474" t="s">
        <v>890</v>
      </c>
      <c r="I187" s="477">
        <v>7.5</v>
      </c>
      <c r="J187" s="477">
        <v>200</v>
      </c>
      <c r="K187" s="478">
        <v>1500</v>
      </c>
    </row>
    <row r="188" spans="1:11" ht="14.4" customHeight="1" x14ac:dyDescent="0.3">
      <c r="A188" s="472" t="s">
        <v>451</v>
      </c>
      <c r="B188" s="473" t="s">
        <v>452</v>
      </c>
      <c r="C188" s="474" t="s">
        <v>458</v>
      </c>
      <c r="D188" s="475" t="s">
        <v>459</v>
      </c>
      <c r="E188" s="474" t="s">
        <v>871</v>
      </c>
      <c r="F188" s="475" t="s">
        <v>872</v>
      </c>
      <c r="G188" s="474" t="s">
        <v>891</v>
      </c>
      <c r="H188" s="474" t="s">
        <v>892</v>
      </c>
      <c r="I188" s="477">
        <v>7.2200001080830889</v>
      </c>
      <c r="J188" s="477">
        <v>450</v>
      </c>
      <c r="K188" s="478">
        <v>3252</v>
      </c>
    </row>
    <row r="189" spans="1:11" ht="14.4" customHeight="1" x14ac:dyDescent="0.3">
      <c r="A189" s="472" t="s">
        <v>451</v>
      </c>
      <c r="B189" s="473" t="s">
        <v>452</v>
      </c>
      <c r="C189" s="474" t="s">
        <v>458</v>
      </c>
      <c r="D189" s="475" t="s">
        <v>459</v>
      </c>
      <c r="E189" s="474" t="s">
        <v>871</v>
      </c>
      <c r="F189" s="475" t="s">
        <v>872</v>
      </c>
      <c r="G189" s="474" t="s">
        <v>893</v>
      </c>
      <c r="H189" s="474" t="s">
        <v>894</v>
      </c>
      <c r="I189" s="477">
        <v>7.5</v>
      </c>
      <c r="J189" s="477">
        <v>200</v>
      </c>
      <c r="K189" s="478">
        <v>1500</v>
      </c>
    </row>
    <row r="190" spans="1:11" ht="14.4" customHeight="1" x14ac:dyDescent="0.3">
      <c r="A190" s="472" t="s">
        <v>451</v>
      </c>
      <c r="B190" s="473" t="s">
        <v>452</v>
      </c>
      <c r="C190" s="474" t="s">
        <v>458</v>
      </c>
      <c r="D190" s="475" t="s">
        <v>459</v>
      </c>
      <c r="E190" s="474" t="s">
        <v>871</v>
      </c>
      <c r="F190" s="475" t="s">
        <v>872</v>
      </c>
      <c r="G190" s="474" t="s">
        <v>891</v>
      </c>
      <c r="H190" s="474" t="s">
        <v>895</v>
      </c>
      <c r="I190" s="477">
        <v>7.5</v>
      </c>
      <c r="J190" s="477">
        <v>400</v>
      </c>
      <c r="K190" s="478">
        <v>3000</v>
      </c>
    </row>
    <row r="191" spans="1:11" ht="14.4" customHeight="1" x14ac:dyDescent="0.3">
      <c r="A191" s="472" t="s">
        <v>451</v>
      </c>
      <c r="B191" s="473" t="s">
        <v>452</v>
      </c>
      <c r="C191" s="474" t="s">
        <v>458</v>
      </c>
      <c r="D191" s="475" t="s">
        <v>459</v>
      </c>
      <c r="E191" s="474" t="s">
        <v>871</v>
      </c>
      <c r="F191" s="475" t="s">
        <v>872</v>
      </c>
      <c r="G191" s="474" t="s">
        <v>893</v>
      </c>
      <c r="H191" s="474" t="s">
        <v>896</v>
      </c>
      <c r="I191" s="477">
        <v>7.5</v>
      </c>
      <c r="J191" s="477">
        <v>200</v>
      </c>
      <c r="K191" s="478">
        <v>1500</v>
      </c>
    </row>
    <row r="192" spans="1:11" ht="14.4" customHeight="1" x14ac:dyDescent="0.3">
      <c r="A192" s="472" t="s">
        <v>451</v>
      </c>
      <c r="B192" s="473" t="s">
        <v>452</v>
      </c>
      <c r="C192" s="474" t="s">
        <v>458</v>
      </c>
      <c r="D192" s="475" t="s">
        <v>459</v>
      </c>
      <c r="E192" s="474" t="s">
        <v>871</v>
      </c>
      <c r="F192" s="475" t="s">
        <v>872</v>
      </c>
      <c r="G192" s="474" t="s">
        <v>897</v>
      </c>
      <c r="H192" s="474" t="s">
        <v>898</v>
      </c>
      <c r="I192" s="477">
        <v>6.2399997711181641</v>
      </c>
      <c r="J192" s="477">
        <v>70</v>
      </c>
      <c r="K192" s="478">
        <v>436.6199951171875</v>
      </c>
    </row>
    <row r="193" spans="1:11" ht="14.4" customHeight="1" x14ac:dyDescent="0.3">
      <c r="A193" s="472" t="s">
        <v>451</v>
      </c>
      <c r="B193" s="473" t="s">
        <v>452</v>
      </c>
      <c r="C193" s="474" t="s">
        <v>458</v>
      </c>
      <c r="D193" s="475" t="s">
        <v>459</v>
      </c>
      <c r="E193" s="474" t="s">
        <v>871</v>
      </c>
      <c r="F193" s="475" t="s">
        <v>872</v>
      </c>
      <c r="G193" s="474" t="s">
        <v>899</v>
      </c>
      <c r="H193" s="474" t="s">
        <v>900</v>
      </c>
      <c r="I193" s="477">
        <v>0.73000001907348633</v>
      </c>
      <c r="J193" s="477">
        <v>200</v>
      </c>
      <c r="K193" s="478">
        <v>145.72000122070312</v>
      </c>
    </row>
    <row r="194" spans="1:11" ht="14.4" customHeight="1" x14ac:dyDescent="0.3">
      <c r="A194" s="472" t="s">
        <v>451</v>
      </c>
      <c r="B194" s="473" t="s">
        <v>452</v>
      </c>
      <c r="C194" s="474" t="s">
        <v>458</v>
      </c>
      <c r="D194" s="475" t="s">
        <v>459</v>
      </c>
      <c r="E194" s="474" t="s">
        <v>871</v>
      </c>
      <c r="F194" s="475" t="s">
        <v>872</v>
      </c>
      <c r="G194" s="474" t="s">
        <v>873</v>
      </c>
      <c r="H194" s="474" t="s">
        <v>901</v>
      </c>
      <c r="I194" s="477">
        <v>0.62833333015441895</v>
      </c>
      <c r="J194" s="477">
        <v>12000</v>
      </c>
      <c r="K194" s="478">
        <v>7540</v>
      </c>
    </row>
    <row r="195" spans="1:11" ht="14.4" customHeight="1" x14ac:dyDescent="0.3">
      <c r="A195" s="472" t="s">
        <v>451</v>
      </c>
      <c r="B195" s="473" t="s">
        <v>452</v>
      </c>
      <c r="C195" s="474" t="s">
        <v>458</v>
      </c>
      <c r="D195" s="475" t="s">
        <v>459</v>
      </c>
      <c r="E195" s="474" t="s">
        <v>871</v>
      </c>
      <c r="F195" s="475" t="s">
        <v>872</v>
      </c>
      <c r="G195" s="474" t="s">
        <v>875</v>
      </c>
      <c r="H195" s="474" t="s">
        <v>902</v>
      </c>
      <c r="I195" s="477">
        <v>0.62799999713897703</v>
      </c>
      <c r="J195" s="477">
        <v>6400</v>
      </c>
      <c r="K195" s="478">
        <v>4022</v>
      </c>
    </row>
    <row r="196" spans="1:11" ht="14.4" customHeight="1" x14ac:dyDescent="0.3">
      <c r="A196" s="472" t="s">
        <v>451</v>
      </c>
      <c r="B196" s="473" t="s">
        <v>452</v>
      </c>
      <c r="C196" s="474" t="s">
        <v>458</v>
      </c>
      <c r="D196" s="475" t="s">
        <v>459</v>
      </c>
      <c r="E196" s="474" t="s">
        <v>871</v>
      </c>
      <c r="F196" s="475" t="s">
        <v>872</v>
      </c>
      <c r="G196" s="474" t="s">
        <v>877</v>
      </c>
      <c r="H196" s="474" t="s">
        <v>903</v>
      </c>
      <c r="I196" s="477">
        <v>0.62999999523162842</v>
      </c>
      <c r="J196" s="477">
        <v>5000</v>
      </c>
      <c r="K196" s="478">
        <v>3150</v>
      </c>
    </row>
    <row r="197" spans="1:11" ht="14.4" customHeight="1" x14ac:dyDescent="0.3">
      <c r="A197" s="472" t="s">
        <v>451</v>
      </c>
      <c r="B197" s="473" t="s">
        <v>452</v>
      </c>
      <c r="C197" s="474" t="s">
        <v>458</v>
      </c>
      <c r="D197" s="475" t="s">
        <v>459</v>
      </c>
      <c r="E197" s="474" t="s">
        <v>871</v>
      </c>
      <c r="F197" s="475" t="s">
        <v>872</v>
      </c>
      <c r="G197" s="474" t="s">
        <v>875</v>
      </c>
      <c r="H197" s="474" t="s">
        <v>904</v>
      </c>
      <c r="I197" s="477">
        <v>0.62000000476837158</v>
      </c>
      <c r="J197" s="477">
        <v>2000</v>
      </c>
      <c r="K197" s="478">
        <v>1240</v>
      </c>
    </row>
    <row r="198" spans="1:11" ht="14.4" customHeight="1" x14ac:dyDescent="0.3">
      <c r="A198" s="472" t="s">
        <v>451</v>
      </c>
      <c r="B198" s="473" t="s">
        <v>452</v>
      </c>
      <c r="C198" s="474" t="s">
        <v>458</v>
      </c>
      <c r="D198" s="475" t="s">
        <v>459</v>
      </c>
      <c r="E198" s="474" t="s">
        <v>871</v>
      </c>
      <c r="F198" s="475" t="s">
        <v>872</v>
      </c>
      <c r="G198" s="474" t="s">
        <v>905</v>
      </c>
      <c r="H198" s="474" t="s">
        <v>906</v>
      </c>
      <c r="I198" s="477">
        <v>17.180000305175781</v>
      </c>
      <c r="J198" s="477">
        <v>100</v>
      </c>
      <c r="K198" s="478">
        <v>1718.199951171875</v>
      </c>
    </row>
    <row r="199" spans="1:11" ht="14.4" customHeight="1" x14ac:dyDescent="0.3">
      <c r="A199" s="472" t="s">
        <v>451</v>
      </c>
      <c r="B199" s="473" t="s">
        <v>452</v>
      </c>
      <c r="C199" s="474" t="s">
        <v>458</v>
      </c>
      <c r="D199" s="475" t="s">
        <v>459</v>
      </c>
      <c r="E199" s="474" t="s">
        <v>871</v>
      </c>
      <c r="F199" s="475" t="s">
        <v>872</v>
      </c>
      <c r="G199" s="474" t="s">
        <v>879</v>
      </c>
      <c r="H199" s="474" t="s">
        <v>907</v>
      </c>
      <c r="I199" s="477">
        <v>1.8400000333786011</v>
      </c>
      <c r="J199" s="477">
        <v>700</v>
      </c>
      <c r="K199" s="478">
        <v>1287.4400024414063</v>
      </c>
    </row>
    <row r="200" spans="1:11" ht="14.4" customHeight="1" x14ac:dyDescent="0.3">
      <c r="A200" s="472" t="s">
        <v>451</v>
      </c>
      <c r="B200" s="473" t="s">
        <v>452</v>
      </c>
      <c r="C200" s="474" t="s">
        <v>458</v>
      </c>
      <c r="D200" s="475" t="s">
        <v>459</v>
      </c>
      <c r="E200" s="474" t="s">
        <v>871</v>
      </c>
      <c r="F200" s="475" t="s">
        <v>872</v>
      </c>
      <c r="G200" s="474" t="s">
        <v>881</v>
      </c>
      <c r="H200" s="474" t="s">
        <v>908</v>
      </c>
      <c r="I200" s="477">
        <v>1.8400000333786011</v>
      </c>
      <c r="J200" s="477">
        <v>700</v>
      </c>
      <c r="K200" s="478">
        <v>1287.6799926757812</v>
      </c>
    </row>
    <row r="201" spans="1:11" ht="14.4" customHeight="1" x14ac:dyDescent="0.3">
      <c r="A201" s="472" t="s">
        <v>451</v>
      </c>
      <c r="B201" s="473" t="s">
        <v>452</v>
      </c>
      <c r="C201" s="474" t="s">
        <v>458</v>
      </c>
      <c r="D201" s="475" t="s">
        <v>459</v>
      </c>
      <c r="E201" s="474" t="s">
        <v>909</v>
      </c>
      <c r="F201" s="475" t="s">
        <v>910</v>
      </c>
      <c r="G201" s="474" t="s">
        <v>911</v>
      </c>
      <c r="H201" s="474" t="s">
        <v>912</v>
      </c>
      <c r="I201" s="477">
        <v>123.41999816894531</v>
      </c>
      <c r="J201" s="477">
        <v>6</v>
      </c>
      <c r="K201" s="478">
        <v>740.52001953125</v>
      </c>
    </row>
    <row r="202" spans="1:11" ht="14.4" customHeight="1" x14ac:dyDescent="0.3">
      <c r="A202" s="472" t="s">
        <v>481</v>
      </c>
      <c r="B202" s="473" t="s">
        <v>482</v>
      </c>
      <c r="C202" s="474" t="s">
        <v>483</v>
      </c>
      <c r="D202" s="475" t="s">
        <v>484</v>
      </c>
      <c r="E202" s="474" t="s">
        <v>747</v>
      </c>
      <c r="F202" s="475" t="s">
        <v>748</v>
      </c>
      <c r="G202" s="474" t="s">
        <v>913</v>
      </c>
      <c r="H202" s="474" t="s">
        <v>914</v>
      </c>
      <c r="I202" s="477">
        <v>7.5900001525878906</v>
      </c>
      <c r="J202" s="477">
        <v>2</v>
      </c>
      <c r="K202" s="478">
        <v>15.180000305175781</v>
      </c>
    </row>
    <row r="203" spans="1:11" ht="14.4" customHeight="1" thickBot="1" x14ac:dyDescent="0.35">
      <c r="A203" s="479" t="s">
        <v>481</v>
      </c>
      <c r="B203" s="480" t="s">
        <v>482</v>
      </c>
      <c r="C203" s="481" t="s">
        <v>483</v>
      </c>
      <c r="D203" s="482" t="s">
        <v>484</v>
      </c>
      <c r="E203" s="481" t="s">
        <v>747</v>
      </c>
      <c r="F203" s="482" t="s">
        <v>748</v>
      </c>
      <c r="G203" s="481" t="s">
        <v>915</v>
      </c>
      <c r="H203" s="481" t="s">
        <v>916</v>
      </c>
      <c r="I203" s="484">
        <v>2.7300000190734863</v>
      </c>
      <c r="J203" s="484">
        <v>12</v>
      </c>
      <c r="K203" s="485">
        <v>32.759998321533203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28.340000000000003</v>
      </c>
      <c r="D6" s="288"/>
      <c r="E6" s="288"/>
      <c r="F6" s="287"/>
      <c r="G6" s="289">
        <f ca="1">SUM(Tabulka[05 h_vram])/2</f>
        <v>42677.599999999999</v>
      </c>
      <c r="H6" s="288">
        <f ca="1">SUM(Tabulka[06 h_naduv])/2</f>
        <v>1580.3500000000001</v>
      </c>
      <c r="I6" s="288">
        <f ca="1">SUM(Tabulka[07 h_nadzk])/2</f>
        <v>330.4</v>
      </c>
      <c r="J6" s="287">
        <f ca="1">SUM(Tabulka[08 h_oon])/2</f>
        <v>7244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1267065</v>
      </c>
      <c r="N6" s="288">
        <f ca="1">SUM(Tabulka[12 m_oc])/2</f>
        <v>1267065</v>
      </c>
      <c r="O6" s="287">
        <f ca="1">SUM(Tabulka[13 m_sk])/2</f>
        <v>14208685</v>
      </c>
      <c r="P6" s="286">
        <f ca="1">SUM(Tabulka[14_vzsk])/2</f>
        <v>20870</v>
      </c>
      <c r="Q6" s="286">
        <f ca="1">SUM(Tabulka[15_vzpl])/2</f>
        <v>58367.104070454319</v>
      </c>
      <c r="R6" s="285">
        <f ca="1">IF(Q6=0,0,P6/Q6)</f>
        <v>0.35756442489947832</v>
      </c>
      <c r="S6" s="284">
        <f ca="1">Q6-P6</f>
        <v>37497.104070454319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7.5400000000000009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11484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711554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711554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4825473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15099.581045570487</v>
      </c>
      <c r="R8" s="268">
        <f ca="1">IF(Tabulka[[#This Row],[15_vzpl]]=0,"",Tabulka[[#This Row],[14_vzsk]]/Tabulka[[#This Row],[15_vzpl]])</f>
        <v>0.45100589078911807</v>
      </c>
      <c r="S8" s="267">
        <f ca="1">IF(Tabulka[[#This Row],[15_vzpl]]-Tabulka[[#This Row],[14_vzsk]]=0,"",Tabulka[[#This Row],[15_vzpl]]-Tabulka[[#This Row],[14_vzsk]])</f>
        <v>8289.5810455704868</v>
      </c>
    </row>
    <row r="9" spans="1:19" x14ac:dyDescent="0.3">
      <c r="A9" s="266">
        <v>99</v>
      </c>
      <c r="B9" s="265" t="s">
        <v>932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2.64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4176.8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34735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34735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1014476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15099.581045570487</v>
      </c>
      <c r="R9" s="268">
        <f ca="1">IF(Tabulka[[#This Row],[15_vzpl]]=0,"",Tabulka[[#This Row],[14_vzsk]]/Tabulka[[#This Row],[15_vzpl]])</f>
        <v>0.45100589078911807</v>
      </c>
      <c r="S9" s="267">
        <f ca="1">IF(Tabulka[[#This Row],[15_vzpl]]-Tabulka[[#This Row],[14_vzsk]]=0,"",Tabulka[[#This Row],[15_vzpl]]-Tabulka[[#This Row],[14_vzsk]])</f>
        <v>8289.5810455704868</v>
      </c>
    </row>
    <row r="10" spans="1:19" x14ac:dyDescent="0.3">
      <c r="A10" s="266">
        <v>100</v>
      </c>
      <c r="B10" s="265" t="s">
        <v>933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6044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6044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229742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>
        <v>101</v>
      </c>
      <c r="B11" s="265" t="s">
        <v>934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4.3999999999999995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6547.2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670775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670775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3581255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3">
      <c r="A12" s="266" t="s">
        <v>918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5901.6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1265.6000000000001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310.39999999999998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3156.5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276035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276035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3745095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39100.856358217163</v>
      </c>
      <c r="R12" s="268">
        <f ca="1">IF(Tabulka[[#This Row],[15_vzpl]]=0,"",Tabulka[[#This Row],[14_vzsk]]/Tabulka[[#This Row],[15_vzpl]])</f>
        <v>5.2684268117495714E-2</v>
      </c>
      <c r="S12" s="267">
        <f ca="1">IF(Tabulka[[#This Row],[15_vzpl]]-Tabulka[[#This Row],[14_vzsk]]=0,"",Tabulka[[#This Row],[15_vzpl]]-Tabulka[[#This Row],[14_vzsk]])</f>
        <v>37040.856358217163</v>
      </c>
    </row>
    <row r="13" spans="1:19" x14ac:dyDescent="0.3">
      <c r="A13" s="266">
        <v>520</v>
      </c>
      <c r="B13" s="265" t="s">
        <v>935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12738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12738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13433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3">
      <c r="A14" s="266">
        <v>521</v>
      </c>
      <c r="B14" s="265" t="s">
        <v>936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9959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9959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9264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3">
      <c r="A15" s="266">
        <v>522</v>
      </c>
      <c r="B15" s="265" t="s">
        <v>937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3">
      <c r="A16" s="266">
        <v>523</v>
      </c>
      <c r="B16" s="265" t="s">
        <v>938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>
        <v>526</v>
      </c>
      <c r="B17" s="265" t="s">
        <v>939</v>
      </c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5757.6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1231.6000000000001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310.39999999999998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244074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244074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3160002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39100.856358217163</v>
      </c>
      <c r="R17" s="268">
        <f ca="1">IF(Tabulka[[#This Row],[15_vzpl]]=0,"",Tabulka[[#This Row],[14_vzsk]]/Tabulka[[#This Row],[15_vzpl]])</f>
        <v>5.2684268117495714E-2</v>
      </c>
      <c r="S17" s="267">
        <f ca="1">IF(Tabulka[[#This Row],[15_vzpl]]-Tabulka[[#This Row],[14_vzsk]]=0,"",Tabulka[[#This Row],[15_vzpl]]-Tabulka[[#This Row],[14_vzsk]])</f>
        <v>37040.856358217163</v>
      </c>
    </row>
    <row r="18" spans="1:19" x14ac:dyDescent="0.3">
      <c r="A18" s="266">
        <v>746</v>
      </c>
      <c r="B18" s="265" t="s">
        <v>940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2843.5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553132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s="266" t="s">
        <v>919</v>
      </c>
      <c r="B19" s="265"/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20872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255.75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4071.5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207283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207283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4775697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4166.6666666666661</v>
      </c>
      <c r="R19" s="268">
        <f ca="1">IF(Tabulka[[#This Row],[15_vzpl]]=0,"",Tabulka[[#This Row],[14_vzsk]]/Tabulka[[#This Row],[15_vzpl]])</f>
        <v>2.8800000000000003</v>
      </c>
      <c r="S19" s="267">
        <f ca="1">IF(Tabulka[[#This Row],[15_vzpl]]-Tabulka[[#This Row],[14_vzsk]]=0,"",Tabulka[[#This Row],[15_vzpl]]-Tabulka[[#This Row],[14_vzsk]])</f>
        <v>-7833.3333333333339</v>
      </c>
    </row>
    <row r="20" spans="1:19" x14ac:dyDescent="0.3">
      <c r="A20" s="266">
        <v>303</v>
      </c>
      <c r="B20" s="265" t="s">
        <v>941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4166.6666666666661</v>
      </c>
      <c r="R20" s="268">
        <f ca="1">IF(Tabulka[[#This Row],[15_vzpl]]=0,"",Tabulka[[#This Row],[14_vzsk]]/Tabulka[[#This Row],[15_vzpl]])</f>
        <v>2.8800000000000003</v>
      </c>
      <c r="S20" s="267">
        <f ca="1">IF(Tabulka[[#This Row],[15_vzpl]]-Tabulka[[#This Row],[14_vzsk]]=0,"",Tabulka[[#This Row],[15_vzpl]]-Tabulka[[#This Row],[14_vzsk]])</f>
        <v>-7833.3333333333339</v>
      </c>
    </row>
    <row r="21" spans="1:19" x14ac:dyDescent="0.3">
      <c r="A21" s="266">
        <v>409</v>
      </c>
      <c r="B21" s="265" t="s">
        <v>942</v>
      </c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13420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120580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120580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3042374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3">
      <c r="A22" s="266">
        <v>642</v>
      </c>
      <c r="B22" s="265" t="s">
        <v>943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7452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255.75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4071.5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86703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86703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1733323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3">
      <c r="A23" s="266" t="s">
        <v>920</v>
      </c>
      <c r="B23" s="265"/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4420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72193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72193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862420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3">
      <c r="A24" s="266">
        <v>25</v>
      </c>
      <c r="B24" s="265" t="s">
        <v>944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2288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2288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78166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3">
      <c r="A25" s="266">
        <v>30</v>
      </c>
      <c r="B25" s="265" t="s">
        <v>945</v>
      </c>
      <c r="C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3624</v>
      </c>
      <c r="H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65154</v>
      </c>
      <c r="N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65154</v>
      </c>
      <c r="O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773686</v>
      </c>
      <c r="P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8" t="str">
        <f ca="1">IF(Tabulka[[#This Row],[15_vzpl]]=0,"",Tabulka[[#This Row],[14_vzsk]]/Tabulka[[#This Row],[15_vzpl]])</f>
        <v/>
      </c>
      <c r="S25" s="267" t="str">
        <f ca="1">IF(Tabulka[[#This Row],[15_vzpl]]-Tabulka[[#This Row],[14_vzsk]]=0,"",Tabulka[[#This Row],[15_vzpl]]-Tabulka[[#This Row],[14_vzsk]])</f>
        <v/>
      </c>
    </row>
    <row r="26" spans="1:19" x14ac:dyDescent="0.3">
      <c r="A26" s="266">
        <v>640</v>
      </c>
      <c r="B26" s="265" t="s">
        <v>946</v>
      </c>
      <c r="C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</v>
      </c>
      <c r="N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</v>
      </c>
      <c r="O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10568</v>
      </c>
      <c r="P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8" t="str">
        <f ca="1">IF(Tabulka[[#This Row],[15_vzpl]]=0,"",Tabulka[[#This Row],[14_vzsk]]/Tabulka[[#This Row],[15_vzpl]])</f>
        <v/>
      </c>
      <c r="S26" s="267" t="str">
        <f ca="1">IF(Tabulka[[#This Row],[15_vzpl]]-Tabulka[[#This Row],[14_vzsk]]=0,"",Tabulka[[#This Row],[15_vzpl]]-Tabulka[[#This Row],[14_vzsk]])</f>
        <v/>
      </c>
    </row>
    <row r="27" spans="1:19" x14ac:dyDescent="0.3">
      <c r="A27" t="s">
        <v>224</v>
      </c>
    </row>
    <row r="28" spans="1:19" x14ac:dyDescent="0.3">
      <c r="A28" s="99" t="s">
        <v>138</v>
      </c>
    </row>
    <row r="29" spans="1:19" x14ac:dyDescent="0.3">
      <c r="A29" s="100" t="s">
        <v>194</v>
      </c>
    </row>
    <row r="30" spans="1:19" x14ac:dyDescent="0.3">
      <c r="A30" s="258" t="s">
        <v>193</v>
      </c>
    </row>
    <row r="31" spans="1:19" x14ac:dyDescent="0.3">
      <c r="A31" s="215" t="s">
        <v>166</v>
      </c>
    </row>
    <row r="32" spans="1:19" x14ac:dyDescent="0.3">
      <c r="A32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6">
    <cfRule type="cellIs" dxfId="4" priority="3" operator="lessThan">
      <formula>0</formula>
    </cfRule>
  </conditionalFormatting>
  <conditionalFormatting sqref="R6:R26">
    <cfRule type="cellIs" dxfId="3" priority="4" operator="greaterThan">
      <formula>1</formula>
    </cfRule>
  </conditionalFormatting>
  <conditionalFormatting sqref="A8:S26">
    <cfRule type="expression" dxfId="2" priority="2">
      <formula>$B8=""</formula>
    </cfRule>
  </conditionalFormatting>
  <conditionalFormatting sqref="P8:S2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931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7.8000000000000007</v>
      </c>
      <c r="F4" s="295"/>
      <c r="G4" s="295"/>
      <c r="H4" s="295"/>
      <c r="I4" s="295">
        <v>1390.4</v>
      </c>
      <c r="J4" s="295"/>
      <c r="K4" s="295"/>
      <c r="L4" s="295"/>
      <c r="M4" s="295"/>
      <c r="N4" s="295"/>
      <c r="O4" s="295">
        <v>62534</v>
      </c>
      <c r="P4" s="295">
        <v>62534</v>
      </c>
      <c r="Q4" s="295">
        <v>480281</v>
      </c>
      <c r="R4" s="295"/>
      <c r="S4" s="295">
        <v>1509.9581045570487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2.4000000000000004</v>
      </c>
      <c r="I5">
        <v>435.2</v>
      </c>
      <c r="Q5">
        <v>81623</v>
      </c>
      <c r="S5">
        <v>1509.9581045570487</v>
      </c>
    </row>
    <row r="6" spans="1:19" x14ac:dyDescent="0.3">
      <c r="A6" s="302" t="s">
        <v>146</v>
      </c>
      <c r="B6" s="301">
        <v>3</v>
      </c>
      <c r="C6">
        <v>1</v>
      </c>
      <c r="D6">
        <v>100</v>
      </c>
      <c r="E6">
        <v>1</v>
      </c>
      <c r="I6">
        <v>160</v>
      </c>
      <c r="Q6">
        <v>43763</v>
      </c>
    </row>
    <row r="7" spans="1:19" x14ac:dyDescent="0.3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62534</v>
      </c>
      <c r="P7">
        <v>62534</v>
      </c>
      <c r="Q7">
        <v>354895</v>
      </c>
    </row>
    <row r="8" spans="1:19" x14ac:dyDescent="0.3">
      <c r="A8" s="302" t="s">
        <v>148</v>
      </c>
      <c r="B8" s="301">
        <v>5</v>
      </c>
      <c r="C8">
        <v>1</v>
      </c>
      <c r="D8" t="s">
        <v>918</v>
      </c>
      <c r="E8">
        <v>3.8</v>
      </c>
      <c r="I8">
        <v>614.4</v>
      </c>
      <c r="J8">
        <v>112.4</v>
      </c>
      <c r="K8">
        <v>33.6</v>
      </c>
      <c r="L8">
        <v>365</v>
      </c>
      <c r="O8">
        <v>16536</v>
      </c>
      <c r="P8">
        <v>16536</v>
      </c>
      <c r="Q8">
        <v>356986</v>
      </c>
      <c r="S8">
        <v>3910.0856358217166</v>
      </c>
    </row>
    <row r="9" spans="1:19" x14ac:dyDescent="0.3">
      <c r="A9" s="300" t="s">
        <v>149</v>
      </c>
      <c r="B9" s="299">
        <v>6</v>
      </c>
      <c r="C9">
        <v>1</v>
      </c>
      <c r="D9">
        <v>520</v>
      </c>
      <c r="O9">
        <v>4632</v>
      </c>
      <c r="P9">
        <v>4632</v>
      </c>
      <c r="Q9">
        <v>4632</v>
      </c>
    </row>
    <row r="10" spans="1:19" x14ac:dyDescent="0.3">
      <c r="A10" s="302" t="s">
        <v>150</v>
      </c>
      <c r="B10" s="301">
        <v>7</v>
      </c>
      <c r="C10">
        <v>1</v>
      </c>
      <c r="D10">
        <v>526</v>
      </c>
      <c r="E10">
        <v>2.8</v>
      </c>
      <c r="I10">
        <v>470.4</v>
      </c>
      <c r="J10">
        <v>78.400000000000006</v>
      </c>
      <c r="K10">
        <v>33.6</v>
      </c>
      <c r="L10">
        <v>98</v>
      </c>
      <c r="O10">
        <v>11904</v>
      </c>
      <c r="P10">
        <v>11904</v>
      </c>
      <c r="Q10">
        <v>244015</v>
      </c>
      <c r="S10">
        <v>3910.0856358217166</v>
      </c>
    </row>
    <row r="11" spans="1:19" x14ac:dyDescent="0.3">
      <c r="A11" s="300" t="s">
        <v>151</v>
      </c>
      <c r="B11" s="299">
        <v>8</v>
      </c>
      <c r="C11">
        <v>1</v>
      </c>
      <c r="D11">
        <v>746</v>
      </c>
      <c r="E11">
        <v>1</v>
      </c>
      <c r="I11">
        <v>144</v>
      </c>
      <c r="J11">
        <v>34</v>
      </c>
      <c r="L11">
        <v>267</v>
      </c>
      <c r="Q11">
        <v>108339</v>
      </c>
    </row>
    <row r="12" spans="1:19" x14ac:dyDescent="0.3">
      <c r="A12" s="302" t="s">
        <v>152</v>
      </c>
      <c r="B12" s="301">
        <v>9</v>
      </c>
      <c r="C12">
        <v>1</v>
      </c>
      <c r="D12" t="s">
        <v>919</v>
      </c>
      <c r="E12">
        <v>14</v>
      </c>
      <c r="I12">
        <v>2452</v>
      </c>
      <c r="J12">
        <v>3.75</v>
      </c>
      <c r="L12">
        <v>480</v>
      </c>
      <c r="O12">
        <v>2655</v>
      </c>
      <c r="P12">
        <v>2655</v>
      </c>
      <c r="Q12">
        <v>467077</v>
      </c>
      <c r="S12">
        <v>416.66666666666669</v>
      </c>
    </row>
    <row r="13" spans="1:19" x14ac:dyDescent="0.3">
      <c r="A13" s="300" t="s">
        <v>153</v>
      </c>
      <c r="B13" s="299">
        <v>10</v>
      </c>
      <c r="C13">
        <v>1</v>
      </c>
      <c r="D13">
        <v>303</v>
      </c>
      <c r="S13">
        <v>416.66666666666669</v>
      </c>
    </row>
    <row r="14" spans="1:19" x14ac:dyDescent="0.3">
      <c r="A14" s="302" t="s">
        <v>154</v>
      </c>
      <c r="B14" s="301">
        <v>11</v>
      </c>
      <c r="C14">
        <v>1</v>
      </c>
      <c r="D14">
        <v>409</v>
      </c>
      <c r="E14">
        <v>9</v>
      </c>
      <c r="I14">
        <v>1580</v>
      </c>
      <c r="Q14">
        <v>299670</v>
      </c>
    </row>
    <row r="15" spans="1:19" x14ac:dyDescent="0.3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872</v>
      </c>
      <c r="J15">
        <v>3.75</v>
      </c>
      <c r="L15">
        <v>480</v>
      </c>
      <c r="O15">
        <v>2655</v>
      </c>
      <c r="P15">
        <v>2655</v>
      </c>
      <c r="Q15">
        <v>167407</v>
      </c>
    </row>
    <row r="16" spans="1:19" x14ac:dyDescent="0.3">
      <c r="A16" s="298" t="s">
        <v>143</v>
      </c>
      <c r="B16" s="297">
        <v>2018</v>
      </c>
      <c r="C16">
        <v>1</v>
      </c>
      <c r="D16" t="s">
        <v>920</v>
      </c>
      <c r="E16">
        <v>3</v>
      </c>
      <c r="I16">
        <v>536</v>
      </c>
      <c r="J16">
        <v>3</v>
      </c>
      <c r="O16">
        <v>7212</v>
      </c>
      <c r="P16">
        <v>7212</v>
      </c>
      <c r="Q16">
        <v>88818</v>
      </c>
    </row>
    <row r="17" spans="3:19" x14ac:dyDescent="0.3">
      <c r="C17">
        <v>1</v>
      </c>
      <c r="D17">
        <v>25</v>
      </c>
      <c r="E17">
        <v>0.5</v>
      </c>
      <c r="I17">
        <v>92</v>
      </c>
      <c r="Q17">
        <v>7470</v>
      </c>
    </row>
    <row r="18" spans="3:19" x14ac:dyDescent="0.3">
      <c r="C18">
        <v>1</v>
      </c>
      <c r="D18">
        <v>30</v>
      </c>
      <c r="E18">
        <v>2.5</v>
      </c>
      <c r="I18">
        <v>444</v>
      </c>
      <c r="O18">
        <v>5959</v>
      </c>
      <c r="P18">
        <v>5959</v>
      </c>
      <c r="Q18">
        <v>78495</v>
      </c>
    </row>
    <row r="19" spans="3:19" x14ac:dyDescent="0.3">
      <c r="C19">
        <v>1</v>
      </c>
      <c r="D19">
        <v>640</v>
      </c>
      <c r="J19">
        <v>3</v>
      </c>
      <c r="O19">
        <v>1253</v>
      </c>
      <c r="P19">
        <v>1253</v>
      </c>
      <c r="Q19">
        <v>2853</v>
      </c>
    </row>
    <row r="20" spans="3:19" x14ac:dyDescent="0.3">
      <c r="C20" t="s">
        <v>921</v>
      </c>
      <c r="E20">
        <v>28.6</v>
      </c>
      <c r="I20">
        <v>4992.8</v>
      </c>
      <c r="J20">
        <v>119.15</v>
      </c>
      <c r="K20">
        <v>33.6</v>
      </c>
      <c r="L20">
        <v>845</v>
      </c>
      <c r="O20">
        <v>88937</v>
      </c>
      <c r="P20">
        <v>88937</v>
      </c>
      <c r="Q20">
        <v>1393162</v>
      </c>
      <c r="S20">
        <v>5836.7104070454325</v>
      </c>
    </row>
    <row r="21" spans="3:19" x14ac:dyDescent="0.3">
      <c r="C21">
        <v>2</v>
      </c>
      <c r="D21" t="s">
        <v>195</v>
      </c>
      <c r="E21">
        <v>7.8000000000000007</v>
      </c>
      <c r="I21">
        <v>1155.2</v>
      </c>
      <c r="O21">
        <v>56050</v>
      </c>
      <c r="P21">
        <v>56050</v>
      </c>
      <c r="Q21">
        <v>476451</v>
      </c>
      <c r="R21">
        <v>110</v>
      </c>
      <c r="S21">
        <v>1509.9581045570487</v>
      </c>
    </row>
    <row r="22" spans="3:19" x14ac:dyDescent="0.3">
      <c r="C22">
        <v>2</v>
      </c>
      <c r="D22">
        <v>99</v>
      </c>
      <c r="E22">
        <v>2.4</v>
      </c>
      <c r="I22">
        <v>371.2</v>
      </c>
      <c r="Q22">
        <v>85230</v>
      </c>
      <c r="R22">
        <v>110</v>
      </c>
      <c r="S22">
        <v>1509.9581045570487</v>
      </c>
    </row>
    <row r="23" spans="3:19" x14ac:dyDescent="0.3">
      <c r="C23">
        <v>2</v>
      </c>
      <c r="D23">
        <v>100</v>
      </c>
      <c r="E23">
        <v>1</v>
      </c>
      <c r="I23">
        <v>136</v>
      </c>
      <c r="Q23">
        <v>42918</v>
      </c>
    </row>
    <row r="24" spans="3:19" x14ac:dyDescent="0.3">
      <c r="C24">
        <v>2</v>
      </c>
      <c r="D24">
        <v>101</v>
      </c>
      <c r="E24">
        <v>4.4000000000000004</v>
      </c>
      <c r="I24">
        <v>648</v>
      </c>
      <c r="O24">
        <v>56050</v>
      </c>
      <c r="P24">
        <v>56050</v>
      </c>
      <c r="Q24">
        <v>348303</v>
      </c>
    </row>
    <row r="25" spans="3:19" x14ac:dyDescent="0.3">
      <c r="C25">
        <v>2</v>
      </c>
      <c r="D25" t="s">
        <v>918</v>
      </c>
      <c r="E25">
        <v>3.8</v>
      </c>
      <c r="I25">
        <v>540</v>
      </c>
      <c r="J25">
        <v>134</v>
      </c>
      <c r="K25">
        <v>32</v>
      </c>
      <c r="L25">
        <v>282</v>
      </c>
      <c r="O25">
        <v>18456</v>
      </c>
      <c r="P25">
        <v>18456</v>
      </c>
      <c r="Q25">
        <v>360375</v>
      </c>
      <c r="R25">
        <v>110</v>
      </c>
      <c r="S25">
        <v>3910.0856358217166</v>
      </c>
    </row>
    <row r="26" spans="3:19" x14ac:dyDescent="0.3">
      <c r="C26">
        <v>2</v>
      </c>
      <c r="D26">
        <v>521</v>
      </c>
      <c r="O26">
        <v>4632</v>
      </c>
      <c r="P26">
        <v>4632</v>
      </c>
      <c r="Q26">
        <v>4632</v>
      </c>
    </row>
    <row r="27" spans="3:19" x14ac:dyDescent="0.3">
      <c r="C27">
        <v>2</v>
      </c>
      <c r="D27">
        <v>526</v>
      </c>
      <c r="E27">
        <v>3.8</v>
      </c>
      <c r="I27">
        <v>540</v>
      </c>
      <c r="J27">
        <v>134</v>
      </c>
      <c r="K27">
        <v>32</v>
      </c>
      <c r="L27">
        <v>94</v>
      </c>
      <c r="O27">
        <v>13824</v>
      </c>
      <c r="P27">
        <v>13824</v>
      </c>
      <c r="Q27">
        <v>325143</v>
      </c>
      <c r="R27">
        <v>110</v>
      </c>
      <c r="S27">
        <v>3910.0856358217166</v>
      </c>
    </row>
    <row r="28" spans="3:19" x14ac:dyDescent="0.3">
      <c r="C28">
        <v>2</v>
      </c>
      <c r="D28">
        <v>746</v>
      </c>
      <c r="L28">
        <v>188</v>
      </c>
      <c r="Q28">
        <v>30600</v>
      </c>
    </row>
    <row r="29" spans="3:19" x14ac:dyDescent="0.3">
      <c r="C29">
        <v>2</v>
      </c>
      <c r="D29" t="s">
        <v>919</v>
      </c>
      <c r="E29">
        <v>14</v>
      </c>
      <c r="I29">
        <v>1776</v>
      </c>
      <c r="J29">
        <v>26</v>
      </c>
      <c r="L29">
        <v>415</v>
      </c>
      <c r="O29">
        <v>2231</v>
      </c>
      <c r="P29">
        <v>2231</v>
      </c>
      <c r="Q29">
        <v>424807</v>
      </c>
      <c r="S29">
        <v>416.66666666666669</v>
      </c>
    </row>
    <row r="30" spans="3:19" x14ac:dyDescent="0.3">
      <c r="C30">
        <v>2</v>
      </c>
      <c r="D30">
        <v>303</v>
      </c>
      <c r="S30">
        <v>416.66666666666669</v>
      </c>
    </row>
    <row r="31" spans="3:19" x14ac:dyDescent="0.3">
      <c r="C31">
        <v>2</v>
      </c>
      <c r="D31">
        <v>409</v>
      </c>
      <c r="E31">
        <v>9</v>
      </c>
      <c r="I31">
        <v>1104</v>
      </c>
      <c r="Q31">
        <v>264492</v>
      </c>
    </row>
    <row r="32" spans="3:19" x14ac:dyDescent="0.3">
      <c r="C32">
        <v>2</v>
      </c>
      <c r="D32">
        <v>642</v>
      </c>
      <c r="E32">
        <v>5</v>
      </c>
      <c r="I32">
        <v>672</v>
      </c>
      <c r="J32">
        <v>26</v>
      </c>
      <c r="L32">
        <v>415</v>
      </c>
      <c r="O32">
        <v>2231</v>
      </c>
      <c r="P32">
        <v>2231</v>
      </c>
      <c r="Q32">
        <v>160315</v>
      </c>
    </row>
    <row r="33" spans="3:19" x14ac:dyDescent="0.3">
      <c r="C33">
        <v>2</v>
      </c>
      <c r="D33" t="s">
        <v>920</v>
      </c>
      <c r="E33">
        <v>3</v>
      </c>
      <c r="I33">
        <v>392</v>
      </c>
      <c r="O33">
        <v>4270</v>
      </c>
      <c r="P33">
        <v>4270</v>
      </c>
      <c r="Q33">
        <v>83041</v>
      </c>
    </row>
    <row r="34" spans="3:19" x14ac:dyDescent="0.3">
      <c r="C34">
        <v>2</v>
      </c>
      <c r="D34">
        <v>25</v>
      </c>
      <c r="E34">
        <v>0.5</v>
      </c>
      <c r="I34">
        <v>80</v>
      </c>
      <c r="Q34">
        <v>7470</v>
      </c>
    </row>
    <row r="35" spans="3:19" x14ac:dyDescent="0.3">
      <c r="C35">
        <v>2</v>
      </c>
      <c r="D35">
        <v>30</v>
      </c>
      <c r="E35">
        <v>2.5</v>
      </c>
      <c r="I35">
        <v>312</v>
      </c>
      <c r="O35">
        <v>4270</v>
      </c>
      <c r="P35">
        <v>4270</v>
      </c>
      <c r="Q35">
        <v>75571</v>
      </c>
    </row>
    <row r="36" spans="3:19" x14ac:dyDescent="0.3">
      <c r="C36" t="s">
        <v>922</v>
      </c>
      <c r="E36">
        <v>28.6</v>
      </c>
      <c r="I36">
        <v>3863.2</v>
      </c>
      <c r="J36">
        <v>160</v>
      </c>
      <c r="K36">
        <v>32</v>
      </c>
      <c r="L36">
        <v>697</v>
      </c>
      <c r="O36">
        <v>81007</v>
      </c>
      <c r="P36">
        <v>81007</v>
      </c>
      <c r="Q36">
        <v>1344674</v>
      </c>
      <c r="R36">
        <v>220</v>
      </c>
      <c r="S36">
        <v>5836.7104070454325</v>
      </c>
    </row>
    <row r="37" spans="3:19" x14ac:dyDescent="0.3">
      <c r="C37">
        <v>3</v>
      </c>
      <c r="D37" t="s">
        <v>195</v>
      </c>
      <c r="E37">
        <v>7.8000000000000007</v>
      </c>
      <c r="I37">
        <v>1151.2</v>
      </c>
      <c r="O37">
        <v>47712</v>
      </c>
      <c r="P37">
        <v>47712</v>
      </c>
      <c r="Q37">
        <v>465218</v>
      </c>
      <c r="S37">
        <v>1509.9581045570487</v>
      </c>
    </row>
    <row r="38" spans="3:19" x14ac:dyDescent="0.3">
      <c r="C38">
        <v>3</v>
      </c>
      <c r="D38">
        <v>99</v>
      </c>
      <c r="E38">
        <v>2.4</v>
      </c>
      <c r="I38">
        <v>371.2</v>
      </c>
      <c r="Q38">
        <v>79740</v>
      </c>
      <c r="S38">
        <v>1509.9581045570487</v>
      </c>
    </row>
    <row r="39" spans="3:19" x14ac:dyDescent="0.3">
      <c r="C39">
        <v>3</v>
      </c>
      <c r="D39">
        <v>100</v>
      </c>
      <c r="E39">
        <v>1</v>
      </c>
      <c r="I39">
        <v>96</v>
      </c>
      <c r="Q39">
        <v>44179</v>
      </c>
    </row>
    <row r="40" spans="3:19" x14ac:dyDescent="0.3">
      <c r="C40">
        <v>3</v>
      </c>
      <c r="D40">
        <v>101</v>
      </c>
      <c r="E40">
        <v>4.4000000000000004</v>
      </c>
      <c r="I40">
        <v>684</v>
      </c>
      <c r="O40">
        <v>47712</v>
      </c>
      <c r="P40">
        <v>47712</v>
      </c>
      <c r="Q40">
        <v>341299</v>
      </c>
    </row>
    <row r="41" spans="3:19" x14ac:dyDescent="0.3">
      <c r="C41">
        <v>3</v>
      </c>
      <c r="D41" t="s">
        <v>918</v>
      </c>
      <c r="E41">
        <v>3.8</v>
      </c>
      <c r="I41">
        <v>636.79999999999995</v>
      </c>
      <c r="J41">
        <v>145.80000000000001</v>
      </c>
      <c r="K41">
        <v>27.2</v>
      </c>
      <c r="L41">
        <v>342</v>
      </c>
      <c r="O41">
        <v>13568</v>
      </c>
      <c r="P41">
        <v>13568</v>
      </c>
      <c r="Q41">
        <v>372819</v>
      </c>
      <c r="S41">
        <v>3910.0856358217166</v>
      </c>
    </row>
    <row r="42" spans="3:19" x14ac:dyDescent="0.3">
      <c r="C42">
        <v>3</v>
      </c>
      <c r="D42">
        <v>526</v>
      </c>
      <c r="E42">
        <v>3.8</v>
      </c>
      <c r="I42">
        <v>636.79999999999995</v>
      </c>
      <c r="J42">
        <v>145.80000000000001</v>
      </c>
      <c r="K42">
        <v>27.2</v>
      </c>
      <c r="L42">
        <v>121</v>
      </c>
      <c r="O42">
        <v>13568</v>
      </c>
      <c r="P42">
        <v>13568</v>
      </c>
      <c r="Q42">
        <v>334869</v>
      </c>
      <c r="S42">
        <v>3910.0856358217166</v>
      </c>
    </row>
    <row r="43" spans="3:19" x14ac:dyDescent="0.3">
      <c r="C43">
        <v>3</v>
      </c>
      <c r="D43">
        <v>746</v>
      </c>
      <c r="L43">
        <v>221</v>
      </c>
      <c r="Q43">
        <v>37950</v>
      </c>
    </row>
    <row r="44" spans="3:19" x14ac:dyDescent="0.3">
      <c r="C44">
        <v>3</v>
      </c>
      <c r="D44" t="s">
        <v>919</v>
      </c>
      <c r="E44">
        <v>14</v>
      </c>
      <c r="I44">
        <v>2056</v>
      </c>
      <c r="J44">
        <v>16</v>
      </c>
      <c r="L44">
        <v>482</v>
      </c>
      <c r="O44">
        <v>11689</v>
      </c>
      <c r="P44">
        <v>11689</v>
      </c>
      <c r="Q44">
        <v>450269</v>
      </c>
      <c r="S44">
        <v>416.66666666666669</v>
      </c>
    </row>
    <row r="45" spans="3:19" x14ac:dyDescent="0.3">
      <c r="C45">
        <v>3</v>
      </c>
      <c r="D45">
        <v>303</v>
      </c>
      <c r="S45">
        <v>416.66666666666669</v>
      </c>
    </row>
    <row r="46" spans="3:19" x14ac:dyDescent="0.3">
      <c r="C46">
        <v>3</v>
      </c>
      <c r="D46">
        <v>409</v>
      </c>
      <c r="E46">
        <v>9</v>
      </c>
      <c r="I46">
        <v>1360</v>
      </c>
      <c r="O46">
        <v>750</v>
      </c>
      <c r="P46">
        <v>750</v>
      </c>
      <c r="Q46">
        <v>287293</v>
      </c>
    </row>
    <row r="47" spans="3:19" x14ac:dyDescent="0.3">
      <c r="C47">
        <v>3</v>
      </c>
      <c r="D47">
        <v>642</v>
      </c>
      <c r="E47">
        <v>5</v>
      </c>
      <c r="I47">
        <v>696</v>
      </c>
      <c r="J47">
        <v>16</v>
      </c>
      <c r="L47">
        <v>482</v>
      </c>
      <c r="O47">
        <v>10939</v>
      </c>
      <c r="P47">
        <v>10939</v>
      </c>
      <c r="Q47">
        <v>162976</v>
      </c>
    </row>
    <row r="48" spans="3:19" x14ac:dyDescent="0.3">
      <c r="C48">
        <v>3</v>
      </c>
      <c r="D48" t="s">
        <v>920</v>
      </c>
      <c r="E48">
        <v>3</v>
      </c>
      <c r="I48">
        <v>384</v>
      </c>
      <c r="O48">
        <v>3476</v>
      </c>
      <c r="P48">
        <v>3476</v>
      </c>
      <c r="Q48">
        <v>67243</v>
      </c>
    </row>
    <row r="49" spans="3:19" x14ac:dyDescent="0.3">
      <c r="C49">
        <v>3</v>
      </c>
      <c r="D49">
        <v>25</v>
      </c>
      <c r="E49">
        <v>0.5</v>
      </c>
      <c r="I49">
        <v>88</v>
      </c>
      <c r="Q49">
        <v>7470</v>
      </c>
    </row>
    <row r="50" spans="3:19" x14ac:dyDescent="0.3">
      <c r="C50">
        <v>3</v>
      </c>
      <c r="D50">
        <v>30</v>
      </c>
      <c r="E50">
        <v>2.5</v>
      </c>
      <c r="I50">
        <v>296</v>
      </c>
      <c r="O50">
        <v>3476</v>
      </c>
      <c r="P50">
        <v>3476</v>
      </c>
      <c r="Q50">
        <v>59773</v>
      </c>
    </row>
    <row r="51" spans="3:19" x14ac:dyDescent="0.3">
      <c r="C51" t="s">
        <v>923</v>
      </c>
      <c r="E51">
        <v>28.6</v>
      </c>
      <c r="I51">
        <v>4228</v>
      </c>
      <c r="J51">
        <v>161.80000000000001</v>
      </c>
      <c r="K51">
        <v>27.2</v>
      </c>
      <c r="L51">
        <v>824</v>
      </c>
      <c r="O51">
        <v>76445</v>
      </c>
      <c r="P51">
        <v>76445</v>
      </c>
      <c r="Q51">
        <v>1355549</v>
      </c>
      <c r="S51">
        <v>5836.7104070454325</v>
      </c>
    </row>
    <row r="52" spans="3:19" x14ac:dyDescent="0.3">
      <c r="C52">
        <v>4</v>
      </c>
      <c r="D52" t="s">
        <v>195</v>
      </c>
      <c r="E52">
        <v>7.8000000000000007</v>
      </c>
      <c r="I52">
        <v>1247.2</v>
      </c>
      <c r="J52">
        <v>16</v>
      </c>
      <c r="O52">
        <v>67859</v>
      </c>
      <c r="P52">
        <v>67859</v>
      </c>
      <c r="Q52">
        <v>502852</v>
      </c>
      <c r="S52">
        <v>1509.9581045570487</v>
      </c>
    </row>
    <row r="53" spans="3:19" x14ac:dyDescent="0.3">
      <c r="C53">
        <v>4</v>
      </c>
      <c r="D53">
        <v>99</v>
      </c>
      <c r="E53">
        <v>2.4</v>
      </c>
      <c r="I53">
        <v>371.2</v>
      </c>
      <c r="Q53">
        <v>85714</v>
      </c>
      <c r="S53">
        <v>1509.9581045570487</v>
      </c>
    </row>
    <row r="54" spans="3:19" x14ac:dyDescent="0.3">
      <c r="C54">
        <v>4</v>
      </c>
      <c r="D54">
        <v>100</v>
      </c>
      <c r="E54">
        <v>1</v>
      </c>
      <c r="I54">
        <v>168</v>
      </c>
      <c r="Q54">
        <v>43220</v>
      </c>
    </row>
    <row r="55" spans="3:19" x14ac:dyDescent="0.3">
      <c r="C55">
        <v>4</v>
      </c>
      <c r="D55">
        <v>101</v>
      </c>
      <c r="E55">
        <v>4.4000000000000004</v>
      </c>
      <c r="I55">
        <v>708</v>
      </c>
      <c r="J55">
        <v>16</v>
      </c>
      <c r="O55">
        <v>67859</v>
      </c>
      <c r="P55">
        <v>67859</v>
      </c>
      <c r="Q55">
        <v>373918</v>
      </c>
    </row>
    <row r="56" spans="3:19" x14ac:dyDescent="0.3">
      <c r="C56">
        <v>4</v>
      </c>
      <c r="D56" t="s">
        <v>918</v>
      </c>
      <c r="E56">
        <v>3.8</v>
      </c>
      <c r="I56">
        <v>608</v>
      </c>
      <c r="J56">
        <v>110</v>
      </c>
      <c r="K56">
        <v>32</v>
      </c>
      <c r="L56">
        <v>324</v>
      </c>
      <c r="O56">
        <v>16617</v>
      </c>
      <c r="P56">
        <v>16617</v>
      </c>
      <c r="Q56">
        <v>353622</v>
      </c>
      <c r="S56">
        <v>3910.0856358217166</v>
      </c>
    </row>
    <row r="57" spans="3:19" x14ac:dyDescent="0.3">
      <c r="C57">
        <v>4</v>
      </c>
      <c r="D57">
        <v>520</v>
      </c>
      <c r="O57">
        <v>3474</v>
      </c>
      <c r="P57">
        <v>3474</v>
      </c>
      <c r="Q57">
        <v>4169</v>
      </c>
    </row>
    <row r="58" spans="3:19" x14ac:dyDescent="0.3">
      <c r="C58">
        <v>4</v>
      </c>
      <c r="D58">
        <v>521</v>
      </c>
      <c r="O58">
        <v>695</v>
      </c>
      <c r="P58">
        <v>695</v>
      </c>
    </row>
    <row r="59" spans="3:19" x14ac:dyDescent="0.3">
      <c r="C59">
        <v>4</v>
      </c>
      <c r="D59">
        <v>526</v>
      </c>
      <c r="E59">
        <v>3.8</v>
      </c>
      <c r="I59">
        <v>608</v>
      </c>
      <c r="J59">
        <v>110</v>
      </c>
      <c r="K59">
        <v>32</v>
      </c>
      <c r="O59">
        <v>12448</v>
      </c>
      <c r="P59">
        <v>12448</v>
      </c>
      <c r="Q59">
        <v>294003</v>
      </c>
      <c r="S59">
        <v>3910.0856358217166</v>
      </c>
    </row>
    <row r="60" spans="3:19" x14ac:dyDescent="0.3">
      <c r="C60">
        <v>4</v>
      </c>
      <c r="D60">
        <v>746</v>
      </c>
      <c r="L60">
        <v>324</v>
      </c>
      <c r="Q60">
        <v>55450</v>
      </c>
    </row>
    <row r="61" spans="3:19" x14ac:dyDescent="0.3">
      <c r="C61">
        <v>4</v>
      </c>
      <c r="D61" t="s">
        <v>919</v>
      </c>
      <c r="E61">
        <v>14</v>
      </c>
      <c r="I61">
        <v>2004</v>
      </c>
      <c r="J61">
        <v>29</v>
      </c>
      <c r="L61">
        <v>477</v>
      </c>
      <c r="O61">
        <v>14627</v>
      </c>
      <c r="P61">
        <v>14627</v>
      </c>
      <c r="Q61">
        <v>452465</v>
      </c>
      <c r="S61">
        <v>416.66666666666669</v>
      </c>
    </row>
    <row r="62" spans="3:19" x14ac:dyDescent="0.3">
      <c r="C62">
        <v>4</v>
      </c>
      <c r="D62">
        <v>303</v>
      </c>
      <c r="S62">
        <v>416.66666666666669</v>
      </c>
    </row>
    <row r="63" spans="3:19" x14ac:dyDescent="0.3">
      <c r="C63">
        <v>4</v>
      </c>
      <c r="D63">
        <v>409</v>
      </c>
      <c r="E63">
        <v>9</v>
      </c>
      <c r="I63">
        <v>1284</v>
      </c>
      <c r="O63">
        <v>11904</v>
      </c>
      <c r="P63">
        <v>11904</v>
      </c>
      <c r="Q63">
        <v>278028</v>
      </c>
    </row>
    <row r="64" spans="3:19" x14ac:dyDescent="0.3">
      <c r="C64">
        <v>4</v>
      </c>
      <c r="D64">
        <v>642</v>
      </c>
      <c r="E64">
        <v>5</v>
      </c>
      <c r="I64">
        <v>720</v>
      </c>
      <c r="J64">
        <v>29</v>
      </c>
      <c r="L64">
        <v>477</v>
      </c>
      <c r="O64">
        <v>2723</v>
      </c>
      <c r="P64">
        <v>2723</v>
      </c>
      <c r="Q64">
        <v>174437</v>
      </c>
    </row>
    <row r="65" spans="3:19" x14ac:dyDescent="0.3">
      <c r="C65">
        <v>4</v>
      </c>
      <c r="D65" t="s">
        <v>920</v>
      </c>
      <c r="E65">
        <v>3</v>
      </c>
      <c r="I65">
        <v>488</v>
      </c>
      <c r="K65">
        <v>12</v>
      </c>
      <c r="O65">
        <v>7249</v>
      </c>
      <c r="P65">
        <v>7249</v>
      </c>
      <c r="Q65">
        <v>89833</v>
      </c>
    </row>
    <row r="66" spans="3:19" x14ac:dyDescent="0.3">
      <c r="C66">
        <v>4</v>
      </c>
      <c r="D66">
        <v>25</v>
      </c>
      <c r="E66">
        <v>0.5</v>
      </c>
      <c r="I66">
        <v>84</v>
      </c>
      <c r="K66">
        <v>4</v>
      </c>
      <c r="Q66">
        <v>7912</v>
      </c>
    </row>
    <row r="67" spans="3:19" x14ac:dyDescent="0.3">
      <c r="C67">
        <v>4</v>
      </c>
      <c r="D67">
        <v>30</v>
      </c>
      <c r="E67">
        <v>2.5</v>
      </c>
      <c r="I67">
        <v>404</v>
      </c>
      <c r="K67">
        <v>8</v>
      </c>
      <c r="O67">
        <v>7249</v>
      </c>
      <c r="P67">
        <v>7249</v>
      </c>
      <c r="Q67">
        <v>81921</v>
      </c>
    </row>
    <row r="68" spans="3:19" x14ac:dyDescent="0.3">
      <c r="C68" t="s">
        <v>924</v>
      </c>
      <c r="E68">
        <v>28.6</v>
      </c>
      <c r="I68">
        <v>4347.2</v>
      </c>
      <c r="J68">
        <v>155</v>
      </c>
      <c r="K68">
        <v>44</v>
      </c>
      <c r="L68">
        <v>801</v>
      </c>
      <c r="O68">
        <v>106352</v>
      </c>
      <c r="P68">
        <v>106352</v>
      </c>
      <c r="Q68">
        <v>1398772</v>
      </c>
      <c r="S68">
        <v>5836.7104070454325</v>
      </c>
    </row>
    <row r="69" spans="3:19" x14ac:dyDescent="0.3">
      <c r="C69">
        <v>5</v>
      </c>
      <c r="D69" t="s">
        <v>195</v>
      </c>
      <c r="E69">
        <v>7.8000000000000007</v>
      </c>
      <c r="I69">
        <v>1276</v>
      </c>
      <c r="O69">
        <v>43772</v>
      </c>
      <c r="P69">
        <v>43772</v>
      </c>
      <c r="Q69">
        <v>462413</v>
      </c>
      <c r="R69">
        <v>6000</v>
      </c>
      <c r="S69">
        <v>1509.9581045570487</v>
      </c>
    </row>
    <row r="70" spans="3:19" x14ac:dyDescent="0.3">
      <c r="C70">
        <v>5</v>
      </c>
      <c r="D70">
        <v>99</v>
      </c>
      <c r="E70">
        <v>2.4</v>
      </c>
      <c r="I70">
        <v>416</v>
      </c>
      <c r="Q70">
        <v>85678</v>
      </c>
      <c r="R70">
        <v>6000</v>
      </c>
      <c r="S70">
        <v>1509.9581045570487</v>
      </c>
    </row>
    <row r="71" spans="3:19" x14ac:dyDescent="0.3">
      <c r="C71">
        <v>5</v>
      </c>
      <c r="D71">
        <v>100</v>
      </c>
      <c r="E71">
        <v>1</v>
      </c>
      <c r="I71">
        <v>176</v>
      </c>
      <c r="Q71">
        <v>43443</v>
      </c>
    </row>
    <row r="72" spans="3:19" x14ac:dyDescent="0.3">
      <c r="C72">
        <v>5</v>
      </c>
      <c r="D72">
        <v>101</v>
      </c>
      <c r="E72">
        <v>4.4000000000000004</v>
      </c>
      <c r="I72">
        <v>684</v>
      </c>
      <c r="O72">
        <v>43772</v>
      </c>
      <c r="P72">
        <v>43772</v>
      </c>
      <c r="Q72">
        <v>333292</v>
      </c>
    </row>
    <row r="73" spans="3:19" x14ac:dyDescent="0.3">
      <c r="C73">
        <v>5</v>
      </c>
      <c r="D73" t="s">
        <v>918</v>
      </c>
      <c r="E73">
        <v>3.8</v>
      </c>
      <c r="I73">
        <v>684.8</v>
      </c>
      <c r="J73">
        <v>111.8</v>
      </c>
      <c r="K73">
        <v>35.200000000000003</v>
      </c>
      <c r="L73">
        <v>344</v>
      </c>
      <c r="O73">
        <v>13824</v>
      </c>
      <c r="P73">
        <v>13824</v>
      </c>
      <c r="Q73">
        <v>350527</v>
      </c>
      <c r="S73">
        <v>3910.0856358217166</v>
      </c>
    </row>
    <row r="74" spans="3:19" x14ac:dyDescent="0.3">
      <c r="C74">
        <v>5</v>
      </c>
      <c r="D74">
        <v>526</v>
      </c>
      <c r="E74">
        <v>3.8</v>
      </c>
      <c r="I74">
        <v>684.8</v>
      </c>
      <c r="J74">
        <v>111.8</v>
      </c>
      <c r="K74">
        <v>35.200000000000003</v>
      </c>
      <c r="O74">
        <v>13824</v>
      </c>
      <c r="P74">
        <v>13824</v>
      </c>
      <c r="Q74">
        <v>294127</v>
      </c>
      <c r="S74">
        <v>3910.0856358217166</v>
      </c>
    </row>
    <row r="75" spans="3:19" x14ac:dyDescent="0.3">
      <c r="C75">
        <v>5</v>
      </c>
      <c r="D75">
        <v>746</v>
      </c>
      <c r="L75">
        <v>344</v>
      </c>
      <c r="Q75">
        <v>56400</v>
      </c>
    </row>
    <row r="76" spans="3:19" x14ac:dyDescent="0.3">
      <c r="C76">
        <v>5</v>
      </c>
      <c r="D76" t="s">
        <v>919</v>
      </c>
      <c r="E76">
        <v>14</v>
      </c>
      <c r="I76">
        <v>2308</v>
      </c>
      <c r="J76">
        <v>20</v>
      </c>
      <c r="L76">
        <v>433</v>
      </c>
      <c r="O76">
        <v>5313</v>
      </c>
      <c r="P76">
        <v>5313</v>
      </c>
      <c r="Q76">
        <v>468029</v>
      </c>
      <c r="R76">
        <v>12000</v>
      </c>
      <c r="S76">
        <v>416.66666666666669</v>
      </c>
    </row>
    <row r="77" spans="3:19" x14ac:dyDescent="0.3">
      <c r="C77">
        <v>5</v>
      </c>
      <c r="D77">
        <v>303</v>
      </c>
      <c r="R77">
        <v>12000</v>
      </c>
      <c r="S77">
        <v>416.66666666666669</v>
      </c>
    </row>
    <row r="78" spans="3:19" x14ac:dyDescent="0.3">
      <c r="C78">
        <v>5</v>
      </c>
      <c r="D78">
        <v>409</v>
      </c>
      <c r="E78">
        <v>9</v>
      </c>
      <c r="I78">
        <v>1520</v>
      </c>
      <c r="O78">
        <v>750</v>
      </c>
      <c r="P78">
        <v>750</v>
      </c>
      <c r="Q78">
        <v>296829</v>
      </c>
    </row>
    <row r="79" spans="3:19" x14ac:dyDescent="0.3">
      <c r="C79">
        <v>5</v>
      </c>
      <c r="D79">
        <v>642</v>
      </c>
      <c r="E79">
        <v>5</v>
      </c>
      <c r="I79">
        <v>788</v>
      </c>
      <c r="J79">
        <v>20</v>
      </c>
      <c r="L79">
        <v>433</v>
      </c>
      <c r="O79">
        <v>4563</v>
      </c>
      <c r="P79">
        <v>4563</v>
      </c>
      <c r="Q79">
        <v>171200</v>
      </c>
    </row>
    <row r="80" spans="3:19" x14ac:dyDescent="0.3">
      <c r="C80">
        <v>5</v>
      </c>
      <c r="D80" t="s">
        <v>920</v>
      </c>
      <c r="E80">
        <v>3</v>
      </c>
      <c r="I80">
        <v>536</v>
      </c>
      <c r="J80">
        <v>2</v>
      </c>
      <c r="O80">
        <v>5709</v>
      </c>
      <c r="P80">
        <v>5709</v>
      </c>
      <c r="Q80">
        <v>88195</v>
      </c>
    </row>
    <row r="81" spans="3:19" x14ac:dyDescent="0.3">
      <c r="C81">
        <v>5</v>
      </c>
      <c r="D81">
        <v>25</v>
      </c>
      <c r="E81">
        <v>0.5</v>
      </c>
      <c r="I81">
        <v>92</v>
      </c>
      <c r="Q81">
        <v>7470</v>
      </c>
    </row>
    <row r="82" spans="3:19" x14ac:dyDescent="0.3">
      <c r="C82">
        <v>5</v>
      </c>
      <c r="D82">
        <v>30</v>
      </c>
      <c r="E82">
        <v>2.5</v>
      </c>
      <c r="I82">
        <v>444</v>
      </c>
      <c r="O82">
        <v>4169</v>
      </c>
      <c r="P82">
        <v>4169</v>
      </c>
      <c r="Q82">
        <v>77660</v>
      </c>
    </row>
    <row r="83" spans="3:19" x14ac:dyDescent="0.3">
      <c r="C83">
        <v>5</v>
      </c>
      <c r="D83">
        <v>640</v>
      </c>
      <c r="J83">
        <v>2</v>
      </c>
      <c r="O83">
        <v>1540</v>
      </c>
      <c r="P83">
        <v>1540</v>
      </c>
      <c r="Q83">
        <v>3065</v>
      </c>
    </row>
    <row r="84" spans="3:19" x14ac:dyDescent="0.3">
      <c r="C84" t="s">
        <v>925</v>
      </c>
      <c r="E84">
        <v>28.6</v>
      </c>
      <c r="I84">
        <v>4804.8</v>
      </c>
      <c r="J84">
        <v>133.80000000000001</v>
      </c>
      <c r="K84">
        <v>35.200000000000003</v>
      </c>
      <c r="L84">
        <v>777</v>
      </c>
      <c r="O84">
        <v>68618</v>
      </c>
      <c r="P84">
        <v>68618</v>
      </c>
      <c r="Q84">
        <v>1369164</v>
      </c>
      <c r="R84">
        <v>18000</v>
      </c>
      <c r="S84">
        <v>5836.7104070454325</v>
      </c>
    </row>
    <row r="85" spans="3:19" x14ac:dyDescent="0.3">
      <c r="C85">
        <v>6</v>
      </c>
      <c r="D85" t="s">
        <v>195</v>
      </c>
      <c r="E85">
        <v>6.8000000000000007</v>
      </c>
      <c r="I85">
        <v>996</v>
      </c>
      <c r="O85">
        <v>37520</v>
      </c>
      <c r="P85">
        <v>37520</v>
      </c>
      <c r="Q85">
        <v>419161</v>
      </c>
      <c r="S85">
        <v>1509.9581045570487</v>
      </c>
    </row>
    <row r="86" spans="3:19" x14ac:dyDescent="0.3">
      <c r="C86">
        <v>6</v>
      </c>
      <c r="D86">
        <v>99</v>
      </c>
      <c r="E86">
        <v>2.4</v>
      </c>
      <c r="I86">
        <v>304</v>
      </c>
      <c r="Q86">
        <v>86116</v>
      </c>
      <c r="S86">
        <v>1509.9581045570487</v>
      </c>
    </row>
    <row r="87" spans="3:19" x14ac:dyDescent="0.3">
      <c r="C87">
        <v>6</v>
      </c>
      <c r="D87">
        <v>100</v>
      </c>
      <c r="I87">
        <v>24</v>
      </c>
      <c r="Q87">
        <v>6175</v>
      </c>
    </row>
    <row r="88" spans="3:19" x14ac:dyDescent="0.3">
      <c r="C88">
        <v>6</v>
      </c>
      <c r="D88">
        <v>101</v>
      </c>
      <c r="E88">
        <v>4.4000000000000004</v>
      </c>
      <c r="I88">
        <v>668</v>
      </c>
      <c r="O88">
        <v>37520</v>
      </c>
      <c r="P88">
        <v>37520</v>
      </c>
      <c r="Q88">
        <v>326870</v>
      </c>
    </row>
    <row r="89" spans="3:19" x14ac:dyDescent="0.3">
      <c r="C89">
        <v>6</v>
      </c>
      <c r="D89" t="s">
        <v>918</v>
      </c>
      <c r="E89">
        <v>3.8</v>
      </c>
      <c r="I89">
        <v>544</v>
      </c>
      <c r="J89">
        <v>121</v>
      </c>
      <c r="K89">
        <v>24</v>
      </c>
      <c r="L89">
        <v>291</v>
      </c>
      <c r="O89">
        <v>20772</v>
      </c>
      <c r="P89">
        <v>20772</v>
      </c>
      <c r="Q89">
        <v>357245</v>
      </c>
      <c r="R89">
        <v>1950</v>
      </c>
      <c r="S89">
        <v>3910.0856358217166</v>
      </c>
    </row>
    <row r="90" spans="3:19" x14ac:dyDescent="0.3">
      <c r="C90">
        <v>6</v>
      </c>
      <c r="D90">
        <v>520</v>
      </c>
      <c r="O90">
        <v>4632</v>
      </c>
      <c r="P90">
        <v>4632</v>
      </c>
      <c r="Q90">
        <v>4632</v>
      </c>
    </row>
    <row r="91" spans="3:19" x14ac:dyDescent="0.3">
      <c r="C91">
        <v>6</v>
      </c>
      <c r="D91">
        <v>526</v>
      </c>
      <c r="E91">
        <v>3.8</v>
      </c>
      <c r="I91">
        <v>544</v>
      </c>
      <c r="J91">
        <v>121</v>
      </c>
      <c r="K91">
        <v>24</v>
      </c>
      <c r="O91">
        <v>16140</v>
      </c>
      <c r="P91">
        <v>16140</v>
      </c>
      <c r="Q91">
        <v>305363</v>
      </c>
      <c r="R91">
        <v>1950</v>
      </c>
      <c r="S91">
        <v>3910.0856358217166</v>
      </c>
    </row>
    <row r="92" spans="3:19" x14ac:dyDescent="0.3">
      <c r="C92">
        <v>6</v>
      </c>
      <c r="D92">
        <v>746</v>
      </c>
      <c r="L92">
        <v>291</v>
      </c>
      <c r="Q92">
        <v>47250</v>
      </c>
    </row>
    <row r="93" spans="3:19" x14ac:dyDescent="0.3">
      <c r="C93">
        <v>6</v>
      </c>
      <c r="D93" t="s">
        <v>919</v>
      </c>
      <c r="E93">
        <v>14</v>
      </c>
      <c r="I93">
        <v>2180</v>
      </c>
      <c r="J93">
        <v>17.5</v>
      </c>
      <c r="L93">
        <v>413</v>
      </c>
      <c r="O93">
        <v>5248</v>
      </c>
      <c r="P93">
        <v>5248</v>
      </c>
      <c r="Q93">
        <v>469802</v>
      </c>
      <c r="S93">
        <v>416.66666666666669</v>
      </c>
    </row>
    <row r="94" spans="3:19" x14ac:dyDescent="0.3">
      <c r="C94">
        <v>6</v>
      </c>
      <c r="D94">
        <v>303</v>
      </c>
      <c r="S94">
        <v>416.66666666666669</v>
      </c>
    </row>
    <row r="95" spans="3:19" x14ac:dyDescent="0.3">
      <c r="C95">
        <v>6</v>
      </c>
      <c r="D95">
        <v>409</v>
      </c>
      <c r="E95">
        <v>9</v>
      </c>
      <c r="I95">
        <v>1440</v>
      </c>
      <c r="O95">
        <v>750</v>
      </c>
      <c r="P95">
        <v>750</v>
      </c>
      <c r="Q95">
        <v>301242</v>
      </c>
    </row>
    <row r="96" spans="3:19" x14ac:dyDescent="0.3">
      <c r="C96">
        <v>6</v>
      </c>
      <c r="D96">
        <v>642</v>
      </c>
      <c r="E96">
        <v>5</v>
      </c>
      <c r="I96">
        <v>740</v>
      </c>
      <c r="J96">
        <v>17.5</v>
      </c>
      <c r="L96">
        <v>413</v>
      </c>
      <c r="O96">
        <v>4498</v>
      </c>
      <c r="P96">
        <v>4498</v>
      </c>
      <c r="Q96">
        <v>168560</v>
      </c>
    </row>
    <row r="97" spans="3:19" x14ac:dyDescent="0.3">
      <c r="C97">
        <v>6</v>
      </c>
      <c r="D97" t="s">
        <v>920</v>
      </c>
      <c r="E97">
        <v>3</v>
      </c>
      <c r="I97">
        <v>428</v>
      </c>
      <c r="O97">
        <v>2980</v>
      </c>
      <c r="P97">
        <v>2980</v>
      </c>
      <c r="Q97">
        <v>83574</v>
      </c>
    </row>
    <row r="98" spans="3:19" x14ac:dyDescent="0.3">
      <c r="C98">
        <v>6</v>
      </c>
      <c r="D98">
        <v>25</v>
      </c>
      <c r="E98">
        <v>0.5</v>
      </c>
      <c r="I98">
        <v>68</v>
      </c>
      <c r="Q98">
        <v>7426</v>
      </c>
    </row>
    <row r="99" spans="3:19" x14ac:dyDescent="0.3">
      <c r="C99">
        <v>6</v>
      </c>
      <c r="D99">
        <v>30</v>
      </c>
      <c r="E99">
        <v>2.5</v>
      </c>
      <c r="I99">
        <v>360</v>
      </c>
      <c r="O99">
        <v>2980</v>
      </c>
      <c r="P99">
        <v>2980</v>
      </c>
      <c r="Q99">
        <v>76148</v>
      </c>
    </row>
    <row r="100" spans="3:19" x14ac:dyDescent="0.3">
      <c r="C100" t="s">
        <v>926</v>
      </c>
      <c r="E100">
        <v>27.6</v>
      </c>
      <c r="I100">
        <v>4148</v>
      </c>
      <c r="J100">
        <v>138.5</v>
      </c>
      <c r="K100">
        <v>24</v>
      </c>
      <c r="L100">
        <v>704</v>
      </c>
      <c r="O100">
        <v>66520</v>
      </c>
      <c r="P100">
        <v>66520</v>
      </c>
      <c r="Q100">
        <v>1329782</v>
      </c>
      <c r="R100">
        <v>1950</v>
      </c>
      <c r="S100">
        <v>5836.7104070454325</v>
      </c>
    </row>
    <row r="101" spans="3:19" x14ac:dyDescent="0.3">
      <c r="C101">
        <v>7</v>
      </c>
      <c r="D101" t="s">
        <v>195</v>
      </c>
      <c r="E101">
        <v>7.4</v>
      </c>
      <c r="I101">
        <v>976</v>
      </c>
      <c r="J101">
        <v>24</v>
      </c>
      <c r="L101">
        <v>16</v>
      </c>
      <c r="O101">
        <v>258206</v>
      </c>
      <c r="P101">
        <v>258206</v>
      </c>
      <c r="Q101">
        <v>684081</v>
      </c>
      <c r="S101">
        <v>1509.9581045570487</v>
      </c>
    </row>
    <row r="102" spans="3:19" x14ac:dyDescent="0.3">
      <c r="C102">
        <v>7</v>
      </c>
      <c r="D102">
        <v>99</v>
      </c>
      <c r="E102">
        <v>3</v>
      </c>
      <c r="I102">
        <v>400</v>
      </c>
      <c r="J102">
        <v>16</v>
      </c>
      <c r="O102">
        <v>34735</v>
      </c>
      <c r="P102">
        <v>34735</v>
      </c>
      <c r="Q102">
        <v>156758</v>
      </c>
      <c r="S102">
        <v>1509.9581045570487</v>
      </c>
    </row>
    <row r="103" spans="3:19" x14ac:dyDescent="0.3">
      <c r="C103">
        <v>7</v>
      </c>
      <c r="D103">
        <v>100</v>
      </c>
      <c r="O103">
        <v>6044</v>
      </c>
      <c r="P103">
        <v>6044</v>
      </c>
      <c r="Q103">
        <v>6044</v>
      </c>
    </row>
    <row r="104" spans="3:19" x14ac:dyDescent="0.3">
      <c r="C104">
        <v>7</v>
      </c>
      <c r="D104">
        <v>101</v>
      </c>
      <c r="E104">
        <v>4.4000000000000004</v>
      </c>
      <c r="I104">
        <v>576</v>
      </c>
      <c r="J104">
        <v>8</v>
      </c>
      <c r="L104">
        <v>16</v>
      </c>
      <c r="O104">
        <v>217427</v>
      </c>
      <c r="P104">
        <v>217427</v>
      </c>
      <c r="Q104">
        <v>521279</v>
      </c>
    </row>
    <row r="105" spans="3:19" x14ac:dyDescent="0.3">
      <c r="C105">
        <v>7</v>
      </c>
      <c r="D105" t="s">
        <v>918</v>
      </c>
      <c r="E105">
        <v>3.8</v>
      </c>
      <c r="I105">
        <v>465.6</v>
      </c>
      <c r="J105">
        <v>127.6</v>
      </c>
      <c r="K105">
        <v>30.4</v>
      </c>
      <c r="L105">
        <v>318.5</v>
      </c>
      <c r="O105">
        <v>120606</v>
      </c>
      <c r="P105">
        <v>120606</v>
      </c>
      <c r="Q105">
        <v>469651</v>
      </c>
      <c r="S105">
        <v>3910.0856358217166</v>
      </c>
    </row>
    <row r="106" spans="3:19" x14ac:dyDescent="0.3">
      <c r="C106">
        <v>7</v>
      </c>
      <c r="D106">
        <v>526</v>
      </c>
      <c r="E106">
        <v>3.8</v>
      </c>
      <c r="I106">
        <v>465.6</v>
      </c>
      <c r="J106">
        <v>127.6</v>
      </c>
      <c r="K106">
        <v>30.4</v>
      </c>
      <c r="O106">
        <v>120606</v>
      </c>
      <c r="P106">
        <v>120606</v>
      </c>
      <c r="Q106">
        <v>418775</v>
      </c>
      <c r="S106">
        <v>3910.0856358217166</v>
      </c>
    </row>
    <row r="107" spans="3:19" x14ac:dyDescent="0.3">
      <c r="C107">
        <v>7</v>
      </c>
      <c r="D107">
        <v>746</v>
      </c>
      <c r="L107">
        <v>318.5</v>
      </c>
      <c r="Q107">
        <v>50876</v>
      </c>
    </row>
    <row r="108" spans="3:19" x14ac:dyDescent="0.3">
      <c r="C108">
        <v>7</v>
      </c>
      <c r="D108" t="s">
        <v>919</v>
      </c>
      <c r="E108">
        <v>14</v>
      </c>
      <c r="I108">
        <v>1772</v>
      </c>
      <c r="J108">
        <v>69</v>
      </c>
      <c r="L108">
        <v>240</v>
      </c>
      <c r="O108">
        <v>150374</v>
      </c>
      <c r="P108">
        <v>150374</v>
      </c>
      <c r="Q108">
        <v>619655</v>
      </c>
      <c r="S108">
        <v>416.66666666666669</v>
      </c>
    </row>
    <row r="109" spans="3:19" x14ac:dyDescent="0.3">
      <c r="C109">
        <v>7</v>
      </c>
      <c r="D109">
        <v>303</v>
      </c>
      <c r="S109">
        <v>416.66666666666669</v>
      </c>
    </row>
    <row r="110" spans="3:19" x14ac:dyDescent="0.3">
      <c r="C110">
        <v>7</v>
      </c>
      <c r="D110">
        <v>409</v>
      </c>
      <c r="E110">
        <v>9</v>
      </c>
      <c r="I110">
        <v>1124</v>
      </c>
      <c r="O110">
        <v>106426</v>
      </c>
      <c r="P110">
        <v>106426</v>
      </c>
      <c r="Q110">
        <v>409951</v>
      </c>
    </row>
    <row r="111" spans="3:19" x14ac:dyDescent="0.3">
      <c r="C111">
        <v>7</v>
      </c>
      <c r="D111">
        <v>642</v>
      </c>
      <c r="E111">
        <v>5</v>
      </c>
      <c r="I111">
        <v>648</v>
      </c>
      <c r="J111">
        <v>69</v>
      </c>
      <c r="L111">
        <v>240</v>
      </c>
      <c r="O111">
        <v>43948</v>
      </c>
      <c r="P111">
        <v>43948</v>
      </c>
      <c r="Q111">
        <v>209704</v>
      </c>
    </row>
    <row r="112" spans="3:19" x14ac:dyDescent="0.3">
      <c r="C112">
        <v>7</v>
      </c>
      <c r="D112" t="s">
        <v>920</v>
      </c>
      <c r="E112">
        <v>3</v>
      </c>
      <c r="I112">
        <v>444</v>
      </c>
      <c r="J112">
        <v>8</v>
      </c>
      <c r="K112">
        <v>8</v>
      </c>
      <c r="O112">
        <v>29101</v>
      </c>
      <c r="P112">
        <v>29101</v>
      </c>
      <c r="Q112">
        <v>115269</v>
      </c>
    </row>
    <row r="113" spans="3:19" x14ac:dyDescent="0.3">
      <c r="C113">
        <v>7</v>
      </c>
      <c r="D113">
        <v>25</v>
      </c>
      <c r="E113">
        <v>0.5</v>
      </c>
      <c r="I113">
        <v>84</v>
      </c>
      <c r="O113">
        <v>2288</v>
      </c>
      <c r="P113">
        <v>2288</v>
      </c>
      <c r="Q113">
        <v>9765</v>
      </c>
    </row>
    <row r="114" spans="3:19" x14ac:dyDescent="0.3">
      <c r="C114">
        <v>7</v>
      </c>
      <c r="D114">
        <v>30</v>
      </c>
      <c r="E114">
        <v>2.5</v>
      </c>
      <c r="I114">
        <v>360</v>
      </c>
      <c r="J114">
        <v>8</v>
      </c>
      <c r="K114">
        <v>8</v>
      </c>
      <c r="O114">
        <v>26813</v>
      </c>
      <c r="P114">
        <v>26813</v>
      </c>
      <c r="Q114">
        <v>105504</v>
      </c>
    </row>
    <row r="115" spans="3:19" x14ac:dyDescent="0.3">
      <c r="C115" t="s">
        <v>927</v>
      </c>
      <c r="E115">
        <v>28.2</v>
      </c>
      <c r="I115">
        <v>3657.6</v>
      </c>
      <c r="J115">
        <v>228.6</v>
      </c>
      <c r="K115">
        <v>38.4</v>
      </c>
      <c r="L115">
        <v>574.5</v>
      </c>
      <c r="O115">
        <v>558287</v>
      </c>
      <c r="P115">
        <v>558287</v>
      </c>
      <c r="Q115">
        <v>1888656</v>
      </c>
      <c r="S115">
        <v>5836.7104070454325</v>
      </c>
    </row>
    <row r="116" spans="3:19" x14ac:dyDescent="0.3">
      <c r="C116">
        <v>8</v>
      </c>
      <c r="D116" t="s">
        <v>195</v>
      </c>
      <c r="E116">
        <v>7.4</v>
      </c>
      <c r="I116">
        <v>1048</v>
      </c>
      <c r="Q116">
        <v>403570</v>
      </c>
      <c r="R116">
        <v>700</v>
      </c>
      <c r="S116">
        <v>1509.9581045570487</v>
      </c>
    </row>
    <row r="117" spans="3:19" x14ac:dyDescent="0.3">
      <c r="C117">
        <v>8</v>
      </c>
      <c r="D117">
        <v>99</v>
      </c>
      <c r="E117">
        <v>3</v>
      </c>
      <c r="I117">
        <v>552</v>
      </c>
      <c r="Q117">
        <v>118216</v>
      </c>
      <c r="R117">
        <v>700</v>
      </c>
      <c r="S117">
        <v>1509.9581045570487</v>
      </c>
    </row>
    <row r="118" spans="3:19" x14ac:dyDescent="0.3">
      <c r="C118">
        <v>8</v>
      </c>
      <c r="D118">
        <v>101</v>
      </c>
      <c r="E118">
        <v>4.4000000000000004</v>
      </c>
      <c r="I118">
        <v>496</v>
      </c>
      <c r="Q118">
        <v>285354</v>
      </c>
    </row>
    <row r="119" spans="3:19" x14ac:dyDescent="0.3">
      <c r="C119">
        <v>8</v>
      </c>
      <c r="D119" t="s">
        <v>918</v>
      </c>
      <c r="E119">
        <v>3.8</v>
      </c>
      <c r="I119">
        <v>587.20000000000005</v>
      </c>
      <c r="J119">
        <v>126.2</v>
      </c>
      <c r="K119">
        <v>36.799999999999997</v>
      </c>
      <c r="L119">
        <v>299</v>
      </c>
      <c r="O119">
        <v>13824</v>
      </c>
      <c r="P119">
        <v>13824</v>
      </c>
      <c r="Q119">
        <v>370092</v>
      </c>
      <c r="S119">
        <v>3910.0856358217166</v>
      </c>
    </row>
    <row r="120" spans="3:19" x14ac:dyDescent="0.3">
      <c r="C120">
        <v>8</v>
      </c>
      <c r="D120">
        <v>526</v>
      </c>
      <c r="E120">
        <v>3.8</v>
      </c>
      <c r="I120">
        <v>587.20000000000005</v>
      </c>
      <c r="J120">
        <v>126.2</v>
      </c>
      <c r="K120">
        <v>36.799999999999997</v>
      </c>
      <c r="O120">
        <v>13824</v>
      </c>
      <c r="P120">
        <v>13824</v>
      </c>
      <c r="Q120">
        <v>309838</v>
      </c>
      <c r="S120">
        <v>3910.0856358217166</v>
      </c>
    </row>
    <row r="121" spans="3:19" x14ac:dyDescent="0.3">
      <c r="C121">
        <v>8</v>
      </c>
      <c r="D121">
        <v>746</v>
      </c>
      <c r="L121">
        <v>299</v>
      </c>
      <c r="Q121">
        <v>60254</v>
      </c>
    </row>
    <row r="122" spans="3:19" x14ac:dyDescent="0.3">
      <c r="C122">
        <v>8</v>
      </c>
      <c r="D122" t="s">
        <v>919</v>
      </c>
      <c r="E122">
        <v>14</v>
      </c>
      <c r="I122">
        <v>1892</v>
      </c>
      <c r="J122">
        <v>37.5</v>
      </c>
      <c r="L122">
        <v>357</v>
      </c>
      <c r="O122">
        <v>6415</v>
      </c>
      <c r="P122">
        <v>6415</v>
      </c>
      <c r="Q122">
        <v>486723</v>
      </c>
      <c r="S122">
        <v>416.66666666666669</v>
      </c>
    </row>
    <row r="123" spans="3:19" x14ac:dyDescent="0.3">
      <c r="C123">
        <v>8</v>
      </c>
      <c r="D123">
        <v>303</v>
      </c>
      <c r="S123">
        <v>416.66666666666669</v>
      </c>
    </row>
    <row r="124" spans="3:19" x14ac:dyDescent="0.3">
      <c r="C124">
        <v>8</v>
      </c>
      <c r="D124">
        <v>409</v>
      </c>
      <c r="E124">
        <v>9</v>
      </c>
      <c r="I124">
        <v>1136</v>
      </c>
      <c r="Q124">
        <v>307918</v>
      </c>
    </row>
    <row r="125" spans="3:19" x14ac:dyDescent="0.3">
      <c r="C125">
        <v>8</v>
      </c>
      <c r="D125">
        <v>642</v>
      </c>
      <c r="E125">
        <v>5</v>
      </c>
      <c r="I125">
        <v>756</v>
      </c>
      <c r="J125">
        <v>37.5</v>
      </c>
      <c r="L125">
        <v>357</v>
      </c>
      <c r="O125">
        <v>6415</v>
      </c>
      <c r="P125">
        <v>6415</v>
      </c>
      <c r="Q125">
        <v>178805</v>
      </c>
    </row>
    <row r="126" spans="3:19" x14ac:dyDescent="0.3">
      <c r="C126">
        <v>8</v>
      </c>
      <c r="D126" t="s">
        <v>920</v>
      </c>
      <c r="E126">
        <v>3</v>
      </c>
      <c r="I126">
        <v>396</v>
      </c>
      <c r="Q126">
        <v>82313</v>
      </c>
    </row>
    <row r="127" spans="3:19" x14ac:dyDescent="0.3">
      <c r="C127">
        <v>8</v>
      </c>
      <c r="D127">
        <v>25</v>
      </c>
      <c r="E127">
        <v>0.5</v>
      </c>
      <c r="I127">
        <v>36</v>
      </c>
      <c r="Q127">
        <v>7763</v>
      </c>
    </row>
    <row r="128" spans="3:19" x14ac:dyDescent="0.3">
      <c r="C128">
        <v>8</v>
      </c>
      <c r="D128">
        <v>30</v>
      </c>
      <c r="E128">
        <v>2.5</v>
      </c>
      <c r="I128">
        <v>360</v>
      </c>
      <c r="Q128">
        <v>74550</v>
      </c>
    </row>
    <row r="129" spans="3:19" x14ac:dyDescent="0.3">
      <c r="C129" t="s">
        <v>928</v>
      </c>
      <c r="E129">
        <v>28.2</v>
      </c>
      <c r="I129">
        <v>3923.2</v>
      </c>
      <c r="J129">
        <v>163.69999999999999</v>
      </c>
      <c r="K129">
        <v>36.799999999999997</v>
      </c>
      <c r="L129">
        <v>656</v>
      </c>
      <c r="O129">
        <v>20239</v>
      </c>
      <c r="P129">
        <v>20239</v>
      </c>
      <c r="Q129">
        <v>1342698</v>
      </c>
      <c r="R129">
        <v>700</v>
      </c>
      <c r="S129">
        <v>5836.7104070454325</v>
      </c>
    </row>
    <row r="130" spans="3:19" x14ac:dyDescent="0.3">
      <c r="C130">
        <v>9</v>
      </c>
      <c r="D130" t="s">
        <v>195</v>
      </c>
      <c r="E130">
        <v>7.4</v>
      </c>
      <c r="I130">
        <v>924</v>
      </c>
      <c r="Q130">
        <v>388351</v>
      </c>
      <c r="S130">
        <v>1509.9581045570487</v>
      </c>
    </row>
    <row r="131" spans="3:19" x14ac:dyDescent="0.3">
      <c r="C131">
        <v>9</v>
      </c>
      <c r="D131">
        <v>99</v>
      </c>
      <c r="E131">
        <v>3</v>
      </c>
      <c r="I131">
        <v>420</v>
      </c>
      <c r="Q131">
        <v>115886</v>
      </c>
      <c r="S131">
        <v>1509.9581045570487</v>
      </c>
    </row>
    <row r="132" spans="3:19" x14ac:dyDescent="0.3">
      <c r="C132">
        <v>9</v>
      </c>
      <c r="D132">
        <v>101</v>
      </c>
      <c r="E132">
        <v>4.4000000000000004</v>
      </c>
      <c r="I132">
        <v>504</v>
      </c>
      <c r="Q132">
        <v>272465</v>
      </c>
    </row>
    <row r="133" spans="3:19" x14ac:dyDescent="0.3">
      <c r="C133">
        <v>9</v>
      </c>
      <c r="D133" t="s">
        <v>918</v>
      </c>
      <c r="E133">
        <v>3.8</v>
      </c>
      <c r="I133">
        <v>560</v>
      </c>
      <c r="J133">
        <v>139</v>
      </c>
      <c r="K133">
        <v>24</v>
      </c>
      <c r="L133">
        <v>300</v>
      </c>
      <c r="O133">
        <v>14112</v>
      </c>
      <c r="P133">
        <v>14112</v>
      </c>
      <c r="Q133">
        <v>369547</v>
      </c>
      <c r="S133">
        <v>3910.0856358217166</v>
      </c>
    </row>
    <row r="134" spans="3:19" x14ac:dyDescent="0.3">
      <c r="C134">
        <v>9</v>
      </c>
      <c r="D134">
        <v>526</v>
      </c>
      <c r="E134">
        <v>3.8</v>
      </c>
      <c r="I134">
        <v>560</v>
      </c>
      <c r="J134">
        <v>139</v>
      </c>
      <c r="K134">
        <v>24</v>
      </c>
      <c r="O134">
        <v>14112</v>
      </c>
      <c r="P134">
        <v>14112</v>
      </c>
      <c r="Q134">
        <v>314079</v>
      </c>
      <c r="S134">
        <v>3910.0856358217166</v>
      </c>
    </row>
    <row r="135" spans="3:19" x14ac:dyDescent="0.3">
      <c r="C135">
        <v>9</v>
      </c>
      <c r="D135">
        <v>746</v>
      </c>
      <c r="L135">
        <v>300</v>
      </c>
      <c r="Q135">
        <v>55468</v>
      </c>
    </row>
    <row r="136" spans="3:19" x14ac:dyDescent="0.3">
      <c r="C136">
        <v>9</v>
      </c>
      <c r="D136" t="s">
        <v>919</v>
      </c>
      <c r="E136">
        <v>14</v>
      </c>
      <c r="I136">
        <v>2100</v>
      </c>
      <c r="J136">
        <v>27</v>
      </c>
      <c r="L136">
        <v>369.5</v>
      </c>
      <c r="O136">
        <v>6884</v>
      </c>
      <c r="P136">
        <v>6884</v>
      </c>
      <c r="Q136">
        <v>473631</v>
      </c>
      <c r="S136">
        <v>416.66666666666669</v>
      </c>
    </row>
    <row r="137" spans="3:19" x14ac:dyDescent="0.3">
      <c r="C137">
        <v>9</v>
      </c>
      <c r="D137">
        <v>303</v>
      </c>
      <c r="S137">
        <v>416.66666666666669</v>
      </c>
    </row>
    <row r="138" spans="3:19" x14ac:dyDescent="0.3">
      <c r="C138">
        <v>9</v>
      </c>
      <c r="D138">
        <v>409</v>
      </c>
      <c r="E138">
        <v>9</v>
      </c>
      <c r="I138">
        <v>1376</v>
      </c>
      <c r="Q138">
        <v>300204</v>
      </c>
    </row>
    <row r="139" spans="3:19" x14ac:dyDescent="0.3">
      <c r="C139">
        <v>9</v>
      </c>
      <c r="D139">
        <v>642</v>
      </c>
      <c r="E139">
        <v>5</v>
      </c>
      <c r="I139">
        <v>724</v>
      </c>
      <c r="J139">
        <v>27</v>
      </c>
      <c r="L139">
        <v>369.5</v>
      </c>
      <c r="O139">
        <v>6884</v>
      </c>
      <c r="P139">
        <v>6884</v>
      </c>
      <c r="Q139">
        <v>173427</v>
      </c>
    </row>
    <row r="140" spans="3:19" x14ac:dyDescent="0.3">
      <c r="C140">
        <v>9</v>
      </c>
      <c r="D140" t="s">
        <v>920</v>
      </c>
      <c r="E140">
        <v>3</v>
      </c>
      <c r="I140">
        <v>368</v>
      </c>
      <c r="J140">
        <v>3</v>
      </c>
      <c r="O140">
        <v>348</v>
      </c>
      <c r="P140">
        <v>348</v>
      </c>
      <c r="Q140">
        <v>79671</v>
      </c>
    </row>
    <row r="141" spans="3:19" x14ac:dyDescent="0.3">
      <c r="C141">
        <v>9</v>
      </c>
      <c r="D141">
        <v>25</v>
      </c>
      <c r="E141">
        <v>0.5</v>
      </c>
      <c r="I141">
        <v>80</v>
      </c>
      <c r="Q141">
        <v>7710</v>
      </c>
    </row>
    <row r="142" spans="3:19" x14ac:dyDescent="0.3">
      <c r="C142">
        <v>9</v>
      </c>
      <c r="D142">
        <v>30</v>
      </c>
      <c r="E142">
        <v>2.5</v>
      </c>
      <c r="I142">
        <v>288</v>
      </c>
      <c r="Q142">
        <v>70786</v>
      </c>
    </row>
    <row r="143" spans="3:19" x14ac:dyDescent="0.3">
      <c r="C143">
        <v>9</v>
      </c>
      <c r="D143">
        <v>640</v>
      </c>
      <c r="J143">
        <v>3</v>
      </c>
      <c r="O143">
        <v>348</v>
      </c>
      <c r="P143">
        <v>348</v>
      </c>
      <c r="Q143">
        <v>1175</v>
      </c>
    </row>
    <row r="144" spans="3:19" x14ac:dyDescent="0.3">
      <c r="C144" t="s">
        <v>929</v>
      </c>
      <c r="E144">
        <v>28.2</v>
      </c>
      <c r="I144">
        <v>3952</v>
      </c>
      <c r="J144">
        <v>169</v>
      </c>
      <c r="K144">
        <v>24</v>
      </c>
      <c r="L144">
        <v>669.5</v>
      </c>
      <c r="O144">
        <v>21344</v>
      </c>
      <c r="P144">
        <v>21344</v>
      </c>
      <c r="Q144">
        <v>1311200</v>
      </c>
      <c r="S144">
        <v>5836.7104070454325</v>
      </c>
    </row>
    <row r="145" spans="3:19" x14ac:dyDescent="0.3">
      <c r="C145">
        <v>10</v>
      </c>
      <c r="D145" t="s">
        <v>195</v>
      </c>
      <c r="E145">
        <v>7.4</v>
      </c>
      <c r="I145">
        <v>1320</v>
      </c>
      <c r="O145">
        <v>137901</v>
      </c>
      <c r="P145">
        <v>137901</v>
      </c>
      <c r="Q145">
        <v>543095</v>
      </c>
      <c r="S145">
        <v>1509.9581045570487</v>
      </c>
    </row>
    <row r="146" spans="3:19" x14ac:dyDescent="0.3">
      <c r="C146">
        <v>10</v>
      </c>
      <c r="D146">
        <v>99</v>
      </c>
      <c r="E146">
        <v>3</v>
      </c>
      <c r="I146">
        <v>536</v>
      </c>
      <c r="Q146">
        <v>119515</v>
      </c>
      <c r="S146">
        <v>1509.9581045570487</v>
      </c>
    </row>
    <row r="147" spans="3:19" x14ac:dyDescent="0.3">
      <c r="C147">
        <v>10</v>
      </c>
      <c r="D147">
        <v>101</v>
      </c>
      <c r="E147">
        <v>4.4000000000000004</v>
      </c>
      <c r="I147">
        <v>784</v>
      </c>
      <c r="O147">
        <v>137901</v>
      </c>
      <c r="P147">
        <v>137901</v>
      </c>
      <c r="Q147">
        <v>423580</v>
      </c>
    </row>
    <row r="148" spans="3:19" x14ac:dyDescent="0.3">
      <c r="C148">
        <v>10</v>
      </c>
      <c r="D148" t="s">
        <v>918</v>
      </c>
      <c r="E148">
        <v>3.8</v>
      </c>
      <c r="I148">
        <v>660.8</v>
      </c>
      <c r="J148">
        <v>137.80000000000001</v>
      </c>
      <c r="K148">
        <v>35.200000000000003</v>
      </c>
      <c r="L148">
        <v>291</v>
      </c>
      <c r="O148">
        <v>27720</v>
      </c>
      <c r="P148">
        <v>27720</v>
      </c>
      <c r="Q148">
        <v>384231</v>
      </c>
      <c r="S148">
        <v>3910.0856358217166</v>
      </c>
    </row>
    <row r="149" spans="3:19" x14ac:dyDescent="0.3">
      <c r="C149">
        <v>10</v>
      </c>
      <c r="D149">
        <v>521</v>
      </c>
      <c r="O149">
        <v>4632</v>
      </c>
      <c r="P149">
        <v>4632</v>
      </c>
      <c r="Q149">
        <v>4632</v>
      </c>
    </row>
    <row r="150" spans="3:19" x14ac:dyDescent="0.3">
      <c r="C150">
        <v>10</v>
      </c>
      <c r="D150">
        <v>522</v>
      </c>
      <c r="O150">
        <v>4632</v>
      </c>
      <c r="P150">
        <v>4632</v>
      </c>
      <c r="Q150">
        <v>4632</v>
      </c>
    </row>
    <row r="151" spans="3:19" x14ac:dyDescent="0.3">
      <c r="C151">
        <v>10</v>
      </c>
      <c r="D151">
        <v>523</v>
      </c>
      <c r="O151">
        <v>4632</v>
      </c>
      <c r="P151">
        <v>4632</v>
      </c>
      <c r="Q151">
        <v>4632</v>
      </c>
    </row>
    <row r="152" spans="3:19" x14ac:dyDescent="0.3">
      <c r="C152">
        <v>10</v>
      </c>
      <c r="D152">
        <v>526</v>
      </c>
      <c r="E152">
        <v>3.8</v>
      </c>
      <c r="I152">
        <v>660.8</v>
      </c>
      <c r="J152">
        <v>137.80000000000001</v>
      </c>
      <c r="K152">
        <v>35.200000000000003</v>
      </c>
      <c r="O152">
        <v>13824</v>
      </c>
      <c r="P152">
        <v>13824</v>
      </c>
      <c r="Q152">
        <v>319790</v>
      </c>
      <c r="S152">
        <v>3910.0856358217166</v>
      </c>
    </row>
    <row r="153" spans="3:19" x14ac:dyDescent="0.3">
      <c r="C153">
        <v>10</v>
      </c>
      <c r="D153">
        <v>746</v>
      </c>
      <c r="L153">
        <v>291</v>
      </c>
      <c r="Q153">
        <v>50545</v>
      </c>
    </row>
    <row r="154" spans="3:19" x14ac:dyDescent="0.3">
      <c r="C154">
        <v>10</v>
      </c>
      <c r="D154" t="s">
        <v>919</v>
      </c>
      <c r="E154">
        <v>14</v>
      </c>
      <c r="I154">
        <v>2332</v>
      </c>
      <c r="J154">
        <v>10</v>
      </c>
      <c r="L154">
        <v>405</v>
      </c>
      <c r="O154">
        <v>1847</v>
      </c>
      <c r="P154">
        <v>1847</v>
      </c>
      <c r="Q154">
        <v>463239</v>
      </c>
      <c r="S154">
        <v>416.66666666666669</v>
      </c>
    </row>
    <row r="155" spans="3:19" x14ac:dyDescent="0.3">
      <c r="C155">
        <v>10</v>
      </c>
      <c r="D155">
        <v>303</v>
      </c>
      <c r="S155">
        <v>416.66666666666669</v>
      </c>
    </row>
    <row r="156" spans="3:19" x14ac:dyDescent="0.3">
      <c r="C156">
        <v>10</v>
      </c>
      <c r="D156">
        <v>409</v>
      </c>
      <c r="E156">
        <v>9</v>
      </c>
      <c r="I156">
        <v>1496</v>
      </c>
      <c r="Q156">
        <v>296747</v>
      </c>
    </row>
    <row r="157" spans="3:19" x14ac:dyDescent="0.3">
      <c r="C157">
        <v>10</v>
      </c>
      <c r="D157">
        <v>642</v>
      </c>
      <c r="E157">
        <v>5</v>
      </c>
      <c r="I157">
        <v>836</v>
      </c>
      <c r="J157">
        <v>10</v>
      </c>
      <c r="L157">
        <v>405</v>
      </c>
      <c r="O157">
        <v>1847</v>
      </c>
      <c r="P157">
        <v>1847</v>
      </c>
      <c r="Q157">
        <v>166492</v>
      </c>
    </row>
    <row r="158" spans="3:19" x14ac:dyDescent="0.3">
      <c r="C158">
        <v>10</v>
      </c>
      <c r="D158" t="s">
        <v>920</v>
      </c>
      <c r="E158">
        <v>3</v>
      </c>
      <c r="I158">
        <v>448</v>
      </c>
      <c r="J158">
        <v>3</v>
      </c>
      <c r="O158">
        <v>11848</v>
      </c>
      <c r="P158">
        <v>11848</v>
      </c>
      <c r="Q158">
        <v>84463</v>
      </c>
    </row>
    <row r="159" spans="3:19" x14ac:dyDescent="0.3">
      <c r="C159">
        <v>10</v>
      </c>
      <c r="D159">
        <v>25</v>
      </c>
      <c r="E159">
        <v>0.5</v>
      </c>
      <c r="I159">
        <v>92</v>
      </c>
      <c r="Q159">
        <v>7710</v>
      </c>
    </row>
    <row r="160" spans="3:19" x14ac:dyDescent="0.3">
      <c r="C160">
        <v>10</v>
      </c>
      <c r="D160">
        <v>30</v>
      </c>
      <c r="E160">
        <v>2.5</v>
      </c>
      <c r="I160">
        <v>356</v>
      </c>
      <c r="O160">
        <v>10238</v>
      </c>
      <c r="P160">
        <v>10238</v>
      </c>
      <c r="Q160">
        <v>73278</v>
      </c>
    </row>
    <row r="161" spans="3:19" x14ac:dyDescent="0.3">
      <c r="C161">
        <v>10</v>
      </c>
      <c r="D161">
        <v>640</v>
      </c>
      <c r="J161">
        <v>3</v>
      </c>
      <c r="O161">
        <v>1610</v>
      </c>
      <c r="P161">
        <v>1610</v>
      </c>
      <c r="Q161">
        <v>3475</v>
      </c>
    </row>
    <row r="162" spans="3:19" x14ac:dyDescent="0.3">
      <c r="C162" t="s">
        <v>930</v>
      </c>
      <c r="E162">
        <v>28.2</v>
      </c>
      <c r="I162">
        <v>4760.8</v>
      </c>
      <c r="J162">
        <v>150.80000000000001</v>
      </c>
      <c r="K162">
        <v>35.200000000000003</v>
      </c>
      <c r="L162">
        <v>696</v>
      </c>
      <c r="O162">
        <v>179316</v>
      </c>
      <c r="P162">
        <v>179316</v>
      </c>
      <c r="Q162">
        <v>1475028</v>
      </c>
      <c r="S162">
        <v>5836.7104070454325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951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16266465</v>
      </c>
      <c r="C3" s="202">
        <f t="shared" ref="C3:Z3" si="0">SUBTOTAL(9,C6:C1048576)</f>
        <v>6</v>
      </c>
      <c r="D3" s="202"/>
      <c r="E3" s="202">
        <f>SUBTOTAL(9,E6:E1048576)/4</f>
        <v>17588493</v>
      </c>
      <c r="F3" s="202"/>
      <c r="G3" s="202">
        <f t="shared" si="0"/>
        <v>6</v>
      </c>
      <c r="H3" s="202">
        <f>SUBTOTAL(9,H6:H1048576)/4</f>
        <v>17901333</v>
      </c>
      <c r="I3" s="205">
        <f>IF(B3&lt;&gt;0,H3/B3,"")</f>
        <v>1.1005054263480112</v>
      </c>
      <c r="J3" s="203">
        <f>IF(E3&lt;&gt;0,H3/E3,"")</f>
        <v>1.0177866290193254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5"/>
      <c r="B5" s="526">
        <v>2015</v>
      </c>
      <c r="C5" s="527"/>
      <c r="D5" s="527"/>
      <c r="E5" s="527">
        <v>2017</v>
      </c>
      <c r="F5" s="527"/>
      <c r="G5" s="527"/>
      <c r="H5" s="527">
        <v>2018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2017</v>
      </c>
      <c r="O5" s="527"/>
      <c r="P5" s="527"/>
      <c r="Q5" s="527">
        <v>2018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2017</v>
      </c>
      <c r="X5" s="527"/>
      <c r="Y5" s="527"/>
      <c r="Z5" s="527">
        <v>2018</v>
      </c>
      <c r="AA5" s="528" t="s">
        <v>188</v>
      </c>
      <c r="AB5" s="529" t="s">
        <v>2</v>
      </c>
    </row>
    <row r="6" spans="1:28" ht="14.4" customHeight="1" x14ac:dyDescent="0.3">
      <c r="A6" s="530" t="s">
        <v>947</v>
      </c>
      <c r="B6" s="531">
        <v>11414403</v>
      </c>
      <c r="C6" s="532">
        <v>1</v>
      </c>
      <c r="D6" s="532">
        <v>0.94351219810576814</v>
      </c>
      <c r="E6" s="531">
        <v>12097780</v>
      </c>
      <c r="F6" s="532">
        <v>1.05986971022488</v>
      </c>
      <c r="G6" s="532">
        <v>1</v>
      </c>
      <c r="H6" s="531">
        <v>11124309</v>
      </c>
      <c r="I6" s="532">
        <v>0.97458526740294693</v>
      </c>
      <c r="J6" s="532">
        <v>0.91953308788885235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" customHeight="1" x14ac:dyDescent="0.3">
      <c r="A7" s="544" t="s">
        <v>948</v>
      </c>
      <c r="B7" s="534">
        <v>11414403</v>
      </c>
      <c r="C7" s="535">
        <v>1</v>
      </c>
      <c r="D7" s="535">
        <v>0.94351219810576814</v>
      </c>
      <c r="E7" s="534">
        <v>12097780</v>
      </c>
      <c r="F7" s="535">
        <v>1.05986971022488</v>
      </c>
      <c r="G7" s="535">
        <v>1</v>
      </c>
      <c r="H7" s="534">
        <v>11124309</v>
      </c>
      <c r="I7" s="535">
        <v>0.97458526740294693</v>
      </c>
      <c r="J7" s="535">
        <v>0.91953308788885235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" customHeight="1" x14ac:dyDescent="0.3">
      <c r="A8" s="537" t="s">
        <v>949</v>
      </c>
      <c r="B8" s="538">
        <v>4852062</v>
      </c>
      <c r="C8" s="539">
        <v>1</v>
      </c>
      <c r="D8" s="539">
        <v>0.88368523359352424</v>
      </c>
      <c r="E8" s="538">
        <v>5490713</v>
      </c>
      <c r="F8" s="539">
        <v>1.1316246577228404</v>
      </c>
      <c r="G8" s="539">
        <v>1</v>
      </c>
      <c r="H8" s="538">
        <v>6777024</v>
      </c>
      <c r="I8" s="539">
        <v>1.3967307095416341</v>
      </c>
      <c r="J8" s="539">
        <v>1.2342703033285476</v>
      </c>
      <c r="K8" s="538"/>
      <c r="L8" s="539"/>
      <c r="M8" s="539"/>
      <c r="N8" s="538"/>
      <c r="O8" s="539"/>
      <c r="P8" s="539"/>
      <c r="Q8" s="538"/>
      <c r="R8" s="539"/>
      <c r="S8" s="539"/>
      <c r="T8" s="538"/>
      <c r="U8" s="539"/>
      <c r="V8" s="539"/>
      <c r="W8" s="538"/>
      <c r="X8" s="539"/>
      <c r="Y8" s="539"/>
      <c r="Z8" s="538"/>
      <c r="AA8" s="539"/>
      <c r="AB8" s="540"/>
    </row>
    <row r="9" spans="1:28" ht="14.4" customHeight="1" thickBot="1" x14ac:dyDescent="0.35">
      <c r="A9" s="545" t="s">
        <v>950</v>
      </c>
      <c r="B9" s="541">
        <v>4852062</v>
      </c>
      <c r="C9" s="542">
        <v>1</v>
      </c>
      <c r="D9" s="542">
        <v>0.88368523359352424</v>
      </c>
      <c r="E9" s="541">
        <v>5490713</v>
      </c>
      <c r="F9" s="542">
        <v>1.1316246577228404</v>
      </c>
      <c r="G9" s="542">
        <v>1</v>
      </c>
      <c r="H9" s="541">
        <v>6777024</v>
      </c>
      <c r="I9" s="542">
        <v>1.3967307095416341</v>
      </c>
      <c r="J9" s="542">
        <v>1.2342703033285476</v>
      </c>
      <c r="K9" s="541"/>
      <c r="L9" s="542"/>
      <c r="M9" s="542"/>
      <c r="N9" s="541"/>
      <c r="O9" s="542"/>
      <c r="P9" s="542"/>
      <c r="Q9" s="541"/>
      <c r="R9" s="542"/>
      <c r="S9" s="542"/>
      <c r="T9" s="541"/>
      <c r="U9" s="542"/>
      <c r="V9" s="542"/>
      <c r="W9" s="541"/>
      <c r="X9" s="542"/>
      <c r="Y9" s="542"/>
      <c r="Z9" s="541"/>
      <c r="AA9" s="542"/>
      <c r="AB9" s="543"/>
    </row>
    <row r="10" spans="1:28" ht="14.4" customHeight="1" thickBot="1" x14ac:dyDescent="0.35"/>
    <row r="11" spans="1:28" ht="14.4" customHeight="1" x14ac:dyDescent="0.3">
      <c r="A11" s="530" t="s">
        <v>458</v>
      </c>
      <c r="B11" s="531">
        <v>16266465</v>
      </c>
      <c r="C11" s="532">
        <v>1</v>
      </c>
      <c r="D11" s="532">
        <v>0.92483562974951861</v>
      </c>
      <c r="E11" s="531">
        <v>17588493</v>
      </c>
      <c r="F11" s="532">
        <v>1.0812732207028386</v>
      </c>
      <c r="G11" s="532">
        <v>1</v>
      </c>
      <c r="H11" s="531">
        <v>17901333</v>
      </c>
      <c r="I11" s="532">
        <v>1.1005054263480112</v>
      </c>
      <c r="J11" s="533">
        <v>1.0177866290193254</v>
      </c>
    </row>
    <row r="12" spans="1:28" ht="14.4" customHeight="1" thickBot="1" x14ac:dyDescent="0.35">
      <c r="A12" s="545" t="s">
        <v>952</v>
      </c>
      <c r="B12" s="541">
        <v>16266465</v>
      </c>
      <c r="C12" s="542">
        <v>1</v>
      </c>
      <c r="D12" s="542">
        <v>0.92483562974951861</v>
      </c>
      <c r="E12" s="541">
        <v>17588493</v>
      </c>
      <c r="F12" s="542">
        <v>1.0812732207028386</v>
      </c>
      <c r="G12" s="542">
        <v>1</v>
      </c>
      <c r="H12" s="541">
        <v>17901333</v>
      </c>
      <c r="I12" s="542">
        <v>1.1005054263480112</v>
      </c>
      <c r="J12" s="543">
        <v>1.0177866290193254</v>
      </c>
    </row>
    <row r="13" spans="1:28" ht="14.4" customHeight="1" x14ac:dyDescent="0.3">
      <c r="A13" s="546" t="s">
        <v>224</v>
      </c>
    </row>
    <row r="14" spans="1:28" ht="14.4" customHeight="1" x14ac:dyDescent="0.3">
      <c r="A14" s="547" t="s">
        <v>953</v>
      </c>
    </row>
    <row r="15" spans="1:28" ht="14.4" customHeight="1" x14ac:dyDescent="0.3">
      <c r="A15" s="546" t="s">
        <v>954</v>
      </c>
    </row>
    <row r="16" spans="1:28" ht="14.4" customHeight="1" x14ac:dyDescent="0.3">
      <c r="A16" s="546" t="s">
        <v>955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956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8909</v>
      </c>
      <c r="C3" s="240">
        <f t="shared" si="0"/>
        <v>9519</v>
      </c>
      <c r="D3" s="252">
        <f t="shared" si="0"/>
        <v>9561</v>
      </c>
      <c r="E3" s="204">
        <f t="shared" si="0"/>
        <v>16266465</v>
      </c>
      <c r="F3" s="202">
        <f t="shared" si="0"/>
        <v>17588493</v>
      </c>
      <c r="G3" s="241">
        <f t="shared" si="0"/>
        <v>17901333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5"/>
      <c r="B5" s="526">
        <v>2015</v>
      </c>
      <c r="C5" s="527">
        <v>2017</v>
      </c>
      <c r="D5" s="548">
        <v>2018</v>
      </c>
      <c r="E5" s="526">
        <v>2015</v>
      </c>
      <c r="F5" s="527">
        <v>2017</v>
      </c>
      <c r="G5" s="548">
        <v>2018</v>
      </c>
    </row>
    <row r="6" spans="1:7" ht="14.4" customHeight="1" thickBot="1" x14ac:dyDescent="0.35">
      <c r="A6" s="551" t="s">
        <v>952</v>
      </c>
      <c r="B6" s="493">
        <v>8909</v>
      </c>
      <c r="C6" s="493">
        <v>9519</v>
      </c>
      <c r="D6" s="493">
        <v>9561</v>
      </c>
      <c r="E6" s="549">
        <v>16266465</v>
      </c>
      <c r="F6" s="549">
        <v>17588493</v>
      </c>
      <c r="G6" s="550">
        <v>17901333</v>
      </c>
    </row>
    <row r="7" spans="1:7" ht="14.4" customHeight="1" x14ac:dyDescent="0.3">
      <c r="A7" s="546" t="s">
        <v>224</v>
      </c>
    </row>
    <row r="8" spans="1:7" ht="14.4" customHeight="1" x14ac:dyDescent="0.3">
      <c r="A8" s="547" t="s">
        <v>953</v>
      </c>
    </row>
    <row r="9" spans="1:7" ht="14.4" customHeight="1" x14ac:dyDescent="0.3">
      <c r="A9" s="546" t="s">
        <v>954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1027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8909</v>
      </c>
      <c r="H3" s="89">
        <f t="shared" si="0"/>
        <v>16266465</v>
      </c>
      <c r="I3" s="66"/>
      <c r="J3" s="66"/>
      <c r="K3" s="89">
        <f t="shared" si="0"/>
        <v>9519</v>
      </c>
      <c r="L3" s="89">
        <f t="shared" si="0"/>
        <v>17588493</v>
      </c>
      <c r="M3" s="66"/>
      <c r="N3" s="66"/>
      <c r="O3" s="89">
        <f t="shared" si="0"/>
        <v>9561</v>
      </c>
      <c r="P3" s="89">
        <f t="shared" si="0"/>
        <v>17901333</v>
      </c>
      <c r="Q3" s="67">
        <f>IF(L3=0,0,P3/L3)</f>
        <v>1.0177866290193254</v>
      </c>
      <c r="R3" s="90">
        <f>IF(O3=0,0,P3/O3)</f>
        <v>1872.328522121117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52"/>
      <c r="B5" s="552"/>
      <c r="C5" s="553"/>
      <c r="D5" s="554"/>
      <c r="E5" s="555"/>
      <c r="F5" s="556"/>
      <c r="G5" s="557" t="s">
        <v>58</v>
      </c>
      <c r="H5" s="558" t="s">
        <v>14</v>
      </c>
      <c r="I5" s="559"/>
      <c r="J5" s="559"/>
      <c r="K5" s="557" t="s">
        <v>58</v>
      </c>
      <c r="L5" s="558" t="s">
        <v>14</v>
      </c>
      <c r="M5" s="559"/>
      <c r="N5" s="559"/>
      <c r="O5" s="557" t="s">
        <v>58</v>
      </c>
      <c r="P5" s="558" t="s">
        <v>14</v>
      </c>
      <c r="Q5" s="560"/>
      <c r="R5" s="561"/>
    </row>
    <row r="6" spans="1:18" ht="14.4" customHeight="1" x14ac:dyDescent="0.3">
      <c r="A6" s="465" t="s">
        <v>957</v>
      </c>
      <c r="B6" s="466" t="s">
        <v>958</v>
      </c>
      <c r="C6" s="466" t="s">
        <v>458</v>
      </c>
      <c r="D6" s="466" t="s">
        <v>959</v>
      </c>
      <c r="E6" s="466" t="s">
        <v>960</v>
      </c>
      <c r="F6" s="466" t="s">
        <v>961</v>
      </c>
      <c r="G6" s="470">
        <v>1001</v>
      </c>
      <c r="H6" s="470">
        <v>11414403</v>
      </c>
      <c r="I6" s="466">
        <v>0.94351219810576814</v>
      </c>
      <c r="J6" s="466">
        <v>11403</v>
      </c>
      <c r="K6" s="470">
        <v>1060</v>
      </c>
      <c r="L6" s="470">
        <v>12097780</v>
      </c>
      <c r="M6" s="466">
        <v>1</v>
      </c>
      <c r="N6" s="466">
        <v>11413</v>
      </c>
      <c r="O6" s="470">
        <v>973</v>
      </c>
      <c r="P6" s="470">
        <v>11124309</v>
      </c>
      <c r="Q6" s="491">
        <v>0.91953308788885235</v>
      </c>
      <c r="R6" s="471">
        <v>11433</v>
      </c>
    </row>
    <row r="7" spans="1:18" ht="14.4" customHeight="1" x14ac:dyDescent="0.3">
      <c r="A7" s="472" t="s">
        <v>957</v>
      </c>
      <c r="B7" s="473" t="s">
        <v>962</v>
      </c>
      <c r="C7" s="473" t="s">
        <v>458</v>
      </c>
      <c r="D7" s="473" t="s">
        <v>959</v>
      </c>
      <c r="E7" s="473" t="s">
        <v>963</v>
      </c>
      <c r="F7" s="473" t="s">
        <v>964</v>
      </c>
      <c r="G7" s="477">
        <v>2</v>
      </c>
      <c r="H7" s="477">
        <v>272</v>
      </c>
      <c r="I7" s="473">
        <v>1</v>
      </c>
      <c r="J7" s="473">
        <v>136</v>
      </c>
      <c r="K7" s="477">
        <v>2</v>
      </c>
      <c r="L7" s="477">
        <v>272</v>
      </c>
      <c r="M7" s="473">
        <v>1</v>
      </c>
      <c r="N7" s="473">
        <v>136</v>
      </c>
      <c r="O7" s="477">
        <v>7</v>
      </c>
      <c r="P7" s="477">
        <v>959</v>
      </c>
      <c r="Q7" s="500">
        <v>3.5257352941176472</v>
      </c>
      <c r="R7" s="478">
        <v>137</v>
      </c>
    </row>
    <row r="8" spans="1:18" ht="14.4" customHeight="1" x14ac:dyDescent="0.3">
      <c r="A8" s="472" t="s">
        <v>957</v>
      </c>
      <c r="B8" s="473" t="s">
        <v>962</v>
      </c>
      <c r="C8" s="473" t="s">
        <v>458</v>
      </c>
      <c r="D8" s="473" t="s">
        <v>959</v>
      </c>
      <c r="E8" s="473" t="s">
        <v>963</v>
      </c>
      <c r="F8" s="473" t="s">
        <v>965</v>
      </c>
      <c r="G8" s="477">
        <v>10</v>
      </c>
      <c r="H8" s="477">
        <v>1360</v>
      </c>
      <c r="I8" s="473"/>
      <c r="J8" s="473">
        <v>136</v>
      </c>
      <c r="K8" s="477"/>
      <c r="L8" s="477"/>
      <c r="M8" s="473"/>
      <c r="N8" s="473"/>
      <c r="O8" s="477">
        <v>3</v>
      </c>
      <c r="P8" s="477">
        <v>411</v>
      </c>
      <c r="Q8" s="500"/>
      <c r="R8" s="478">
        <v>137</v>
      </c>
    </row>
    <row r="9" spans="1:18" ht="14.4" customHeight="1" x14ac:dyDescent="0.3">
      <c r="A9" s="472" t="s">
        <v>957</v>
      </c>
      <c r="B9" s="473" t="s">
        <v>962</v>
      </c>
      <c r="C9" s="473" t="s">
        <v>458</v>
      </c>
      <c r="D9" s="473" t="s">
        <v>959</v>
      </c>
      <c r="E9" s="473" t="s">
        <v>966</v>
      </c>
      <c r="F9" s="473" t="s">
        <v>967</v>
      </c>
      <c r="G9" s="477">
        <v>11</v>
      </c>
      <c r="H9" s="477">
        <v>13882</v>
      </c>
      <c r="I9" s="473">
        <v>0.73333333333333328</v>
      </c>
      <c r="J9" s="473">
        <v>1262</v>
      </c>
      <c r="K9" s="477">
        <v>15</v>
      </c>
      <c r="L9" s="477">
        <v>18930</v>
      </c>
      <c r="M9" s="473">
        <v>1</v>
      </c>
      <c r="N9" s="473">
        <v>1262</v>
      </c>
      <c r="O9" s="477">
        <v>12</v>
      </c>
      <c r="P9" s="477">
        <v>15156</v>
      </c>
      <c r="Q9" s="500">
        <v>0.80063391442155307</v>
      </c>
      <c r="R9" s="478">
        <v>1263</v>
      </c>
    </row>
    <row r="10" spans="1:18" ht="14.4" customHeight="1" x14ac:dyDescent="0.3">
      <c r="A10" s="472" t="s">
        <v>957</v>
      </c>
      <c r="B10" s="473" t="s">
        <v>962</v>
      </c>
      <c r="C10" s="473" t="s">
        <v>458</v>
      </c>
      <c r="D10" s="473" t="s">
        <v>959</v>
      </c>
      <c r="E10" s="473" t="s">
        <v>968</v>
      </c>
      <c r="F10" s="473" t="s">
        <v>969</v>
      </c>
      <c r="G10" s="477">
        <v>58</v>
      </c>
      <c r="H10" s="477">
        <v>135604</v>
      </c>
      <c r="I10" s="473">
        <v>2.4146011396011398</v>
      </c>
      <c r="J10" s="473">
        <v>2338</v>
      </c>
      <c r="K10" s="477">
        <v>24</v>
      </c>
      <c r="L10" s="477">
        <v>56160</v>
      </c>
      <c r="M10" s="473">
        <v>1</v>
      </c>
      <c r="N10" s="473">
        <v>2340</v>
      </c>
      <c r="O10" s="477">
        <v>11</v>
      </c>
      <c r="P10" s="477">
        <v>25769</v>
      </c>
      <c r="Q10" s="500">
        <v>0.45884971509971512</v>
      </c>
      <c r="R10" s="478">
        <v>2342.6363636363635</v>
      </c>
    </row>
    <row r="11" spans="1:18" ht="14.4" customHeight="1" x14ac:dyDescent="0.3">
      <c r="A11" s="472" t="s">
        <v>957</v>
      </c>
      <c r="B11" s="473" t="s">
        <v>962</v>
      </c>
      <c r="C11" s="473" t="s">
        <v>458</v>
      </c>
      <c r="D11" s="473" t="s">
        <v>959</v>
      </c>
      <c r="E11" s="473" t="s">
        <v>970</v>
      </c>
      <c r="F11" s="473" t="s">
        <v>971</v>
      </c>
      <c r="G11" s="477">
        <v>20</v>
      </c>
      <c r="H11" s="477">
        <v>21540</v>
      </c>
      <c r="I11" s="473">
        <v>1.0526315789473684</v>
      </c>
      <c r="J11" s="473">
        <v>1077</v>
      </c>
      <c r="K11" s="477">
        <v>19</v>
      </c>
      <c r="L11" s="477">
        <v>20463</v>
      </c>
      <c r="M11" s="473">
        <v>1</v>
      </c>
      <c r="N11" s="473">
        <v>1077</v>
      </c>
      <c r="O11" s="477">
        <v>14</v>
      </c>
      <c r="P11" s="477">
        <v>15092</v>
      </c>
      <c r="Q11" s="500">
        <v>0.73752626692078382</v>
      </c>
      <c r="R11" s="478">
        <v>1078</v>
      </c>
    </row>
    <row r="12" spans="1:18" ht="14.4" customHeight="1" x14ac:dyDescent="0.3">
      <c r="A12" s="472" t="s">
        <v>957</v>
      </c>
      <c r="B12" s="473" t="s">
        <v>962</v>
      </c>
      <c r="C12" s="473" t="s">
        <v>458</v>
      </c>
      <c r="D12" s="473" t="s">
        <v>959</v>
      </c>
      <c r="E12" s="473" t="s">
        <v>972</v>
      </c>
      <c r="F12" s="473" t="s">
        <v>973</v>
      </c>
      <c r="G12" s="477">
        <v>92</v>
      </c>
      <c r="H12" s="477">
        <v>351716</v>
      </c>
      <c r="I12" s="473">
        <v>1.5325315904139434</v>
      </c>
      <c r="J12" s="473">
        <v>3823</v>
      </c>
      <c r="K12" s="477">
        <v>60</v>
      </c>
      <c r="L12" s="477">
        <v>229500</v>
      </c>
      <c r="M12" s="473">
        <v>1</v>
      </c>
      <c r="N12" s="473">
        <v>3825</v>
      </c>
      <c r="O12" s="477">
        <v>73</v>
      </c>
      <c r="P12" s="477">
        <v>279444</v>
      </c>
      <c r="Q12" s="500">
        <v>1.2176209150326798</v>
      </c>
      <c r="R12" s="478">
        <v>3828</v>
      </c>
    </row>
    <row r="13" spans="1:18" ht="14.4" customHeight="1" x14ac:dyDescent="0.3">
      <c r="A13" s="472" t="s">
        <v>957</v>
      </c>
      <c r="B13" s="473" t="s">
        <v>962</v>
      </c>
      <c r="C13" s="473" t="s">
        <v>458</v>
      </c>
      <c r="D13" s="473" t="s">
        <v>959</v>
      </c>
      <c r="E13" s="473" t="s">
        <v>974</v>
      </c>
      <c r="F13" s="473" t="s">
        <v>975</v>
      </c>
      <c r="G13" s="477">
        <v>1411</v>
      </c>
      <c r="H13" s="477">
        <v>627895</v>
      </c>
      <c r="I13" s="473">
        <v>0.96842827728208647</v>
      </c>
      <c r="J13" s="473">
        <v>445</v>
      </c>
      <c r="K13" s="477">
        <v>1457</v>
      </c>
      <c r="L13" s="477">
        <v>648365</v>
      </c>
      <c r="M13" s="473">
        <v>1</v>
      </c>
      <c r="N13" s="473">
        <v>445</v>
      </c>
      <c r="O13" s="477">
        <v>1382</v>
      </c>
      <c r="P13" s="477">
        <v>614990</v>
      </c>
      <c r="Q13" s="500">
        <v>0.94852436513383664</v>
      </c>
      <c r="R13" s="478">
        <v>445</v>
      </c>
    </row>
    <row r="14" spans="1:18" ht="14.4" customHeight="1" x14ac:dyDescent="0.3">
      <c r="A14" s="472" t="s">
        <v>957</v>
      </c>
      <c r="B14" s="473" t="s">
        <v>962</v>
      </c>
      <c r="C14" s="473" t="s">
        <v>458</v>
      </c>
      <c r="D14" s="473" t="s">
        <v>959</v>
      </c>
      <c r="E14" s="473" t="s">
        <v>976</v>
      </c>
      <c r="F14" s="473" t="s">
        <v>977</v>
      </c>
      <c r="G14" s="477">
        <v>153</v>
      </c>
      <c r="H14" s="477">
        <v>130509</v>
      </c>
      <c r="I14" s="473">
        <v>0.6644384482231952</v>
      </c>
      <c r="J14" s="473">
        <v>853</v>
      </c>
      <c r="K14" s="477">
        <v>230</v>
      </c>
      <c r="L14" s="477">
        <v>196420</v>
      </c>
      <c r="M14" s="473">
        <v>1</v>
      </c>
      <c r="N14" s="473">
        <v>854</v>
      </c>
      <c r="O14" s="477">
        <v>126</v>
      </c>
      <c r="P14" s="477">
        <v>107604</v>
      </c>
      <c r="Q14" s="500">
        <v>0.54782608695652169</v>
      </c>
      <c r="R14" s="478">
        <v>854</v>
      </c>
    </row>
    <row r="15" spans="1:18" ht="14.4" customHeight="1" x14ac:dyDescent="0.3">
      <c r="A15" s="472" t="s">
        <v>957</v>
      </c>
      <c r="B15" s="473" t="s">
        <v>962</v>
      </c>
      <c r="C15" s="473" t="s">
        <v>458</v>
      </c>
      <c r="D15" s="473" t="s">
        <v>959</v>
      </c>
      <c r="E15" s="473" t="s">
        <v>978</v>
      </c>
      <c r="F15" s="473" t="s">
        <v>979</v>
      </c>
      <c r="G15" s="477">
        <v>143</v>
      </c>
      <c r="H15" s="477">
        <v>236665</v>
      </c>
      <c r="I15" s="473">
        <v>3.1086956521739131</v>
      </c>
      <c r="J15" s="473">
        <v>1655</v>
      </c>
      <c r="K15" s="477">
        <v>46</v>
      </c>
      <c r="L15" s="477">
        <v>76130</v>
      </c>
      <c r="M15" s="473">
        <v>1</v>
      </c>
      <c r="N15" s="473">
        <v>1655</v>
      </c>
      <c r="O15" s="477">
        <v>1</v>
      </c>
      <c r="P15" s="477">
        <v>1656</v>
      </c>
      <c r="Q15" s="500">
        <v>2.175226586102719E-2</v>
      </c>
      <c r="R15" s="478">
        <v>1656</v>
      </c>
    </row>
    <row r="16" spans="1:18" ht="14.4" customHeight="1" x14ac:dyDescent="0.3">
      <c r="A16" s="472" t="s">
        <v>957</v>
      </c>
      <c r="B16" s="473" t="s">
        <v>962</v>
      </c>
      <c r="C16" s="473" t="s">
        <v>458</v>
      </c>
      <c r="D16" s="473" t="s">
        <v>959</v>
      </c>
      <c r="E16" s="473" t="s">
        <v>980</v>
      </c>
      <c r="F16" s="473" t="s">
        <v>981</v>
      </c>
      <c r="G16" s="477">
        <v>3</v>
      </c>
      <c r="H16" s="477">
        <v>4860</v>
      </c>
      <c r="I16" s="473"/>
      <c r="J16" s="473">
        <v>1620</v>
      </c>
      <c r="K16" s="477"/>
      <c r="L16" s="477"/>
      <c r="M16" s="473"/>
      <c r="N16" s="473"/>
      <c r="O16" s="477">
        <v>1</v>
      </c>
      <c r="P16" s="477">
        <v>1624</v>
      </c>
      <c r="Q16" s="500"/>
      <c r="R16" s="478">
        <v>1624</v>
      </c>
    </row>
    <row r="17" spans="1:18" ht="14.4" customHeight="1" x14ac:dyDescent="0.3">
      <c r="A17" s="472" t="s">
        <v>957</v>
      </c>
      <c r="B17" s="473" t="s">
        <v>962</v>
      </c>
      <c r="C17" s="473" t="s">
        <v>458</v>
      </c>
      <c r="D17" s="473" t="s">
        <v>959</v>
      </c>
      <c r="E17" s="473" t="s">
        <v>982</v>
      </c>
      <c r="F17" s="473" t="s">
        <v>983</v>
      </c>
      <c r="G17" s="477">
        <v>12</v>
      </c>
      <c r="H17" s="477">
        <v>10080</v>
      </c>
      <c r="I17" s="473">
        <v>5.9928656361474433</v>
      </c>
      <c r="J17" s="473">
        <v>840</v>
      </c>
      <c r="K17" s="477">
        <v>2</v>
      </c>
      <c r="L17" s="477">
        <v>1682</v>
      </c>
      <c r="M17" s="473">
        <v>1</v>
      </c>
      <c r="N17" s="473">
        <v>841</v>
      </c>
      <c r="O17" s="477">
        <v>2</v>
      </c>
      <c r="P17" s="477">
        <v>1682</v>
      </c>
      <c r="Q17" s="500">
        <v>1</v>
      </c>
      <c r="R17" s="478">
        <v>841</v>
      </c>
    </row>
    <row r="18" spans="1:18" ht="14.4" customHeight="1" x14ac:dyDescent="0.3">
      <c r="A18" s="472" t="s">
        <v>957</v>
      </c>
      <c r="B18" s="473" t="s">
        <v>962</v>
      </c>
      <c r="C18" s="473" t="s">
        <v>458</v>
      </c>
      <c r="D18" s="473" t="s">
        <v>959</v>
      </c>
      <c r="E18" s="473" t="s">
        <v>982</v>
      </c>
      <c r="F18" s="473" t="s">
        <v>984</v>
      </c>
      <c r="G18" s="477">
        <v>4</v>
      </c>
      <c r="H18" s="477">
        <v>3360</v>
      </c>
      <c r="I18" s="473">
        <v>0.79904875148632581</v>
      </c>
      <c r="J18" s="473">
        <v>840</v>
      </c>
      <c r="K18" s="477">
        <v>5</v>
      </c>
      <c r="L18" s="477">
        <v>4205</v>
      </c>
      <c r="M18" s="473">
        <v>1</v>
      </c>
      <c r="N18" s="473">
        <v>841</v>
      </c>
      <c r="O18" s="477">
        <v>2</v>
      </c>
      <c r="P18" s="477">
        <v>1682</v>
      </c>
      <c r="Q18" s="500">
        <v>0.4</v>
      </c>
      <c r="R18" s="478">
        <v>841</v>
      </c>
    </row>
    <row r="19" spans="1:18" ht="14.4" customHeight="1" x14ac:dyDescent="0.3">
      <c r="A19" s="472" t="s">
        <v>957</v>
      </c>
      <c r="B19" s="473" t="s">
        <v>962</v>
      </c>
      <c r="C19" s="473" t="s">
        <v>458</v>
      </c>
      <c r="D19" s="473" t="s">
        <v>959</v>
      </c>
      <c r="E19" s="473" t="s">
        <v>985</v>
      </c>
      <c r="F19" s="473" t="s">
        <v>986</v>
      </c>
      <c r="G19" s="477">
        <v>41</v>
      </c>
      <c r="H19" s="477">
        <v>62443</v>
      </c>
      <c r="I19" s="473">
        <v>10.243274278215223</v>
      </c>
      <c r="J19" s="473">
        <v>1523</v>
      </c>
      <c r="K19" s="477">
        <v>4</v>
      </c>
      <c r="L19" s="477">
        <v>6096</v>
      </c>
      <c r="M19" s="473">
        <v>1</v>
      </c>
      <c r="N19" s="473">
        <v>1524</v>
      </c>
      <c r="O19" s="477">
        <v>1</v>
      </c>
      <c r="P19" s="477">
        <v>1526</v>
      </c>
      <c r="Q19" s="500">
        <v>0.25032808398950129</v>
      </c>
      <c r="R19" s="478">
        <v>1526</v>
      </c>
    </row>
    <row r="20" spans="1:18" ht="14.4" customHeight="1" x14ac:dyDescent="0.3">
      <c r="A20" s="472" t="s">
        <v>957</v>
      </c>
      <c r="B20" s="473" t="s">
        <v>962</v>
      </c>
      <c r="C20" s="473" t="s">
        <v>458</v>
      </c>
      <c r="D20" s="473" t="s">
        <v>959</v>
      </c>
      <c r="E20" s="473" t="s">
        <v>987</v>
      </c>
      <c r="F20" s="473" t="s">
        <v>988</v>
      </c>
      <c r="G20" s="477">
        <v>1</v>
      </c>
      <c r="H20" s="477">
        <v>3252</v>
      </c>
      <c r="I20" s="473"/>
      <c r="J20" s="473">
        <v>3252</v>
      </c>
      <c r="K20" s="477"/>
      <c r="L20" s="477"/>
      <c r="M20" s="473"/>
      <c r="N20" s="473"/>
      <c r="O20" s="477"/>
      <c r="P20" s="477"/>
      <c r="Q20" s="500"/>
      <c r="R20" s="478"/>
    </row>
    <row r="21" spans="1:18" ht="14.4" customHeight="1" x14ac:dyDescent="0.3">
      <c r="A21" s="472" t="s">
        <v>957</v>
      </c>
      <c r="B21" s="473" t="s">
        <v>962</v>
      </c>
      <c r="C21" s="473" t="s">
        <v>458</v>
      </c>
      <c r="D21" s="473" t="s">
        <v>959</v>
      </c>
      <c r="E21" s="473" t="s">
        <v>989</v>
      </c>
      <c r="F21" s="473" t="s">
        <v>990</v>
      </c>
      <c r="G21" s="477">
        <v>109</v>
      </c>
      <c r="H21" s="477">
        <v>1853</v>
      </c>
      <c r="I21" s="473">
        <v>1.1237113402061856</v>
      </c>
      <c r="J21" s="473">
        <v>17</v>
      </c>
      <c r="K21" s="477">
        <v>97</v>
      </c>
      <c r="L21" s="477">
        <v>1649</v>
      </c>
      <c r="M21" s="473">
        <v>1</v>
      </c>
      <c r="N21" s="473">
        <v>17</v>
      </c>
      <c r="O21" s="477">
        <v>93</v>
      </c>
      <c r="P21" s="477">
        <v>1581</v>
      </c>
      <c r="Q21" s="500">
        <v>0.95876288659793818</v>
      </c>
      <c r="R21" s="478">
        <v>17</v>
      </c>
    </row>
    <row r="22" spans="1:18" ht="14.4" customHeight="1" x14ac:dyDescent="0.3">
      <c r="A22" s="472" t="s">
        <v>957</v>
      </c>
      <c r="B22" s="473" t="s">
        <v>962</v>
      </c>
      <c r="C22" s="473" t="s">
        <v>458</v>
      </c>
      <c r="D22" s="473" t="s">
        <v>959</v>
      </c>
      <c r="E22" s="473" t="s">
        <v>989</v>
      </c>
      <c r="F22" s="473" t="s">
        <v>991</v>
      </c>
      <c r="G22" s="477">
        <v>25</v>
      </c>
      <c r="H22" s="477">
        <v>425</v>
      </c>
      <c r="I22" s="473">
        <v>1.7857142857142858</v>
      </c>
      <c r="J22" s="473">
        <v>17</v>
      </c>
      <c r="K22" s="477">
        <v>14</v>
      </c>
      <c r="L22" s="477">
        <v>238</v>
      </c>
      <c r="M22" s="473">
        <v>1</v>
      </c>
      <c r="N22" s="473">
        <v>17</v>
      </c>
      <c r="O22" s="477">
        <v>16</v>
      </c>
      <c r="P22" s="477">
        <v>272</v>
      </c>
      <c r="Q22" s="500">
        <v>1.1428571428571428</v>
      </c>
      <c r="R22" s="478">
        <v>17</v>
      </c>
    </row>
    <row r="23" spans="1:18" ht="14.4" customHeight="1" x14ac:dyDescent="0.3">
      <c r="A23" s="472" t="s">
        <v>957</v>
      </c>
      <c r="B23" s="473" t="s">
        <v>962</v>
      </c>
      <c r="C23" s="473" t="s">
        <v>458</v>
      </c>
      <c r="D23" s="473" t="s">
        <v>959</v>
      </c>
      <c r="E23" s="473" t="s">
        <v>992</v>
      </c>
      <c r="F23" s="473" t="s">
        <v>975</v>
      </c>
      <c r="G23" s="477">
        <v>203</v>
      </c>
      <c r="H23" s="477">
        <v>143724</v>
      </c>
      <c r="I23" s="473">
        <v>1.0740740740740742</v>
      </c>
      <c r="J23" s="473">
        <v>708</v>
      </c>
      <c r="K23" s="477">
        <v>189</v>
      </c>
      <c r="L23" s="477">
        <v>133812</v>
      </c>
      <c r="M23" s="473">
        <v>1</v>
      </c>
      <c r="N23" s="473">
        <v>708</v>
      </c>
      <c r="O23" s="477">
        <v>204</v>
      </c>
      <c r="P23" s="477">
        <v>144636</v>
      </c>
      <c r="Q23" s="500">
        <v>1.0808896063133351</v>
      </c>
      <c r="R23" s="478">
        <v>709</v>
      </c>
    </row>
    <row r="24" spans="1:18" ht="14.4" customHeight="1" x14ac:dyDescent="0.3">
      <c r="A24" s="472" t="s">
        <v>957</v>
      </c>
      <c r="B24" s="473" t="s">
        <v>962</v>
      </c>
      <c r="C24" s="473" t="s">
        <v>458</v>
      </c>
      <c r="D24" s="473" t="s">
        <v>959</v>
      </c>
      <c r="E24" s="473" t="s">
        <v>993</v>
      </c>
      <c r="F24" s="473" t="s">
        <v>977</v>
      </c>
      <c r="G24" s="477">
        <v>235</v>
      </c>
      <c r="H24" s="477">
        <v>337930</v>
      </c>
      <c r="I24" s="473">
        <v>2.0782008154630489</v>
      </c>
      <c r="J24" s="473">
        <v>1438</v>
      </c>
      <c r="K24" s="477">
        <v>113</v>
      </c>
      <c r="L24" s="477">
        <v>162607</v>
      </c>
      <c r="M24" s="473">
        <v>1</v>
      </c>
      <c r="N24" s="473">
        <v>1439</v>
      </c>
      <c r="O24" s="477">
        <v>182</v>
      </c>
      <c r="P24" s="477">
        <v>262262</v>
      </c>
      <c r="Q24" s="500">
        <v>1.6128579950432638</v>
      </c>
      <c r="R24" s="478">
        <v>1441</v>
      </c>
    </row>
    <row r="25" spans="1:18" ht="14.4" customHeight="1" x14ac:dyDescent="0.3">
      <c r="A25" s="472" t="s">
        <v>957</v>
      </c>
      <c r="B25" s="473" t="s">
        <v>962</v>
      </c>
      <c r="C25" s="473" t="s">
        <v>458</v>
      </c>
      <c r="D25" s="473" t="s">
        <v>959</v>
      </c>
      <c r="E25" s="473" t="s">
        <v>994</v>
      </c>
      <c r="F25" s="473" t="s">
        <v>995</v>
      </c>
      <c r="G25" s="477">
        <v>121</v>
      </c>
      <c r="H25" s="477">
        <v>294877</v>
      </c>
      <c r="I25" s="473">
        <v>1.2867060548409055</v>
      </c>
      <c r="J25" s="473">
        <v>2437</v>
      </c>
      <c r="K25" s="477">
        <v>94</v>
      </c>
      <c r="L25" s="477">
        <v>229172</v>
      </c>
      <c r="M25" s="473">
        <v>1</v>
      </c>
      <c r="N25" s="473">
        <v>2438</v>
      </c>
      <c r="O25" s="477">
        <v>148</v>
      </c>
      <c r="P25" s="477">
        <v>361416</v>
      </c>
      <c r="Q25" s="500">
        <v>1.5770512977152531</v>
      </c>
      <c r="R25" s="478">
        <v>2442</v>
      </c>
    </row>
    <row r="26" spans="1:18" ht="14.4" customHeight="1" x14ac:dyDescent="0.3">
      <c r="A26" s="472" t="s">
        <v>957</v>
      </c>
      <c r="B26" s="473" t="s">
        <v>962</v>
      </c>
      <c r="C26" s="473" t="s">
        <v>458</v>
      </c>
      <c r="D26" s="473" t="s">
        <v>959</v>
      </c>
      <c r="E26" s="473" t="s">
        <v>996</v>
      </c>
      <c r="F26" s="473" t="s">
        <v>997</v>
      </c>
      <c r="G26" s="477">
        <v>25</v>
      </c>
      <c r="H26" s="477">
        <v>1725</v>
      </c>
      <c r="I26" s="473">
        <v>1.0416666666666667</v>
      </c>
      <c r="J26" s="473">
        <v>69</v>
      </c>
      <c r="K26" s="477">
        <v>24</v>
      </c>
      <c r="L26" s="477">
        <v>1656</v>
      </c>
      <c r="M26" s="473">
        <v>1</v>
      </c>
      <c r="N26" s="473">
        <v>69</v>
      </c>
      <c r="O26" s="477">
        <v>24</v>
      </c>
      <c r="P26" s="477">
        <v>1656</v>
      </c>
      <c r="Q26" s="500">
        <v>1</v>
      </c>
      <c r="R26" s="478">
        <v>69</v>
      </c>
    </row>
    <row r="27" spans="1:18" ht="14.4" customHeight="1" x14ac:dyDescent="0.3">
      <c r="A27" s="472" t="s">
        <v>957</v>
      </c>
      <c r="B27" s="473" t="s">
        <v>962</v>
      </c>
      <c r="C27" s="473" t="s">
        <v>458</v>
      </c>
      <c r="D27" s="473" t="s">
        <v>959</v>
      </c>
      <c r="E27" s="473" t="s">
        <v>996</v>
      </c>
      <c r="F27" s="473" t="s">
        <v>998</v>
      </c>
      <c r="G27" s="477">
        <v>1606</v>
      </c>
      <c r="H27" s="477">
        <v>110814</v>
      </c>
      <c r="I27" s="473">
        <v>0.98830769230769233</v>
      </c>
      <c r="J27" s="473">
        <v>69</v>
      </c>
      <c r="K27" s="477">
        <v>1625</v>
      </c>
      <c r="L27" s="477">
        <v>112125</v>
      </c>
      <c r="M27" s="473">
        <v>1</v>
      </c>
      <c r="N27" s="473">
        <v>69</v>
      </c>
      <c r="O27" s="477">
        <v>1558</v>
      </c>
      <c r="P27" s="477">
        <v>107502</v>
      </c>
      <c r="Q27" s="500">
        <v>0.95876923076923082</v>
      </c>
      <c r="R27" s="478">
        <v>69</v>
      </c>
    </row>
    <row r="28" spans="1:18" ht="14.4" customHeight="1" x14ac:dyDescent="0.3">
      <c r="A28" s="472" t="s">
        <v>957</v>
      </c>
      <c r="B28" s="473" t="s">
        <v>962</v>
      </c>
      <c r="C28" s="473" t="s">
        <v>458</v>
      </c>
      <c r="D28" s="473" t="s">
        <v>959</v>
      </c>
      <c r="E28" s="473" t="s">
        <v>999</v>
      </c>
      <c r="F28" s="473" t="s">
        <v>1000</v>
      </c>
      <c r="G28" s="477">
        <v>41</v>
      </c>
      <c r="H28" s="477">
        <v>16687</v>
      </c>
      <c r="I28" s="473">
        <v>10.224877450980392</v>
      </c>
      <c r="J28" s="473">
        <v>407</v>
      </c>
      <c r="K28" s="477">
        <v>4</v>
      </c>
      <c r="L28" s="477">
        <v>1632</v>
      </c>
      <c r="M28" s="473">
        <v>1</v>
      </c>
      <c r="N28" s="473">
        <v>408</v>
      </c>
      <c r="O28" s="477">
        <v>1</v>
      </c>
      <c r="P28" s="477">
        <v>409</v>
      </c>
      <c r="Q28" s="500">
        <v>0.25061274509803921</v>
      </c>
      <c r="R28" s="478">
        <v>409</v>
      </c>
    </row>
    <row r="29" spans="1:18" ht="14.4" customHeight="1" x14ac:dyDescent="0.3">
      <c r="A29" s="472" t="s">
        <v>957</v>
      </c>
      <c r="B29" s="473" t="s">
        <v>962</v>
      </c>
      <c r="C29" s="473" t="s">
        <v>458</v>
      </c>
      <c r="D29" s="473" t="s">
        <v>959</v>
      </c>
      <c r="E29" s="473" t="s">
        <v>1001</v>
      </c>
      <c r="F29" s="473" t="s">
        <v>1002</v>
      </c>
      <c r="G29" s="477">
        <v>146</v>
      </c>
      <c r="H29" s="477">
        <v>242944</v>
      </c>
      <c r="I29" s="473">
        <v>0.81973209164220395</v>
      </c>
      <c r="J29" s="473">
        <v>1664</v>
      </c>
      <c r="K29" s="477">
        <v>178</v>
      </c>
      <c r="L29" s="477">
        <v>296370</v>
      </c>
      <c r="M29" s="473">
        <v>1</v>
      </c>
      <c r="N29" s="473">
        <v>1665</v>
      </c>
      <c r="O29" s="477">
        <v>144</v>
      </c>
      <c r="P29" s="477">
        <v>240048</v>
      </c>
      <c r="Q29" s="500">
        <v>0.80996052232007287</v>
      </c>
      <c r="R29" s="478">
        <v>1667</v>
      </c>
    </row>
    <row r="30" spans="1:18" ht="14.4" customHeight="1" x14ac:dyDescent="0.3">
      <c r="A30" s="472" t="s">
        <v>957</v>
      </c>
      <c r="B30" s="473" t="s">
        <v>962</v>
      </c>
      <c r="C30" s="473" t="s">
        <v>458</v>
      </c>
      <c r="D30" s="473" t="s">
        <v>959</v>
      </c>
      <c r="E30" s="473" t="s">
        <v>1003</v>
      </c>
      <c r="F30" s="473" t="s">
        <v>1004</v>
      </c>
      <c r="G30" s="477">
        <v>582</v>
      </c>
      <c r="H30" s="477">
        <v>325920</v>
      </c>
      <c r="I30" s="473">
        <v>0.99317406143344711</v>
      </c>
      <c r="J30" s="473">
        <v>560</v>
      </c>
      <c r="K30" s="477">
        <v>586</v>
      </c>
      <c r="L30" s="477">
        <v>328160</v>
      </c>
      <c r="M30" s="473">
        <v>1</v>
      </c>
      <c r="N30" s="473">
        <v>560</v>
      </c>
      <c r="O30" s="477">
        <v>584</v>
      </c>
      <c r="P30" s="477">
        <v>327624</v>
      </c>
      <c r="Q30" s="500">
        <v>0.99836665041443196</v>
      </c>
      <c r="R30" s="478">
        <v>561</v>
      </c>
    </row>
    <row r="31" spans="1:18" ht="14.4" customHeight="1" x14ac:dyDescent="0.3">
      <c r="A31" s="472" t="s">
        <v>957</v>
      </c>
      <c r="B31" s="473" t="s">
        <v>962</v>
      </c>
      <c r="C31" s="473" t="s">
        <v>458</v>
      </c>
      <c r="D31" s="473" t="s">
        <v>959</v>
      </c>
      <c r="E31" s="473" t="s">
        <v>1005</v>
      </c>
      <c r="F31" s="473" t="s">
        <v>1006</v>
      </c>
      <c r="G31" s="477">
        <v>1</v>
      </c>
      <c r="H31" s="477">
        <v>1266</v>
      </c>
      <c r="I31" s="473"/>
      <c r="J31" s="473">
        <v>1266</v>
      </c>
      <c r="K31" s="477"/>
      <c r="L31" s="477"/>
      <c r="M31" s="473"/>
      <c r="N31" s="473"/>
      <c r="O31" s="477"/>
      <c r="P31" s="477"/>
      <c r="Q31" s="500"/>
      <c r="R31" s="478"/>
    </row>
    <row r="32" spans="1:18" ht="14.4" customHeight="1" x14ac:dyDescent="0.3">
      <c r="A32" s="472" t="s">
        <v>957</v>
      </c>
      <c r="B32" s="473" t="s">
        <v>962</v>
      </c>
      <c r="C32" s="473" t="s">
        <v>458</v>
      </c>
      <c r="D32" s="473" t="s">
        <v>959</v>
      </c>
      <c r="E32" s="473" t="s">
        <v>1007</v>
      </c>
      <c r="F32" s="473" t="s">
        <v>1008</v>
      </c>
      <c r="G32" s="477">
        <v>435</v>
      </c>
      <c r="H32" s="477">
        <v>16095</v>
      </c>
      <c r="I32" s="473">
        <v>1.0767326732673268</v>
      </c>
      <c r="J32" s="473">
        <v>37</v>
      </c>
      <c r="K32" s="477">
        <v>404</v>
      </c>
      <c r="L32" s="477">
        <v>14948</v>
      </c>
      <c r="M32" s="473">
        <v>1</v>
      </c>
      <c r="N32" s="473">
        <v>37</v>
      </c>
      <c r="O32" s="477">
        <v>397</v>
      </c>
      <c r="P32" s="477">
        <v>14689</v>
      </c>
      <c r="Q32" s="500">
        <v>0.98267326732673266</v>
      </c>
      <c r="R32" s="478">
        <v>37</v>
      </c>
    </row>
    <row r="33" spans="1:18" ht="14.4" customHeight="1" x14ac:dyDescent="0.3">
      <c r="A33" s="472" t="s">
        <v>957</v>
      </c>
      <c r="B33" s="473" t="s">
        <v>962</v>
      </c>
      <c r="C33" s="473" t="s">
        <v>458</v>
      </c>
      <c r="D33" s="473" t="s">
        <v>959</v>
      </c>
      <c r="E33" s="473" t="s">
        <v>1007</v>
      </c>
      <c r="F33" s="473" t="s">
        <v>1009</v>
      </c>
      <c r="G33" s="477"/>
      <c r="H33" s="477"/>
      <c r="I33" s="473"/>
      <c r="J33" s="473"/>
      <c r="K33" s="477">
        <v>1</v>
      </c>
      <c r="L33" s="477">
        <v>37</v>
      </c>
      <c r="M33" s="473">
        <v>1</v>
      </c>
      <c r="N33" s="473">
        <v>37</v>
      </c>
      <c r="O33" s="477"/>
      <c r="P33" s="477"/>
      <c r="Q33" s="500"/>
      <c r="R33" s="478"/>
    </row>
    <row r="34" spans="1:18" ht="14.4" customHeight="1" x14ac:dyDescent="0.3">
      <c r="A34" s="472" t="s">
        <v>957</v>
      </c>
      <c r="B34" s="473" t="s">
        <v>962</v>
      </c>
      <c r="C34" s="473" t="s">
        <v>458</v>
      </c>
      <c r="D34" s="473" t="s">
        <v>959</v>
      </c>
      <c r="E34" s="473" t="s">
        <v>1010</v>
      </c>
      <c r="F34" s="473" t="s">
        <v>1011</v>
      </c>
      <c r="G34" s="477">
        <v>12</v>
      </c>
      <c r="H34" s="477">
        <v>1548</v>
      </c>
      <c r="I34" s="473">
        <v>1.5</v>
      </c>
      <c r="J34" s="473">
        <v>129</v>
      </c>
      <c r="K34" s="477">
        <v>8</v>
      </c>
      <c r="L34" s="477">
        <v>1032</v>
      </c>
      <c r="M34" s="473">
        <v>1</v>
      </c>
      <c r="N34" s="473">
        <v>129</v>
      </c>
      <c r="O34" s="477">
        <v>15</v>
      </c>
      <c r="P34" s="477">
        <v>1935</v>
      </c>
      <c r="Q34" s="500">
        <v>1.875</v>
      </c>
      <c r="R34" s="478">
        <v>129</v>
      </c>
    </row>
    <row r="35" spans="1:18" ht="14.4" customHeight="1" x14ac:dyDescent="0.3">
      <c r="A35" s="472" t="s">
        <v>957</v>
      </c>
      <c r="B35" s="473" t="s">
        <v>962</v>
      </c>
      <c r="C35" s="473" t="s">
        <v>458</v>
      </c>
      <c r="D35" s="473" t="s">
        <v>959</v>
      </c>
      <c r="E35" s="473" t="s">
        <v>1012</v>
      </c>
      <c r="F35" s="473" t="s">
        <v>1013</v>
      </c>
      <c r="G35" s="477">
        <v>1621</v>
      </c>
      <c r="H35" s="477">
        <v>695409</v>
      </c>
      <c r="I35" s="473">
        <v>0.7704372623574145</v>
      </c>
      <c r="J35" s="473">
        <v>429</v>
      </c>
      <c r="K35" s="477">
        <v>2104</v>
      </c>
      <c r="L35" s="477">
        <v>902616</v>
      </c>
      <c r="M35" s="473">
        <v>1</v>
      </c>
      <c r="N35" s="473">
        <v>429</v>
      </c>
      <c r="O35" s="477">
        <v>1868</v>
      </c>
      <c r="P35" s="477">
        <v>801372</v>
      </c>
      <c r="Q35" s="500">
        <v>0.88783269961977185</v>
      </c>
      <c r="R35" s="478">
        <v>429</v>
      </c>
    </row>
    <row r="36" spans="1:18" ht="14.4" customHeight="1" x14ac:dyDescent="0.3">
      <c r="A36" s="472" t="s">
        <v>957</v>
      </c>
      <c r="B36" s="473" t="s">
        <v>962</v>
      </c>
      <c r="C36" s="473" t="s">
        <v>458</v>
      </c>
      <c r="D36" s="473" t="s">
        <v>959</v>
      </c>
      <c r="E36" s="473" t="s">
        <v>1012</v>
      </c>
      <c r="F36" s="473" t="s">
        <v>1014</v>
      </c>
      <c r="G36" s="477">
        <v>192</v>
      </c>
      <c r="H36" s="477">
        <v>82368</v>
      </c>
      <c r="I36" s="473">
        <v>2.2588235294117647</v>
      </c>
      <c r="J36" s="473">
        <v>429</v>
      </c>
      <c r="K36" s="477">
        <v>85</v>
      </c>
      <c r="L36" s="477">
        <v>36465</v>
      </c>
      <c r="M36" s="473">
        <v>1</v>
      </c>
      <c r="N36" s="473">
        <v>429</v>
      </c>
      <c r="O36" s="477">
        <v>59</v>
      </c>
      <c r="P36" s="477">
        <v>25311</v>
      </c>
      <c r="Q36" s="500">
        <v>0.69411764705882351</v>
      </c>
      <c r="R36" s="478">
        <v>429</v>
      </c>
    </row>
    <row r="37" spans="1:18" ht="14.4" customHeight="1" x14ac:dyDescent="0.3">
      <c r="A37" s="472" t="s">
        <v>957</v>
      </c>
      <c r="B37" s="473" t="s">
        <v>962</v>
      </c>
      <c r="C37" s="473" t="s">
        <v>458</v>
      </c>
      <c r="D37" s="473" t="s">
        <v>959</v>
      </c>
      <c r="E37" s="473" t="s">
        <v>1015</v>
      </c>
      <c r="F37" s="473" t="s">
        <v>1016</v>
      </c>
      <c r="G37" s="477"/>
      <c r="H37" s="477"/>
      <c r="I37" s="473"/>
      <c r="J37" s="473"/>
      <c r="K37" s="477">
        <v>3</v>
      </c>
      <c r="L37" s="477">
        <v>3735</v>
      </c>
      <c r="M37" s="473">
        <v>1</v>
      </c>
      <c r="N37" s="473">
        <v>1245</v>
      </c>
      <c r="O37" s="477">
        <v>2</v>
      </c>
      <c r="P37" s="477">
        <v>2492</v>
      </c>
      <c r="Q37" s="500">
        <v>0.66720214190093707</v>
      </c>
      <c r="R37" s="478">
        <v>1246</v>
      </c>
    </row>
    <row r="38" spans="1:18" ht="14.4" customHeight="1" x14ac:dyDescent="0.3">
      <c r="A38" s="472" t="s">
        <v>957</v>
      </c>
      <c r="B38" s="473" t="s">
        <v>962</v>
      </c>
      <c r="C38" s="473" t="s">
        <v>458</v>
      </c>
      <c r="D38" s="473" t="s">
        <v>959</v>
      </c>
      <c r="E38" s="473" t="s">
        <v>1017</v>
      </c>
      <c r="F38" s="473" t="s">
        <v>971</v>
      </c>
      <c r="G38" s="477"/>
      <c r="H38" s="477"/>
      <c r="I38" s="473"/>
      <c r="J38" s="473"/>
      <c r="K38" s="477"/>
      <c r="L38" s="477"/>
      <c r="M38" s="473"/>
      <c r="N38" s="473"/>
      <c r="O38" s="477">
        <v>4</v>
      </c>
      <c r="P38" s="477">
        <v>3832</v>
      </c>
      <c r="Q38" s="500"/>
      <c r="R38" s="478">
        <v>958</v>
      </c>
    </row>
    <row r="39" spans="1:18" ht="14.4" customHeight="1" x14ac:dyDescent="0.3">
      <c r="A39" s="472" t="s">
        <v>957</v>
      </c>
      <c r="B39" s="473" t="s">
        <v>962</v>
      </c>
      <c r="C39" s="473" t="s">
        <v>458</v>
      </c>
      <c r="D39" s="473" t="s">
        <v>959</v>
      </c>
      <c r="E39" s="473" t="s">
        <v>1018</v>
      </c>
      <c r="F39" s="473" t="s">
        <v>1019</v>
      </c>
      <c r="G39" s="477">
        <v>591</v>
      </c>
      <c r="H39" s="477">
        <v>974559</v>
      </c>
      <c r="I39" s="473">
        <v>2.0309278350515463</v>
      </c>
      <c r="J39" s="473">
        <v>1649</v>
      </c>
      <c r="K39" s="477">
        <v>291</v>
      </c>
      <c r="L39" s="477">
        <v>479859</v>
      </c>
      <c r="M39" s="473">
        <v>1</v>
      </c>
      <c r="N39" s="473">
        <v>1649</v>
      </c>
      <c r="O39" s="477"/>
      <c r="P39" s="477"/>
      <c r="Q39" s="500"/>
      <c r="R39" s="478"/>
    </row>
    <row r="40" spans="1:18" ht="14.4" customHeight="1" x14ac:dyDescent="0.3">
      <c r="A40" s="472" t="s">
        <v>957</v>
      </c>
      <c r="B40" s="473" t="s">
        <v>962</v>
      </c>
      <c r="C40" s="473" t="s">
        <v>458</v>
      </c>
      <c r="D40" s="473" t="s">
        <v>959</v>
      </c>
      <c r="E40" s="473" t="s">
        <v>1020</v>
      </c>
      <c r="F40" s="473" t="s">
        <v>1011</v>
      </c>
      <c r="G40" s="477">
        <v>2</v>
      </c>
      <c r="H40" s="477">
        <v>480</v>
      </c>
      <c r="I40" s="473"/>
      <c r="J40" s="473">
        <v>240</v>
      </c>
      <c r="K40" s="477"/>
      <c r="L40" s="477"/>
      <c r="M40" s="473"/>
      <c r="N40" s="473"/>
      <c r="O40" s="477">
        <v>2</v>
      </c>
      <c r="P40" s="477">
        <v>482</v>
      </c>
      <c r="Q40" s="500"/>
      <c r="R40" s="478">
        <v>241</v>
      </c>
    </row>
    <row r="41" spans="1:18" ht="14.4" customHeight="1" x14ac:dyDescent="0.3">
      <c r="A41" s="472" t="s">
        <v>957</v>
      </c>
      <c r="B41" s="473" t="s">
        <v>962</v>
      </c>
      <c r="C41" s="473" t="s">
        <v>458</v>
      </c>
      <c r="D41" s="473" t="s">
        <v>959</v>
      </c>
      <c r="E41" s="473" t="s">
        <v>1021</v>
      </c>
      <c r="F41" s="473" t="s">
        <v>1022</v>
      </c>
      <c r="G41" s="477"/>
      <c r="H41" s="477"/>
      <c r="I41" s="473"/>
      <c r="J41" s="473"/>
      <c r="K41" s="477">
        <v>473</v>
      </c>
      <c r="L41" s="477">
        <v>1042019</v>
      </c>
      <c r="M41" s="473">
        <v>1</v>
      </c>
      <c r="N41" s="473">
        <v>2203</v>
      </c>
      <c r="O41" s="477">
        <v>1445</v>
      </c>
      <c r="P41" s="477">
        <v>3186225</v>
      </c>
      <c r="Q41" s="500">
        <v>3.0577417494306727</v>
      </c>
      <c r="R41" s="478">
        <v>2205</v>
      </c>
    </row>
    <row r="42" spans="1:18" ht="14.4" customHeight="1" x14ac:dyDescent="0.3">
      <c r="A42" s="472" t="s">
        <v>957</v>
      </c>
      <c r="B42" s="473" t="s">
        <v>962</v>
      </c>
      <c r="C42" s="473" t="s">
        <v>458</v>
      </c>
      <c r="D42" s="473" t="s">
        <v>959</v>
      </c>
      <c r="E42" s="473" t="s">
        <v>1021</v>
      </c>
      <c r="F42" s="473" t="s">
        <v>1023</v>
      </c>
      <c r="G42" s="477"/>
      <c r="H42" s="477"/>
      <c r="I42" s="473"/>
      <c r="J42" s="473"/>
      <c r="K42" s="477">
        <v>200</v>
      </c>
      <c r="L42" s="477">
        <v>440600</v>
      </c>
      <c r="M42" s="473">
        <v>1</v>
      </c>
      <c r="N42" s="473">
        <v>2203</v>
      </c>
      <c r="O42" s="477">
        <v>77</v>
      </c>
      <c r="P42" s="477">
        <v>169785</v>
      </c>
      <c r="Q42" s="500">
        <v>0.3853495233772129</v>
      </c>
      <c r="R42" s="478">
        <v>2205</v>
      </c>
    </row>
    <row r="43" spans="1:18" ht="14.4" customHeight="1" x14ac:dyDescent="0.3">
      <c r="A43" s="472" t="s">
        <v>957</v>
      </c>
      <c r="B43" s="473" t="s">
        <v>962</v>
      </c>
      <c r="C43" s="473" t="s">
        <v>458</v>
      </c>
      <c r="D43" s="473" t="s">
        <v>959</v>
      </c>
      <c r="E43" s="473" t="s">
        <v>1024</v>
      </c>
      <c r="F43" s="473" t="s">
        <v>1025</v>
      </c>
      <c r="G43" s="477"/>
      <c r="H43" s="477"/>
      <c r="I43" s="473"/>
      <c r="J43" s="473"/>
      <c r="K43" s="477">
        <v>56</v>
      </c>
      <c r="L43" s="477">
        <v>24024</v>
      </c>
      <c r="M43" s="473">
        <v>1</v>
      </c>
      <c r="N43" s="473">
        <v>429</v>
      </c>
      <c r="O43" s="477">
        <v>122</v>
      </c>
      <c r="P43" s="477">
        <v>52460</v>
      </c>
      <c r="Q43" s="500">
        <v>2.1836496836496835</v>
      </c>
      <c r="R43" s="478">
        <v>430</v>
      </c>
    </row>
    <row r="44" spans="1:18" ht="14.4" customHeight="1" thickBot="1" x14ac:dyDescent="0.35">
      <c r="A44" s="479" t="s">
        <v>957</v>
      </c>
      <c r="B44" s="480" t="s">
        <v>962</v>
      </c>
      <c r="C44" s="480" t="s">
        <v>458</v>
      </c>
      <c r="D44" s="480" t="s">
        <v>959</v>
      </c>
      <c r="E44" s="480" t="s">
        <v>1024</v>
      </c>
      <c r="F44" s="480" t="s">
        <v>1026</v>
      </c>
      <c r="G44" s="484"/>
      <c r="H44" s="484"/>
      <c r="I44" s="480"/>
      <c r="J44" s="480"/>
      <c r="K44" s="484">
        <v>46</v>
      </c>
      <c r="L44" s="484">
        <v>19734</v>
      </c>
      <c r="M44" s="480">
        <v>1</v>
      </c>
      <c r="N44" s="480">
        <v>429</v>
      </c>
      <c r="O44" s="484">
        <v>8</v>
      </c>
      <c r="P44" s="484">
        <v>3440</v>
      </c>
      <c r="Q44" s="492">
        <v>0.17431843518800041</v>
      </c>
      <c r="R44" s="485">
        <v>430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1028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8909</v>
      </c>
      <c r="I3" s="89">
        <f t="shared" si="0"/>
        <v>16266465</v>
      </c>
      <c r="J3" s="66"/>
      <c r="K3" s="66"/>
      <c r="L3" s="89">
        <f t="shared" si="0"/>
        <v>9519</v>
      </c>
      <c r="M3" s="89">
        <f t="shared" si="0"/>
        <v>17588493</v>
      </c>
      <c r="N3" s="66"/>
      <c r="O3" s="66"/>
      <c r="P3" s="89">
        <f t="shared" si="0"/>
        <v>9561</v>
      </c>
      <c r="Q3" s="89">
        <f t="shared" si="0"/>
        <v>17901333</v>
      </c>
      <c r="R3" s="67">
        <f>IF(M3=0,0,Q3/M3)</f>
        <v>1.0177866290193254</v>
      </c>
      <c r="S3" s="90">
        <f>IF(P3=0,0,Q3/P3)</f>
        <v>1872.328522121117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52"/>
      <c r="B5" s="552"/>
      <c r="C5" s="553"/>
      <c r="D5" s="562"/>
      <c r="E5" s="554"/>
      <c r="F5" s="555"/>
      <c r="G5" s="556"/>
      <c r="H5" s="557" t="s">
        <v>58</v>
      </c>
      <c r="I5" s="558" t="s">
        <v>14</v>
      </c>
      <c r="J5" s="559"/>
      <c r="K5" s="559"/>
      <c r="L5" s="557" t="s">
        <v>58</v>
      </c>
      <c r="M5" s="558" t="s">
        <v>14</v>
      </c>
      <c r="N5" s="559"/>
      <c r="O5" s="559"/>
      <c r="P5" s="557" t="s">
        <v>58</v>
      </c>
      <c r="Q5" s="558" t="s">
        <v>14</v>
      </c>
      <c r="R5" s="560"/>
      <c r="S5" s="561"/>
    </row>
    <row r="6" spans="1:19" ht="14.4" customHeight="1" x14ac:dyDescent="0.3">
      <c r="A6" s="465" t="s">
        <v>957</v>
      </c>
      <c r="B6" s="466" t="s">
        <v>958</v>
      </c>
      <c r="C6" s="466" t="s">
        <v>458</v>
      </c>
      <c r="D6" s="466" t="s">
        <v>952</v>
      </c>
      <c r="E6" s="466" t="s">
        <v>959</v>
      </c>
      <c r="F6" s="466" t="s">
        <v>960</v>
      </c>
      <c r="G6" s="466" t="s">
        <v>961</v>
      </c>
      <c r="H6" s="470">
        <v>1001</v>
      </c>
      <c r="I6" s="470">
        <v>11414403</v>
      </c>
      <c r="J6" s="466">
        <v>0.94351219810576814</v>
      </c>
      <c r="K6" s="466">
        <v>11403</v>
      </c>
      <c r="L6" s="470">
        <v>1060</v>
      </c>
      <c r="M6" s="470">
        <v>12097780</v>
      </c>
      <c r="N6" s="466">
        <v>1</v>
      </c>
      <c r="O6" s="466">
        <v>11413</v>
      </c>
      <c r="P6" s="470">
        <v>973</v>
      </c>
      <c r="Q6" s="470">
        <v>11124309</v>
      </c>
      <c r="R6" s="491">
        <v>0.91953308788885235</v>
      </c>
      <c r="S6" s="471">
        <v>11433</v>
      </c>
    </row>
    <row r="7" spans="1:19" ht="14.4" customHeight="1" x14ac:dyDescent="0.3">
      <c r="A7" s="472" t="s">
        <v>957</v>
      </c>
      <c r="B7" s="473" t="s">
        <v>962</v>
      </c>
      <c r="C7" s="473" t="s">
        <v>458</v>
      </c>
      <c r="D7" s="473" t="s">
        <v>952</v>
      </c>
      <c r="E7" s="473" t="s">
        <v>959</v>
      </c>
      <c r="F7" s="473" t="s">
        <v>963</v>
      </c>
      <c r="G7" s="473" t="s">
        <v>964</v>
      </c>
      <c r="H7" s="477">
        <v>2</v>
      </c>
      <c r="I7" s="477">
        <v>272</v>
      </c>
      <c r="J7" s="473">
        <v>1</v>
      </c>
      <c r="K7" s="473">
        <v>136</v>
      </c>
      <c r="L7" s="477">
        <v>2</v>
      </c>
      <c r="M7" s="477">
        <v>272</v>
      </c>
      <c r="N7" s="473">
        <v>1</v>
      </c>
      <c r="O7" s="473">
        <v>136</v>
      </c>
      <c r="P7" s="477">
        <v>7</v>
      </c>
      <c r="Q7" s="477">
        <v>959</v>
      </c>
      <c r="R7" s="500">
        <v>3.5257352941176472</v>
      </c>
      <c r="S7" s="478">
        <v>137</v>
      </c>
    </row>
    <row r="8" spans="1:19" ht="14.4" customHeight="1" x14ac:dyDescent="0.3">
      <c r="A8" s="472" t="s">
        <v>957</v>
      </c>
      <c r="B8" s="473" t="s">
        <v>962</v>
      </c>
      <c r="C8" s="473" t="s">
        <v>458</v>
      </c>
      <c r="D8" s="473" t="s">
        <v>952</v>
      </c>
      <c r="E8" s="473" t="s">
        <v>959</v>
      </c>
      <c r="F8" s="473" t="s">
        <v>963</v>
      </c>
      <c r="G8" s="473" t="s">
        <v>965</v>
      </c>
      <c r="H8" s="477">
        <v>10</v>
      </c>
      <c r="I8" s="477">
        <v>1360</v>
      </c>
      <c r="J8" s="473"/>
      <c r="K8" s="473">
        <v>136</v>
      </c>
      <c r="L8" s="477"/>
      <c r="M8" s="477"/>
      <c r="N8" s="473"/>
      <c r="O8" s="473"/>
      <c r="P8" s="477">
        <v>3</v>
      </c>
      <c r="Q8" s="477">
        <v>411</v>
      </c>
      <c r="R8" s="500"/>
      <c r="S8" s="478">
        <v>137</v>
      </c>
    </row>
    <row r="9" spans="1:19" ht="14.4" customHeight="1" x14ac:dyDescent="0.3">
      <c r="A9" s="472" t="s">
        <v>957</v>
      </c>
      <c r="B9" s="473" t="s">
        <v>962</v>
      </c>
      <c r="C9" s="473" t="s">
        <v>458</v>
      </c>
      <c r="D9" s="473" t="s">
        <v>952</v>
      </c>
      <c r="E9" s="473" t="s">
        <v>959</v>
      </c>
      <c r="F9" s="473" t="s">
        <v>966</v>
      </c>
      <c r="G9" s="473" t="s">
        <v>967</v>
      </c>
      <c r="H9" s="477">
        <v>11</v>
      </c>
      <c r="I9" s="477">
        <v>13882</v>
      </c>
      <c r="J9" s="473">
        <v>0.73333333333333328</v>
      </c>
      <c r="K9" s="473">
        <v>1262</v>
      </c>
      <c r="L9" s="477">
        <v>15</v>
      </c>
      <c r="M9" s="477">
        <v>18930</v>
      </c>
      <c r="N9" s="473">
        <v>1</v>
      </c>
      <c r="O9" s="473">
        <v>1262</v>
      </c>
      <c r="P9" s="477">
        <v>12</v>
      </c>
      <c r="Q9" s="477">
        <v>15156</v>
      </c>
      <c r="R9" s="500">
        <v>0.80063391442155307</v>
      </c>
      <c r="S9" s="478">
        <v>1263</v>
      </c>
    </row>
    <row r="10" spans="1:19" ht="14.4" customHeight="1" x14ac:dyDescent="0.3">
      <c r="A10" s="472" t="s">
        <v>957</v>
      </c>
      <c r="B10" s="473" t="s">
        <v>962</v>
      </c>
      <c r="C10" s="473" t="s">
        <v>458</v>
      </c>
      <c r="D10" s="473" t="s">
        <v>952</v>
      </c>
      <c r="E10" s="473" t="s">
        <v>959</v>
      </c>
      <c r="F10" s="473" t="s">
        <v>968</v>
      </c>
      <c r="G10" s="473" t="s">
        <v>969</v>
      </c>
      <c r="H10" s="477">
        <v>58</v>
      </c>
      <c r="I10" s="477">
        <v>135604</v>
      </c>
      <c r="J10" s="473">
        <v>2.4146011396011398</v>
      </c>
      <c r="K10" s="473">
        <v>2338</v>
      </c>
      <c r="L10" s="477">
        <v>24</v>
      </c>
      <c r="M10" s="477">
        <v>56160</v>
      </c>
      <c r="N10" s="473">
        <v>1</v>
      </c>
      <c r="O10" s="473">
        <v>2340</v>
      </c>
      <c r="P10" s="477">
        <v>11</v>
      </c>
      <c r="Q10" s="477">
        <v>25769</v>
      </c>
      <c r="R10" s="500">
        <v>0.45884971509971512</v>
      </c>
      <c r="S10" s="478">
        <v>2342.6363636363635</v>
      </c>
    </row>
    <row r="11" spans="1:19" ht="14.4" customHeight="1" x14ac:dyDescent="0.3">
      <c r="A11" s="472" t="s">
        <v>957</v>
      </c>
      <c r="B11" s="473" t="s">
        <v>962</v>
      </c>
      <c r="C11" s="473" t="s">
        <v>458</v>
      </c>
      <c r="D11" s="473" t="s">
        <v>952</v>
      </c>
      <c r="E11" s="473" t="s">
        <v>959</v>
      </c>
      <c r="F11" s="473" t="s">
        <v>970</v>
      </c>
      <c r="G11" s="473" t="s">
        <v>971</v>
      </c>
      <c r="H11" s="477">
        <v>20</v>
      </c>
      <c r="I11" s="477">
        <v>21540</v>
      </c>
      <c r="J11" s="473">
        <v>1.0526315789473684</v>
      </c>
      <c r="K11" s="473">
        <v>1077</v>
      </c>
      <c r="L11" s="477">
        <v>19</v>
      </c>
      <c r="M11" s="477">
        <v>20463</v>
      </c>
      <c r="N11" s="473">
        <v>1</v>
      </c>
      <c r="O11" s="473">
        <v>1077</v>
      </c>
      <c r="P11" s="477">
        <v>14</v>
      </c>
      <c r="Q11" s="477">
        <v>15092</v>
      </c>
      <c r="R11" s="500">
        <v>0.73752626692078382</v>
      </c>
      <c r="S11" s="478">
        <v>1078</v>
      </c>
    </row>
    <row r="12" spans="1:19" ht="14.4" customHeight="1" x14ac:dyDescent="0.3">
      <c r="A12" s="472" t="s">
        <v>957</v>
      </c>
      <c r="B12" s="473" t="s">
        <v>962</v>
      </c>
      <c r="C12" s="473" t="s">
        <v>458</v>
      </c>
      <c r="D12" s="473" t="s">
        <v>952</v>
      </c>
      <c r="E12" s="473" t="s">
        <v>959</v>
      </c>
      <c r="F12" s="473" t="s">
        <v>972</v>
      </c>
      <c r="G12" s="473" t="s">
        <v>973</v>
      </c>
      <c r="H12" s="477">
        <v>92</v>
      </c>
      <c r="I12" s="477">
        <v>351716</v>
      </c>
      <c r="J12" s="473">
        <v>1.5325315904139434</v>
      </c>
      <c r="K12" s="473">
        <v>3823</v>
      </c>
      <c r="L12" s="477">
        <v>60</v>
      </c>
      <c r="M12" s="477">
        <v>229500</v>
      </c>
      <c r="N12" s="473">
        <v>1</v>
      </c>
      <c r="O12" s="473">
        <v>3825</v>
      </c>
      <c r="P12" s="477">
        <v>73</v>
      </c>
      <c r="Q12" s="477">
        <v>279444</v>
      </c>
      <c r="R12" s="500">
        <v>1.2176209150326798</v>
      </c>
      <c r="S12" s="478">
        <v>3828</v>
      </c>
    </row>
    <row r="13" spans="1:19" ht="14.4" customHeight="1" x14ac:dyDescent="0.3">
      <c r="A13" s="472" t="s">
        <v>957</v>
      </c>
      <c r="B13" s="473" t="s">
        <v>962</v>
      </c>
      <c r="C13" s="473" t="s">
        <v>458</v>
      </c>
      <c r="D13" s="473" t="s">
        <v>952</v>
      </c>
      <c r="E13" s="473" t="s">
        <v>959</v>
      </c>
      <c r="F13" s="473" t="s">
        <v>974</v>
      </c>
      <c r="G13" s="473" t="s">
        <v>975</v>
      </c>
      <c r="H13" s="477">
        <v>1411</v>
      </c>
      <c r="I13" s="477">
        <v>627895</v>
      </c>
      <c r="J13" s="473">
        <v>0.96842827728208647</v>
      </c>
      <c r="K13" s="473">
        <v>445</v>
      </c>
      <c r="L13" s="477">
        <v>1457</v>
      </c>
      <c r="M13" s="477">
        <v>648365</v>
      </c>
      <c r="N13" s="473">
        <v>1</v>
      </c>
      <c r="O13" s="473">
        <v>445</v>
      </c>
      <c r="P13" s="477">
        <v>1382</v>
      </c>
      <c r="Q13" s="477">
        <v>614990</v>
      </c>
      <c r="R13" s="500">
        <v>0.94852436513383664</v>
      </c>
      <c r="S13" s="478">
        <v>445</v>
      </c>
    </row>
    <row r="14" spans="1:19" ht="14.4" customHeight="1" x14ac:dyDescent="0.3">
      <c r="A14" s="472" t="s">
        <v>957</v>
      </c>
      <c r="B14" s="473" t="s">
        <v>962</v>
      </c>
      <c r="C14" s="473" t="s">
        <v>458</v>
      </c>
      <c r="D14" s="473" t="s">
        <v>952</v>
      </c>
      <c r="E14" s="473" t="s">
        <v>959</v>
      </c>
      <c r="F14" s="473" t="s">
        <v>976</v>
      </c>
      <c r="G14" s="473" t="s">
        <v>977</v>
      </c>
      <c r="H14" s="477">
        <v>153</v>
      </c>
      <c r="I14" s="477">
        <v>130509</v>
      </c>
      <c r="J14" s="473">
        <v>0.6644384482231952</v>
      </c>
      <c r="K14" s="473">
        <v>853</v>
      </c>
      <c r="L14" s="477">
        <v>230</v>
      </c>
      <c r="M14" s="477">
        <v>196420</v>
      </c>
      <c r="N14" s="473">
        <v>1</v>
      </c>
      <c r="O14" s="473">
        <v>854</v>
      </c>
      <c r="P14" s="477">
        <v>126</v>
      </c>
      <c r="Q14" s="477">
        <v>107604</v>
      </c>
      <c r="R14" s="500">
        <v>0.54782608695652169</v>
      </c>
      <c r="S14" s="478">
        <v>854</v>
      </c>
    </row>
    <row r="15" spans="1:19" ht="14.4" customHeight="1" x14ac:dyDescent="0.3">
      <c r="A15" s="472" t="s">
        <v>957</v>
      </c>
      <c r="B15" s="473" t="s">
        <v>962</v>
      </c>
      <c r="C15" s="473" t="s">
        <v>458</v>
      </c>
      <c r="D15" s="473" t="s">
        <v>952</v>
      </c>
      <c r="E15" s="473" t="s">
        <v>959</v>
      </c>
      <c r="F15" s="473" t="s">
        <v>978</v>
      </c>
      <c r="G15" s="473" t="s">
        <v>979</v>
      </c>
      <c r="H15" s="477">
        <v>143</v>
      </c>
      <c r="I15" s="477">
        <v>236665</v>
      </c>
      <c r="J15" s="473">
        <v>3.1086956521739131</v>
      </c>
      <c r="K15" s="473">
        <v>1655</v>
      </c>
      <c r="L15" s="477">
        <v>46</v>
      </c>
      <c r="M15" s="477">
        <v>76130</v>
      </c>
      <c r="N15" s="473">
        <v>1</v>
      </c>
      <c r="O15" s="473">
        <v>1655</v>
      </c>
      <c r="P15" s="477">
        <v>1</v>
      </c>
      <c r="Q15" s="477">
        <v>1656</v>
      </c>
      <c r="R15" s="500">
        <v>2.175226586102719E-2</v>
      </c>
      <c r="S15" s="478">
        <v>1656</v>
      </c>
    </row>
    <row r="16" spans="1:19" ht="14.4" customHeight="1" x14ac:dyDescent="0.3">
      <c r="A16" s="472" t="s">
        <v>957</v>
      </c>
      <c r="B16" s="473" t="s">
        <v>962</v>
      </c>
      <c r="C16" s="473" t="s">
        <v>458</v>
      </c>
      <c r="D16" s="473" t="s">
        <v>952</v>
      </c>
      <c r="E16" s="473" t="s">
        <v>959</v>
      </c>
      <c r="F16" s="473" t="s">
        <v>980</v>
      </c>
      <c r="G16" s="473" t="s">
        <v>981</v>
      </c>
      <c r="H16" s="477">
        <v>3</v>
      </c>
      <c r="I16" s="477">
        <v>4860</v>
      </c>
      <c r="J16" s="473"/>
      <c r="K16" s="473">
        <v>1620</v>
      </c>
      <c r="L16" s="477"/>
      <c r="M16" s="477"/>
      <c r="N16" s="473"/>
      <c r="O16" s="473"/>
      <c r="P16" s="477">
        <v>1</v>
      </c>
      <c r="Q16" s="477">
        <v>1624</v>
      </c>
      <c r="R16" s="500"/>
      <c r="S16" s="478">
        <v>1624</v>
      </c>
    </row>
    <row r="17" spans="1:19" ht="14.4" customHeight="1" x14ac:dyDescent="0.3">
      <c r="A17" s="472" t="s">
        <v>957</v>
      </c>
      <c r="B17" s="473" t="s">
        <v>962</v>
      </c>
      <c r="C17" s="473" t="s">
        <v>458</v>
      </c>
      <c r="D17" s="473" t="s">
        <v>952</v>
      </c>
      <c r="E17" s="473" t="s">
        <v>959</v>
      </c>
      <c r="F17" s="473" t="s">
        <v>982</v>
      </c>
      <c r="G17" s="473" t="s">
        <v>983</v>
      </c>
      <c r="H17" s="477">
        <v>12</v>
      </c>
      <c r="I17" s="477">
        <v>10080</v>
      </c>
      <c r="J17" s="473">
        <v>5.9928656361474433</v>
      </c>
      <c r="K17" s="473">
        <v>840</v>
      </c>
      <c r="L17" s="477">
        <v>2</v>
      </c>
      <c r="M17" s="477">
        <v>1682</v>
      </c>
      <c r="N17" s="473">
        <v>1</v>
      </c>
      <c r="O17" s="473">
        <v>841</v>
      </c>
      <c r="P17" s="477">
        <v>2</v>
      </c>
      <c r="Q17" s="477">
        <v>1682</v>
      </c>
      <c r="R17" s="500">
        <v>1</v>
      </c>
      <c r="S17" s="478">
        <v>841</v>
      </c>
    </row>
    <row r="18" spans="1:19" ht="14.4" customHeight="1" x14ac:dyDescent="0.3">
      <c r="A18" s="472" t="s">
        <v>957</v>
      </c>
      <c r="B18" s="473" t="s">
        <v>962</v>
      </c>
      <c r="C18" s="473" t="s">
        <v>458</v>
      </c>
      <c r="D18" s="473" t="s">
        <v>952</v>
      </c>
      <c r="E18" s="473" t="s">
        <v>959</v>
      </c>
      <c r="F18" s="473" t="s">
        <v>982</v>
      </c>
      <c r="G18" s="473" t="s">
        <v>984</v>
      </c>
      <c r="H18" s="477">
        <v>4</v>
      </c>
      <c r="I18" s="477">
        <v>3360</v>
      </c>
      <c r="J18" s="473">
        <v>0.79904875148632581</v>
      </c>
      <c r="K18" s="473">
        <v>840</v>
      </c>
      <c r="L18" s="477">
        <v>5</v>
      </c>
      <c r="M18" s="477">
        <v>4205</v>
      </c>
      <c r="N18" s="473">
        <v>1</v>
      </c>
      <c r="O18" s="473">
        <v>841</v>
      </c>
      <c r="P18" s="477">
        <v>2</v>
      </c>
      <c r="Q18" s="477">
        <v>1682</v>
      </c>
      <c r="R18" s="500">
        <v>0.4</v>
      </c>
      <c r="S18" s="478">
        <v>841</v>
      </c>
    </row>
    <row r="19" spans="1:19" ht="14.4" customHeight="1" x14ac:dyDescent="0.3">
      <c r="A19" s="472" t="s">
        <v>957</v>
      </c>
      <c r="B19" s="473" t="s">
        <v>962</v>
      </c>
      <c r="C19" s="473" t="s">
        <v>458</v>
      </c>
      <c r="D19" s="473" t="s">
        <v>952</v>
      </c>
      <c r="E19" s="473" t="s">
        <v>959</v>
      </c>
      <c r="F19" s="473" t="s">
        <v>985</v>
      </c>
      <c r="G19" s="473" t="s">
        <v>986</v>
      </c>
      <c r="H19" s="477">
        <v>41</v>
      </c>
      <c r="I19" s="477">
        <v>62443</v>
      </c>
      <c r="J19" s="473">
        <v>10.243274278215223</v>
      </c>
      <c r="K19" s="473">
        <v>1523</v>
      </c>
      <c r="L19" s="477">
        <v>4</v>
      </c>
      <c r="M19" s="477">
        <v>6096</v>
      </c>
      <c r="N19" s="473">
        <v>1</v>
      </c>
      <c r="O19" s="473">
        <v>1524</v>
      </c>
      <c r="P19" s="477">
        <v>1</v>
      </c>
      <c r="Q19" s="477">
        <v>1526</v>
      </c>
      <c r="R19" s="500">
        <v>0.25032808398950129</v>
      </c>
      <c r="S19" s="478">
        <v>1526</v>
      </c>
    </row>
    <row r="20" spans="1:19" ht="14.4" customHeight="1" x14ac:dyDescent="0.3">
      <c r="A20" s="472" t="s">
        <v>957</v>
      </c>
      <c r="B20" s="473" t="s">
        <v>962</v>
      </c>
      <c r="C20" s="473" t="s">
        <v>458</v>
      </c>
      <c r="D20" s="473" t="s">
        <v>952</v>
      </c>
      <c r="E20" s="473" t="s">
        <v>959</v>
      </c>
      <c r="F20" s="473" t="s">
        <v>987</v>
      </c>
      <c r="G20" s="473" t="s">
        <v>988</v>
      </c>
      <c r="H20" s="477">
        <v>1</v>
      </c>
      <c r="I20" s="477">
        <v>3252</v>
      </c>
      <c r="J20" s="473"/>
      <c r="K20" s="473">
        <v>3252</v>
      </c>
      <c r="L20" s="477"/>
      <c r="M20" s="477"/>
      <c r="N20" s="473"/>
      <c r="O20" s="473"/>
      <c r="P20" s="477"/>
      <c r="Q20" s="477"/>
      <c r="R20" s="500"/>
      <c r="S20" s="478"/>
    </row>
    <row r="21" spans="1:19" ht="14.4" customHeight="1" x14ac:dyDescent="0.3">
      <c r="A21" s="472" t="s">
        <v>957</v>
      </c>
      <c r="B21" s="473" t="s">
        <v>962</v>
      </c>
      <c r="C21" s="473" t="s">
        <v>458</v>
      </c>
      <c r="D21" s="473" t="s">
        <v>952</v>
      </c>
      <c r="E21" s="473" t="s">
        <v>959</v>
      </c>
      <c r="F21" s="473" t="s">
        <v>989</v>
      </c>
      <c r="G21" s="473" t="s">
        <v>990</v>
      </c>
      <c r="H21" s="477">
        <v>109</v>
      </c>
      <c r="I21" s="477">
        <v>1853</v>
      </c>
      <c r="J21" s="473">
        <v>1.1237113402061856</v>
      </c>
      <c r="K21" s="473">
        <v>17</v>
      </c>
      <c r="L21" s="477">
        <v>97</v>
      </c>
      <c r="M21" s="477">
        <v>1649</v>
      </c>
      <c r="N21" s="473">
        <v>1</v>
      </c>
      <c r="O21" s="473">
        <v>17</v>
      </c>
      <c r="P21" s="477">
        <v>93</v>
      </c>
      <c r="Q21" s="477">
        <v>1581</v>
      </c>
      <c r="R21" s="500">
        <v>0.95876288659793818</v>
      </c>
      <c r="S21" s="478">
        <v>17</v>
      </c>
    </row>
    <row r="22" spans="1:19" ht="14.4" customHeight="1" x14ac:dyDescent="0.3">
      <c r="A22" s="472" t="s">
        <v>957</v>
      </c>
      <c r="B22" s="473" t="s">
        <v>962</v>
      </c>
      <c r="C22" s="473" t="s">
        <v>458</v>
      </c>
      <c r="D22" s="473" t="s">
        <v>952</v>
      </c>
      <c r="E22" s="473" t="s">
        <v>959</v>
      </c>
      <c r="F22" s="473" t="s">
        <v>989</v>
      </c>
      <c r="G22" s="473" t="s">
        <v>991</v>
      </c>
      <c r="H22" s="477">
        <v>25</v>
      </c>
      <c r="I22" s="477">
        <v>425</v>
      </c>
      <c r="J22" s="473">
        <v>1.7857142857142858</v>
      </c>
      <c r="K22" s="473">
        <v>17</v>
      </c>
      <c r="L22" s="477">
        <v>14</v>
      </c>
      <c r="M22" s="477">
        <v>238</v>
      </c>
      <c r="N22" s="473">
        <v>1</v>
      </c>
      <c r="O22" s="473">
        <v>17</v>
      </c>
      <c r="P22" s="477">
        <v>16</v>
      </c>
      <c r="Q22" s="477">
        <v>272</v>
      </c>
      <c r="R22" s="500">
        <v>1.1428571428571428</v>
      </c>
      <c r="S22" s="478">
        <v>17</v>
      </c>
    </row>
    <row r="23" spans="1:19" ht="14.4" customHeight="1" x14ac:dyDescent="0.3">
      <c r="A23" s="472" t="s">
        <v>957</v>
      </c>
      <c r="B23" s="473" t="s">
        <v>962</v>
      </c>
      <c r="C23" s="473" t="s">
        <v>458</v>
      </c>
      <c r="D23" s="473" t="s">
        <v>952</v>
      </c>
      <c r="E23" s="473" t="s">
        <v>959</v>
      </c>
      <c r="F23" s="473" t="s">
        <v>992</v>
      </c>
      <c r="G23" s="473" t="s">
        <v>975</v>
      </c>
      <c r="H23" s="477">
        <v>203</v>
      </c>
      <c r="I23" s="477">
        <v>143724</v>
      </c>
      <c r="J23" s="473">
        <v>1.0740740740740742</v>
      </c>
      <c r="K23" s="473">
        <v>708</v>
      </c>
      <c r="L23" s="477">
        <v>189</v>
      </c>
      <c r="M23" s="477">
        <v>133812</v>
      </c>
      <c r="N23" s="473">
        <v>1</v>
      </c>
      <c r="O23" s="473">
        <v>708</v>
      </c>
      <c r="P23" s="477">
        <v>204</v>
      </c>
      <c r="Q23" s="477">
        <v>144636</v>
      </c>
      <c r="R23" s="500">
        <v>1.0808896063133351</v>
      </c>
      <c r="S23" s="478">
        <v>709</v>
      </c>
    </row>
    <row r="24" spans="1:19" ht="14.4" customHeight="1" x14ac:dyDescent="0.3">
      <c r="A24" s="472" t="s">
        <v>957</v>
      </c>
      <c r="B24" s="473" t="s">
        <v>962</v>
      </c>
      <c r="C24" s="473" t="s">
        <v>458</v>
      </c>
      <c r="D24" s="473" t="s">
        <v>952</v>
      </c>
      <c r="E24" s="473" t="s">
        <v>959</v>
      </c>
      <c r="F24" s="473" t="s">
        <v>993</v>
      </c>
      <c r="G24" s="473" t="s">
        <v>977</v>
      </c>
      <c r="H24" s="477">
        <v>235</v>
      </c>
      <c r="I24" s="477">
        <v>337930</v>
      </c>
      <c r="J24" s="473">
        <v>2.0782008154630489</v>
      </c>
      <c r="K24" s="473">
        <v>1438</v>
      </c>
      <c r="L24" s="477">
        <v>113</v>
      </c>
      <c r="M24" s="477">
        <v>162607</v>
      </c>
      <c r="N24" s="473">
        <v>1</v>
      </c>
      <c r="O24" s="473">
        <v>1439</v>
      </c>
      <c r="P24" s="477">
        <v>182</v>
      </c>
      <c r="Q24" s="477">
        <v>262262</v>
      </c>
      <c r="R24" s="500">
        <v>1.6128579950432638</v>
      </c>
      <c r="S24" s="478">
        <v>1441</v>
      </c>
    </row>
    <row r="25" spans="1:19" ht="14.4" customHeight="1" x14ac:dyDescent="0.3">
      <c r="A25" s="472" t="s">
        <v>957</v>
      </c>
      <c r="B25" s="473" t="s">
        <v>962</v>
      </c>
      <c r="C25" s="473" t="s">
        <v>458</v>
      </c>
      <c r="D25" s="473" t="s">
        <v>952</v>
      </c>
      <c r="E25" s="473" t="s">
        <v>959</v>
      </c>
      <c r="F25" s="473" t="s">
        <v>994</v>
      </c>
      <c r="G25" s="473" t="s">
        <v>995</v>
      </c>
      <c r="H25" s="477">
        <v>121</v>
      </c>
      <c r="I25" s="477">
        <v>294877</v>
      </c>
      <c r="J25" s="473">
        <v>1.2867060548409055</v>
      </c>
      <c r="K25" s="473">
        <v>2437</v>
      </c>
      <c r="L25" s="477">
        <v>94</v>
      </c>
      <c r="M25" s="477">
        <v>229172</v>
      </c>
      <c r="N25" s="473">
        <v>1</v>
      </c>
      <c r="O25" s="473">
        <v>2438</v>
      </c>
      <c r="P25" s="477">
        <v>148</v>
      </c>
      <c r="Q25" s="477">
        <v>361416</v>
      </c>
      <c r="R25" s="500">
        <v>1.5770512977152531</v>
      </c>
      <c r="S25" s="478">
        <v>2442</v>
      </c>
    </row>
    <row r="26" spans="1:19" ht="14.4" customHeight="1" x14ac:dyDescent="0.3">
      <c r="A26" s="472" t="s">
        <v>957</v>
      </c>
      <c r="B26" s="473" t="s">
        <v>962</v>
      </c>
      <c r="C26" s="473" t="s">
        <v>458</v>
      </c>
      <c r="D26" s="473" t="s">
        <v>952</v>
      </c>
      <c r="E26" s="473" t="s">
        <v>959</v>
      </c>
      <c r="F26" s="473" t="s">
        <v>996</v>
      </c>
      <c r="G26" s="473" t="s">
        <v>997</v>
      </c>
      <c r="H26" s="477">
        <v>25</v>
      </c>
      <c r="I26" s="477">
        <v>1725</v>
      </c>
      <c r="J26" s="473">
        <v>1.0416666666666667</v>
      </c>
      <c r="K26" s="473">
        <v>69</v>
      </c>
      <c r="L26" s="477">
        <v>24</v>
      </c>
      <c r="M26" s="477">
        <v>1656</v>
      </c>
      <c r="N26" s="473">
        <v>1</v>
      </c>
      <c r="O26" s="473">
        <v>69</v>
      </c>
      <c r="P26" s="477">
        <v>24</v>
      </c>
      <c r="Q26" s="477">
        <v>1656</v>
      </c>
      <c r="R26" s="500">
        <v>1</v>
      </c>
      <c r="S26" s="478">
        <v>69</v>
      </c>
    </row>
    <row r="27" spans="1:19" ht="14.4" customHeight="1" x14ac:dyDescent="0.3">
      <c r="A27" s="472" t="s">
        <v>957</v>
      </c>
      <c r="B27" s="473" t="s">
        <v>962</v>
      </c>
      <c r="C27" s="473" t="s">
        <v>458</v>
      </c>
      <c r="D27" s="473" t="s">
        <v>952</v>
      </c>
      <c r="E27" s="473" t="s">
        <v>959</v>
      </c>
      <c r="F27" s="473" t="s">
        <v>996</v>
      </c>
      <c r="G27" s="473" t="s">
        <v>998</v>
      </c>
      <c r="H27" s="477">
        <v>1606</v>
      </c>
      <c r="I27" s="477">
        <v>110814</v>
      </c>
      <c r="J27" s="473">
        <v>0.98830769230769233</v>
      </c>
      <c r="K27" s="473">
        <v>69</v>
      </c>
      <c r="L27" s="477">
        <v>1625</v>
      </c>
      <c r="M27" s="477">
        <v>112125</v>
      </c>
      <c r="N27" s="473">
        <v>1</v>
      </c>
      <c r="O27" s="473">
        <v>69</v>
      </c>
      <c r="P27" s="477">
        <v>1558</v>
      </c>
      <c r="Q27" s="477">
        <v>107502</v>
      </c>
      <c r="R27" s="500">
        <v>0.95876923076923082</v>
      </c>
      <c r="S27" s="478">
        <v>69</v>
      </c>
    </row>
    <row r="28" spans="1:19" ht="14.4" customHeight="1" x14ac:dyDescent="0.3">
      <c r="A28" s="472" t="s">
        <v>957</v>
      </c>
      <c r="B28" s="473" t="s">
        <v>962</v>
      </c>
      <c r="C28" s="473" t="s">
        <v>458</v>
      </c>
      <c r="D28" s="473" t="s">
        <v>952</v>
      </c>
      <c r="E28" s="473" t="s">
        <v>959</v>
      </c>
      <c r="F28" s="473" t="s">
        <v>999</v>
      </c>
      <c r="G28" s="473" t="s">
        <v>1000</v>
      </c>
      <c r="H28" s="477">
        <v>41</v>
      </c>
      <c r="I28" s="477">
        <v>16687</v>
      </c>
      <c r="J28" s="473">
        <v>10.224877450980392</v>
      </c>
      <c r="K28" s="473">
        <v>407</v>
      </c>
      <c r="L28" s="477">
        <v>4</v>
      </c>
      <c r="M28" s="477">
        <v>1632</v>
      </c>
      <c r="N28" s="473">
        <v>1</v>
      </c>
      <c r="O28" s="473">
        <v>408</v>
      </c>
      <c r="P28" s="477">
        <v>1</v>
      </c>
      <c r="Q28" s="477">
        <v>409</v>
      </c>
      <c r="R28" s="500">
        <v>0.25061274509803921</v>
      </c>
      <c r="S28" s="478">
        <v>409</v>
      </c>
    </row>
    <row r="29" spans="1:19" ht="14.4" customHeight="1" x14ac:dyDescent="0.3">
      <c r="A29" s="472" t="s">
        <v>957</v>
      </c>
      <c r="B29" s="473" t="s">
        <v>962</v>
      </c>
      <c r="C29" s="473" t="s">
        <v>458</v>
      </c>
      <c r="D29" s="473" t="s">
        <v>952</v>
      </c>
      <c r="E29" s="473" t="s">
        <v>959</v>
      </c>
      <c r="F29" s="473" t="s">
        <v>1001</v>
      </c>
      <c r="G29" s="473" t="s">
        <v>1002</v>
      </c>
      <c r="H29" s="477">
        <v>146</v>
      </c>
      <c r="I29" s="477">
        <v>242944</v>
      </c>
      <c r="J29" s="473">
        <v>0.81973209164220395</v>
      </c>
      <c r="K29" s="473">
        <v>1664</v>
      </c>
      <c r="L29" s="477">
        <v>178</v>
      </c>
      <c r="M29" s="477">
        <v>296370</v>
      </c>
      <c r="N29" s="473">
        <v>1</v>
      </c>
      <c r="O29" s="473">
        <v>1665</v>
      </c>
      <c r="P29" s="477">
        <v>144</v>
      </c>
      <c r="Q29" s="477">
        <v>240048</v>
      </c>
      <c r="R29" s="500">
        <v>0.80996052232007287</v>
      </c>
      <c r="S29" s="478">
        <v>1667</v>
      </c>
    </row>
    <row r="30" spans="1:19" ht="14.4" customHeight="1" x14ac:dyDescent="0.3">
      <c r="A30" s="472" t="s">
        <v>957</v>
      </c>
      <c r="B30" s="473" t="s">
        <v>962</v>
      </c>
      <c r="C30" s="473" t="s">
        <v>458</v>
      </c>
      <c r="D30" s="473" t="s">
        <v>952</v>
      </c>
      <c r="E30" s="473" t="s">
        <v>959</v>
      </c>
      <c r="F30" s="473" t="s">
        <v>1003</v>
      </c>
      <c r="G30" s="473" t="s">
        <v>1004</v>
      </c>
      <c r="H30" s="477">
        <v>582</v>
      </c>
      <c r="I30" s="477">
        <v>325920</v>
      </c>
      <c r="J30" s="473">
        <v>0.99317406143344711</v>
      </c>
      <c r="K30" s="473">
        <v>560</v>
      </c>
      <c r="L30" s="477">
        <v>586</v>
      </c>
      <c r="M30" s="477">
        <v>328160</v>
      </c>
      <c r="N30" s="473">
        <v>1</v>
      </c>
      <c r="O30" s="473">
        <v>560</v>
      </c>
      <c r="P30" s="477">
        <v>584</v>
      </c>
      <c r="Q30" s="477">
        <v>327624</v>
      </c>
      <c r="R30" s="500">
        <v>0.99836665041443196</v>
      </c>
      <c r="S30" s="478">
        <v>561</v>
      </c>
    </row>
    <row r="31" spans="1:19" ht="14.4" customHeight="1" x14ac:dyDescent="0.3">
      <c r="A31" s="472" t="s">
        <v>957</v>
      </c>
      <c r="B31" s="473" t="s">
        <v>962</v>
      </c>
      <c r="C31" s="473" t="s">
        <v>458</v>
      </c>
      <c r="D31" s="473" t="s">
        <v>952</v>
      </c>
      <c r="E31" s="473" t="s">
        <v>959</v>
      </c>
      <c r="F31" s="473" t="s">
        <v>1005</v>
      </c>
      <c r="G31" s="473" t="s">
        <v>1006</v>
      </c>
      <c r="H31" s="477">
        <v>1</v>
      </c>
      <c r="I31" s="477">
        <v>1266</v>
      </c>
      <c r="J31" s="473"/>
      <c r="K31" s="473">
        <v>1266</v>
      </c>
      <c r="L31" s="477"/>
      <c r="M31" s="477"/>
      <c r="N31" s="473"/>
      <c r="O31" s="473"/>
      <c r="P31" s="477"/>
      <c r="Q31" s="477"/>
      <c r="R31" s="500"/>
      <c r="S31" s="478"/>
    </row>
    <row r="32" spans="1:19" ht="14.4" customHeight="1" x14ac:dyDescent="0.3">
      <c r="A32" s="472" t="s">
        <v>957</v>
      </c>
      <c r="B32" s="473" t="s">
        <v>962</v>
      </c>
      <c r="C32" s="473" t="s">
        <v>458</v>
      </c>
      <c r="D32" s="473" t="s">
        <v>952</v>
      </c>
      <c r="E32" s="473" t="s">
        <v>959</v>
      </c>
      <c r="F32" s="473" t="s">
        <v>1007</v>
      </c>
      <c r="G32" s="473" t="s">
        <v>1008</v>
      </c>
      <c r="H32" s="477">
        <v>435</v>
      </c>
      <c r="I32" s="477">
        <v>16095</v>
      </c>
      <c r="J32" s="473">
        <v>1.0767326732673268</v>
      </c>
      <c r="K32" s="473">
        <v>37</v>
      </c>
      <c r="L32" s="477">
        <v>404</v>
      </c>
      <c r="M32" s="477">
        <v>14948</v>
      </c>
      <c r="N32" s="473">
        <v>1</v>
      </c>
      <c r="O32" s="473">
        <v>37</v>
      </c>
      <c r="P32" s="477">
        <v>397</v>
      </c>
      <c r="Q32" s="477">
        <v>14689</v>
      </c>
      <c r="R32" s="500">
        <v>0.98267326732673266</v>
      </c>
      <c r="S32" s="478">
        <v>37</v>
      </c>
    </row>
    <row r="33" spans="1:19" ht="14.4" customHeight="1" x14ac:dyDescent="0.3">
      <c r="A33" s="472" t="s">
        <v>957</v>
      </c>
      <c r="B33" s="473" t="s">
        <v>962</v>
      </c>
      <c r="C33" s="473" t="s">
        <v>458</v>
      </c>
      <c r="D33" s="473" t="s">
        <v>952</v>
      </c>
      <c r="E33" s="473" t="s">
        <v>959</v>
      </c>
      <c r="F33" s="473" t="s">
        <v>1007</v>
      </c>
      <c r="G33" s="473" t="s">
        <v>1009</v>
      </c>
      <c r="H33" s="477"/>
      <c r="I33" s="477"/>
      <c r="J33" s="473"/>
      <c r="K33" s="473"/>
      <c r="L33" s="477">
        <v>1</v>
      </c>
      <c r="M33" s="477">
        <v>37</v>
      </c>
      <c r="N33" s="473">
        <v>1</v>
      </c>
      <c r="O33" s="473">
        <v>37</v>
      </c>
      <c r="P33" s="477"/>
      <c r="Q33" s="477"/>
      <c r="R33" s="500"/>
      <c r="S33" s="478"/>
    </row>
    <row r="34" spans="1:19" ht="14.4" customHeight="1" x14ac:dyDescent="0.3">
      <c r="A34" s="472" t="s">
        <v>957</v>
      </c>
      <c r="B34" s="473" t="s">
        <v>962</v>
      </c>
      <c r="C34" s="473" t="s">
        <v>458</v>
      </c>
      <c r="D34" s="473" t="s">
        <v>952</v>
      </c>
      <c r="E34" s="473" t="s">
        <v>959</v>
      </c>
      <c r="F34" s="473" t="s">
        <v>1010</v>
      </c>
      <c r="G34" s="473" t="s">
        <v>1011</v>
      </c>
      <c r="H34" s="477">
        <v>12</v>
      </c>
      <c r="I34" s="477">
        <v>1548</v>
      </c>
      <c r="J34" s="473">
        <v>1.5</v>
      </c>
      <c r="K34" s="473">
        <v>129</v>
      </c>
      <c r="L34" s="477">
        <v>8</v>
      </c>
      <c r="M34" s="477">
        <v>1032</v>
      </c>
      <c r="N34" s="473">
        <v>1</v>
      </c>
      <c r="O34" s="473">
        <v>129</v>
      </c>
      <c r="P34" s="477">
        <v>15</v>
      </c>
      <c r="Q34" s="477">
        <v>1935</v>
      </c>
      <c r="R34" s="500">
        <v>1.875</v>
      </c>
      <c r="S34" s="478">
        <v>129</v>
      </c>
    </row>
    <row r="35" spans="1:19" ht="14.4" customHeight="1" x14ac:dyDescent="0.3">
      <c r="A35" s="472" t="s">
        <v>957</v>
      </c>
      <c r="B35" s="473" t="s">
        <v>962</v>
      </c>
      <c r="C35" s="473" t="s">
        <v>458</v>
      </c>
      <c r="D35" s="473" t="s">
        <v>952</v>
      </c>
      <c r="E35" s="473" t="s">
        <v>959</v>
      </c>
      <c r="F35" s="473" t="s">
        <v>1012</v>
      </c>
      <c r="G35" s="473" t="s">
        <v>1013</v>
      </c>
      <c r="H35" s="477">
        <v>1621</v>
      </c>
      <c r="I35" s="477">
        <v>695409</v>
      </c>
      <c r="J35" s="473">
        <v>0.7704372623574145</v>
      </c>
      <c r="K35" s="473">
        <v>429</v>
      </c>
      <c r="L35" s="477">
        <v>2104</v>
      </c>
      <c r="M35" s="477">
        <v>902616</v>
      </c>
      <c r="N35" s="473">
        <v>1</v>
      </c>
      <c r="O35" s="473">
        <v>429</v>
      </c>
      <c r="P35" s="477">
        <v>1868</v>
      </c>
      <c r="Q35" s="477">
        <v>801372</v>
      </c>
      <c r="R35" s="500">
        <v>0.88783269961977185</v>
      </c>
      <c r="S35" s="478">
        <v>429</v>
      </c>
    </row>
    <row r="36" spans="1:19" ht="14.4" customHeight="1" x14ac:dyDescent="0.3">
      <c r="A36" s="472" t="s">
        <v>957</v>
      </c>
      <c r="B36" s="473" t="s">
        <v>962</v>
      </c>
      <c r="C36" s="473" t="s">
        <v>458</v>
      </c>
      <c r="D36" s="473" t="s">
        <v>952</v>
      </c>
      <c r="E36" s="473" t="s">
        <v>959</v>
      </c>
      <c r="F36" s="473" t="s">
        <v>1012</v>
      </c>
      <c r="G36" s="473" t="s">
        <v>1014</v>
      </c>
      <c r="H36" s="477">
        <v>192</v>
      </c>
      <c r="I36" s="477">
        <v>82368</v>
      </c>
      <c r="J36" s="473">
        <v>2.2588235294117647</v>
      </c>
      <c r="K36" s="473">
        <v>429</v>
      </c>
      <c r="L36" s="477">
        <v>85</v>
      </c>
      <c r="M36" s="477">
        <v>36465</v>
      </c>
      <c r="N36" s="473">
        <v>1</v>
      </c>
      <c r="O36" s="473">
        <v>429</v>
      </c>
      <c r="P36" s="477">
        <v>59</v>
      </c>
      <c r="Q36" s="477">
        <v>25311</v>
      </c>
      <c r="R36" s="500">
        <v>0.69411764705882351</v>
      </c>
      <c r="S36" s="478">
        <v>429</v>
      </c>
    </row>
    <row r="37" spans="1:19" ht="14.4" customHeight="1" x14ac:dyDescent="0.3">
      <c r="A37" s="472" t="s">
        <v>957</v>
      </c>
      <c r="B37" s="473" t="s">
        <v>962</v>
      </c>
      <c r="C37" s="473" t="s">
        <v>458</v>
      </c>
      <c r="D37" s="473" t="s">
        <v>952</v>
      </c>
      <c r="E37" s="473" t="s">
        <v>959</v>
      </c>
      <c r="F37" s="473" t="s">
        <v>1015</v>
      </c>
      <c r="G37" s="473" t="s">
        <v>1016</v>
      </c>
      <c r="H37" s="477"/>
      <c r="I37" s="477"/>
      <c r="J37" s="473"/>
      <c r="K37" s="473"/>
      <c r="L37" s="477">
        <v>3</v>
      </c>
      <c r="M37" s="477">
        <v>3735</v>
      </c>
      <c r="N37" s="473">
        <v>1</v>
      </c>
      <c r="O37" s="473">
        <v>1245</v>
      </c>
      <c r="P37" s="477">
        <v>2</v>
      </c>
      <c r="Q37" s="477">
        <v>2492</v>
      </c>
      <c r="R37" s="500">
        <v>0.66720214190093707</v>
      </c>
      <c r="S37" s="478">
        <v>1246</v>
      </c>
    </row>
    <row r="38" spans="1:19" ht="14.4" customHeight="1" x14ac:dyDescent="0.3">
      <c r="A38" s="472" t="s">
        <v>957</v>
      </c>
      <c r="B38" s="473" t="s">
        <v>962</v>
      </c>
      <c r="C38" s="473" t="s">
        <v>458</v>
      </c>
      <c r="D38" s="473" t="s">
        <v>952</v>
      </c>
      <c r="E38" s="473" t="s">
        <v>959</v>
      </c>
      <c r="F38" s="473" t="s">
        <v>1017</v>
      </c>
      <c r="G38" s="473" t="s">
        <v>971</v>
      </c>
      <c r="H38" s="477"/>
      <c r="I38" s="477"/>
      <c r="J38" s="473"/>
      <c r="K38" s="473"/>
      <c r="L38" s="477"/>
      <c r="M38" s="477"/>
      <c r="N38" s="473"/>
      <c r="O38" s="473"/>
      <c r="P38" s="477">
        <v>4</v>
      </c>
      <c r="Q38" s="477">
        <v>3832</v>
      </c>
      <c r="R38" s="500"/>
      <c r="S38" s="478">
        <v>958</v>
      </c>
    </row>
    <row r="39" spans="1:19" ht="14.4" customHeight="1" x14ac:dyDescent="0.3">
      <c r="A39" s="472" t="s">
        <v>957</v>
      </c>
      <c r="B39" s="473" t="s">
        <v>962</v>
      </c>
      <c r="C39" s="473" t="s">
        <v>458</v>
      </c>
      <c r="D39" s="473" t="s">
        <v>952</v>
      </c>
      <c r="E39" s="473" t="s">
        <v>959</v>
      </c>
      <c r="F39" s="473" t="s">
        <v>1018</v>
      </c>
      <c r="G39" s="473" t="s">
        <v>1019</v>
      </c>
      <c r="H39" s="477">
        <v>591</v>
      </c>
      <c r="I39" s="477">
        <v>974559</v>
      </c>
      <c r="J39" s="473">
        <v>2.0309278350515463</v>
      </c>
      <c r="K39" s="473">
        <v>1649</v>
      </c>
      <c r="L39" s="477">
        <v>291</v>
      </c>
      <c r="M39" s="477">
        <v>479859</v>
      </c>
      <c r="N39" s="473">
        <v>1</v>
      </c>
      <c r="O39" s="473">
        <v>1649</v>
      </c>
      <c r="P39" s="477"/>
      <c r="Q39" s="477"/>
      <c r="R39" s="500"/>
      <c r="S39" s="478"/>
    </row>
    <row r="40" spans="1:19" ht="14.4" customHeight="1" x14ac:dyDescent="0.3">
      <c r="A40" s="472" t="s">
        <v>957</v>
      </c>
      <c r="B40" s="473" t="s">
        <v>962</v>
      </c>
      <c r="C40" s="473" t="s">
        <v>458</v>
      </c>
      <c r="D40" s="473" t="s">
        <v>952</v>
      </c>
      <c r="E40" s="473" t="s">
        <v>959</v>
      </c>
      <c r="F40" s="473" t="s">
        <v>1020</v>
      </c>
      <c r="G40" s="473" t="s">
        <v>1011</v>
      </c>
      <c r="H40" s="477">
        <v>2</v>
      </c>
      <c r="I40" s="477">
        <v>480</v>
      </c>
      <c r="J40" s="473"/>
      <c r="K40" s="473">
        <v>240</v>
      </c>
      <c r="L40" s="477"/>
      <c r="M40" s="477"/>
      <c r="N40" s="473"/>
      <c r="O40" s="473"/>
      <c r="P40" s="477">
        <v>2</v>
      </c>
      <c r="Q40" s="477">
        <v>482</v>
      </c>
      <c r="R40" s="500"/>
      <c r="S40" s="478">
        <v>241</v>
      </c>
    </row>
    <row r="41" spans="1:19" ht="14.4" customHeight="1" x14ac:dyDescent="0.3">
      <c r="A41" s="472" t="s">
        <v>957</v>
      </c>
      <c r="B41" s="473" t="s">
        <v>962</v>
      </c>
      <c r="C41" s="473" t="s">
        <v>458</v>
      </c>
      <c r="D41" s="473" t="s">
        <v>952</v>
      </c>
      <c r="E41" s="473" t="s">
        <v>959</v>
      </c>
      <c r="F41" s="473" t="s">
        <v>1021</v>
      </c>
      <c r="G41" s="473" t="s">
        <v>1022</v>
      </c>
      <c r="H41" s="477"/>
      <c r="I41" s="477"/>
      <c r="J41" s="473"/>
      <c r="K41" s="473"/>
      <c r="L41" s="477">
        <v>473</v>
      </c>
      <c r="M41" s="477">
        <v>1042019</v>
      </c>
      <c r="N41" s="473">
        <v>1</v>
      </c>
      <c r="O41" s="473">
        <v>2203</v>
      </c>
      <c r="P41" s="477">
        <v>1445</v>
      </c>
      <c r="Q41" s="477">
        <v>3186225</v>
      </c>
      <c r="R41" s="500">
        <v>3.0577417494306727</v>
      </c>
      <c r="S41" s="478">
        <v>2205</v>
      </c>
    </row>
    <row r="42" spans="1:19" ht="14.4" customHeight="1" x14ac:dyDescent="0.3">
      <c r="A42" s="472" t="s">
        <v>957</v>
      </c>
      <c r="B42" s="473" t="s">
        <v>962</v>
      </c>
      <c r="C42" s="473" t="s">
        <v>458</v>
      </c>
      <c r="D42" s="473" t="s">
        <v>952</v>
      </c>
      <c r="E42" s="473" t="s">
        <v>959</v>
      </c>
      <c r="F42" s="473" t="s">
        <v>1021</v>
      </c>
      <c r="G42" s="473" t="s">
        <v>1023</v>
      </c>
      <c r="H42" s="477"/>
      <c r="I42" s="477"/>
      <c r="J42" s="473"/>
      <c r="K42" s="473"/>
      <c r="L42" s="477">
        <v>200</v>
      </c>
      <c r="M42" s="477">
        <v>440600</v>
      </c>
      <c r="N42" s="473">
        <v>1</v>
      </c>
      <c r="O42" s="473">
        <v>2203</v>
      </c>
      <c r="P42" s="477">
        <v>77</v>
      </c>
      <c r="Q42" s="477">
        <v>169785</v>
      </c>
      <c r="R42" s="500">
        <v>0.3853495233772129</v>
      </c>
      <c r="S42" s="478">
        <v>2205</v>
      </c>
    </row>
    <row r="43" spans="1:19" ht="14.4" customHeight="1" x14ac:dyDescent="0.3">
      <c r="A43" s="472" t="s">
        <v>957</v>
      </c>
      <c r="B43" s="473" t="s">
        <v>962</v>
      </c>
      <c r="C43" s="473" t="s">
        <v>458</v>
      </c>
      <c r="D43" s="473" t="s">
        <v>952</v>
      </c>
      <c r="E43" s="473" t="s">
        <v>959</v>
      </c>
      <c r="F43" s="473" t="s">
        <v>1024</v>
      </c>
      <c r="G43" s="473" t="s">
        <v>1025</v>
      </c>
      <c r="H43" s="477"/>
      <c r="I43" s="477"/>
      <c r="J43" s="473"/>
      <c r="K43" s="473"/>
      <c r="L43" s="477">
        <v>56</v>
      </c>
      <c r="M43" s="477">
        <v>24024</v>
      </c>
      <c r="N43" s="473">
        <v>1</v>
      </c>
      <c r="O43" s="473">
        <v>429</v>
      </c>
      <c r="P43" s="477">
        <v>122</v>
      </c>
      <c r="Q43" s="477">
        <v>52460</v>
      </c>
      <c r="R43" s="500">
        <v>2.1836496836496835</v>
      </c>
      <c r="S43" s="478">
        <v>430</v>
      </c>
    </row>
    <row r="44" spans="1:19" ht="14.4" customHeight="1" thickBot="1" x14ac:dyDescent="0.35">
      <c r="A44" s="479" t="s">
        <v>957</v>
      </c>
      <c r="B44" s="480" t="s">
        <v>962</v>
      </c>
      <c r="C44" s="480" t="s">
        <v>458</v>
      </c>
      <c r="D44" s="480" t="s">
        <v>952</v>
      </c>
      <c r="E44" s="480" t="s">
        <v>959</v>
      </c>
      <c r="F44" s="480" t="s">
        <v>1024</v>
      </c>
      <c r="G44" s="480" t="s">
        <v>1026</v>
      </c>
      <c r="H44" s="484"/>
      <c r="I44" s="484"/>
      <c r="J44" s="480"/>
      <c r="K44" s="480"/>
      <c r="L44" s="484">
        <v>46</v>
      </c>
      <c r="M44" s="484">
        <v>19734</v>
      </c>
      <c r="N44" s="480">
        <v>1</v>
      </c>
      <c r="O44" s="480">
        <v>429</v>
      </c>
      <c r="P44" s="484">
        <v>8</v>
      </c>
      <c r="Q44" s="484">
        <v>3440</v>
      </c>
      <c r="R44" s="492">
        <v>0.17431843518800041</v>
      </c>
      <c r="S44" s="485">
        <v>430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20322.36236503601</v>
      </c>
      <c r="D4" s="144">
        <f ca="1">IF(ISERROR(VLOOKUP("Náklady celkem",INDIRECT("HI!$A:$G"),5,0)),0,VLOOKUP("Náklady celkem",INDIRECT("HI!$A:$G"),5,0))</f>
        <v>23530.770450000004</v>
      </c>
      <c r="E4" s="145">
        <f ca="1">IF(C4=0,0,D4/C4)</f>
        <v>1.1578757443319661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16.666666015625001</v>
      </c>
      <c r="D7" s="152">
        <f>IF(ISERROR(HI!E5),"",HI!E5)</f>
        <v>5.5802199999999997</v>
      </c>
      <c r="E7" s="149">
        <f t="shared" ref="E7:E13" si="0">IF(C7=0,0,D7/C7)</f>
        <v>0.33481321307864109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2.5000000000000001E-2</v>
      </c>
      <c r="E9" s="149">
        <f>IF(C9=0,0,D9/C9)</f>
        <v>8.3333333333333343E-2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884.03003124999998</v>
      </c>
      <c r="D13" s="152">
        <f>IF(ISERROR(HI!E6),"",HI!E6)</f>
        <v>887.84238000000005</v>
      </c>
      <c r="E13" s="149">
        <f t="shared" si="0"/>
        <v>1.0043124652050672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16627.74440625</v>
      </c>
      <c r="D14" s="148">
        <f ca="1">IF(ISERROR(VLOOKUP("Osobní náklady (Kč) *",INDIRECT("HI!$A:$G"),5,0)),0,VLOOKUP("Osobní náklady (Kč) *",INDIRECT("HI!$A:$G"),5,0))</f>
        <v>19263.30832</v>
      </c>
      <c r="E14" s="149">
        <f ca="1">IF(C14=0,0,D14/C14)</f>
        <v>1.1585039948508802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17588.492999999999</v>
      </c>
      <c r="D16" s="167">
        <f ca="1">IF(ISERROR(VLOOKUP("Výnosy celkem",INDIRECT("HI!$A:$G"),5,0)),0,VLOOKUP("Výnosy celkem",INDIRECT("HI!$A:$G"),5,0))</f>
        <v>17901.332999999999</v>
      </c>
      <c r="E16" s="168">
        <f t="shared" ref="E16:E21" ca="1" si="1">IF(C16=0,0,D16/C16)</f>
        <v>1.0177866290193254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17588.492999999999</v>
      </c>
      <c r="D17" s="148">
        <f ca="1">IF(ISERROR(VLOOKUP("Ambulance *",INDIRECT("HI!$A:$G"),5,0)),0,VLOOKUP("Ambulance *",INDIRECT("HI!$A:$G"),5,0))</f>
        <v>17901.332999999999</v>
      </c>
      <c r="E17" s="149">
        <f t="shared" ca="1" si="1"/>
        <v>1.0177866290193254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1.0177866290193254</v>
      </c>
      <c r="E18" s="149">
        <f t="shared" si="1"/>
        <v>1.0177866290193254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0.91953308788885235</v>
      </c>
      <c r="E19" s="149">
        <f t="shared" si="1"/>
        <v>0.91953308788885235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1.2342703033285476</v>
      </c>
      <c r="E20" s="149">
        <f>IF(OR(C20=0,D20=""),0,IF(C20="","",D20/C20))</f>
        <v>1.2342703033285476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1.0320805968175608</v>
      </c>
      <c r="E21" s="149">
        <f t="shared" si="1"/>
        <v>1.2142124668441892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2098324</v>
      </c>
      <c r="C3" s="202">
        <f t="shared" ref="C3:R3" si="0">SUBTOTAL(9,C6:C1048576)</f>
        <v>27.25970920819455</v>
      </c>
      <c r="D3" s="202">
        <f t="shared" si="0"/>
        <v>2903936</v>
      </c>
      <c r="E3" s="202">
        <f t="shared" si="0"/>
        <v>15</v>
      </c>
      <c r="F3" s="202">
        <f t="shared" si="0"/>
        <v>2997096</v>
      </c>
      <c r="G3" s="205">
        <f>IF(D3&lt;&gt;0,F3/D3,"")</f>
        <v>1.0320805968175608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5"/>
      <c r="B5" s="526">
        <v>2015</v>
      </c>
      <c r="C5" s="527"/>
      <c r="D5" s="527">
        <v>2017</v>
      </c>
      <c r="E5" s="527"/>
      <c r="F5" s="527">
        <v>2018</v>
      </c>
      <c r="G5" s="563" t="s">
        <v>2</v>
      </c>
      <c r="H5" s="526">
        <v>2015</v>
      </c>
      <c r="I5" s="527"/>
      <c r="J5" s="527">
        <v>2017</v>
      </c>
      <c r="K5" s="527"/>
      <c r="L5" s="527">
        <v>2018</v>
      </c>
      <c r="M5" s="563" t="s">
        <v>2</v>
      </c>
      <c r="N5" s="526">
        <v>2015</v>
      </c>
      <c r="O5" s="527"/>
      <c r="P5" s="527">
        <v>2017</v>
      </c>
      <c r="Q5" s="527"/>
      <c r="R5" s="527">
        <v>2018</v>
      </c>
      <c r="S5" s="563" t="s">
        <v>2</v>
      </c>
    </row>
    <row r="6" spans="1:19" ht="14.4" customHeight="1" x14ac:dyDescent="0.3">
      <c r="A6" s="504" t="s">
        <v>1029</v>
      </c>
      <c r="B6" s="564">
        <v>58348</v>
      </c>
      <c r="C6" s="466">
        <v>2.08773436381852</v>
      </c>
      <c r="D6" s="564">
        <v>27948</v>
      </c>
      <c r="E6" s="466">
        <v>1</v>
      </c>
      <c r="F6" s="564">
        <v>27920</v>
      </c>
      <c r="G6" s="491">
        <v>0.99899813940174609</v>
      </c>
      <c r="H6" s="564"/>
      <c r="I6" s="466"/>
      <c r="J6" s="564"/>
      <c r="K6" s="466"/>
      <c r="L6" s="564"/>
      <c r="M6" s="491"/>
      <c r="N6" s="564"/>
      <c r="O6" s="466"/>
      <c r="P6" s="564"/>
      <c r="Q6" s="466"/>
      <c r="R6" s="564"/>
      <c r="S6" s="515"/>
    </row>
    <row r="7" spans="1:19" ht="14.4" customHeight="1" x14ac:dyDescent="0.3">
      <c r="A7" s="568" t="s">
        <v>1030</v>
      </c>
      <c r="B7" s="565">
        <v>155612</v>
      </c>
      <c r="C7" s="473">
        <v>0.41510148662094498</v>
      </c>
      <c r="D7" s="565">
        <v>374877</v>
      </c>
      <c r="E7" s="473">
        <v>1</v>
      </c>
      <c r="F7" s="565">
        <v>305567</v>
      </c>
      <c r="G7" s="500">
        <v>0.81511269029575029</v>
      </c>
      <c r="H7" s="565"/>
      <c r="I7" s="473"/>
      <c r="J7" s="565"/>
      <c r="K7" s="473"/>
      <c r="L7" s="565"/>
      <c r="M7" s="500"/>
      <c r="N7" s="565"/>
      <c r="O7" s="473"/>
      <c r="P7" s="565"/>
      <c r="Q7" s="473"/>
      <c r="R7" s="565"/>
      <c r="S7" s="566"/>
    </row>
    <row r="8" spans="1:19" ht="14.4" customHeight="1" x14ac:dyDescent="0.3">
      <c r="A8" s="568" t="s">
        <v>1031</v>
      </c>
      <c r="B8" s="565">
        <v>533511</v>
      </c>
      <c r="C8" s="473">
        <v>0.83121729145601031</v>
      </c>
      <c r="D8" s="565">
        <v>641843</v>
      </c>
      <c r="E8" s="473">
        <v>1</v>
      </c>
      <c r="F8" s="565">
        <v>681555</v>
      </c>
      <c r="G8" s="500">
        <v>1.0618718284689559</v>
      </c>
      <c r="H8" s="565"/>
      <c r="I8" s="473"/>
      <c r="J8" s="565"/>
      <c r="K8" s="473"/>
      <c r="L8" s="565"/>
      <c r="M8" s="500"/>
      <c r="N8" s="565"/>
      <c r="O8" s="473"/>
      <c r="P8" s="565"/>
      <c r="Q8" s="473"/>
      <c r="R8" s="565"/>
      <c r="S8" s="566"/>
    </row>
    <row r="9" spans="1:19" ht="14.4" customHeight="1" x14ac:dyDescent="0.3">
      <c r="A9" s="568" t="s">
        <v>1032</v>
      </c>
      <c r="B9" s="565">
        <v>4931</v>
      </c>
      <c r="C9" s="473"/>
      <c r="D9" s="565"/>
      <c r="E9" s="473"/>
      <c r="F9" s="565"/>
      <c r="G9" s="500"/>
      <c r="H9" s="565"/>
      <c r="I9" s="473"/>
      <c r="J9" s="565"/>
      <c r="K9" s="473"/>
      <c r="L9" s="565"/>
      <c r="M9" s="500"/>
      <c r="N9" s="565"/>
      <c r="O9" s="473"/>
      <c r="P9" s="565"/>
      <c r="Q9" s="473"/>
      <c r="R9" s="565"/>
      <c r="S9" s="566"/>
    </row>
    <row r="10" spans="1:19" ht="14.4" customHeight="1" x14ac:dyDescent="0.3">
      <c r="A10" s="568" t="s">
        <v>1033</v>
      </c>
      <c r="B10" s="565">
        <v>794</v>
      </c>
      <c r="C10" s="473">
        <v>6.9569788837290814E-2</v>
      </c>
      <c r="D10" s="565">
        <v>11413</v>
      </c>
      <c r="E10" s="473">
        <v>1</v>
      </c>
      <c r="F10" s="565"/>
      <c r="G10" s="500"/>
      <c r="H10" s="565"/>
      <c r="I10" s="473"/>
      <c r="J10" s="565"/>
      <c r="K10" s="473"/>
      <c r="L10" s="565"/>
      <c r="M10" s="500"/>
      <c r="N10" s="565"/>
      <c r="O10" s="473"/>
      <c r="P10" s="565"/>
      <c r="Q10" s="473"/>
      <c r="R10" s="565"/>
      <c r="S10" s="566"/>
    </row>
    <row r="11" spans="1:19" ht="14.4" customHeight="1" x14ac:dyDescent="0.3">
      <c r="A11" s="568" t="s">
        <v>1034</v>
      </c>
      <c r="B11" s="565">
        <v>148163</v>
      </c>
      <c r="C11" s="473">
        <v>1.9390271034275171</v>
      </c>
      <c r="D11" s="565">
        <v>76411</v>
      </c>
      <c r="E11" s="473">
        <v>1</v>
      </c>
      <c r="F11" s="565">
        <v>100009</v>
      </c>
      <c r="G11" s="500">
        <v>1.3088298805145855</v>
      </c>
      <c r="H11" s="565"/>
      <c r="I11" s="473"/>
      <c r="J11" s="565"/>
      <c r="K11" s="473"/>
      <c r="L11" s="565"/>
      <c r="M11" s="500"/>
      <c r="N11" s="565"/>
      <c r="O11" s="473"/>
      <c r="P11" s="565"/>
      <c r="Q11" s="473"/>
      <c r="R11" s="565"/>
      <c r="S11" s="566"/>
    </row>
    <row r="12" spans="1:19" ht="14.4" customHeight="1" x14ac:dyDescent="0.3">
      <c r="A12" s="568" t="s">
        <v>1035</v>
      </c>
      <c r="B12" s="565">
        <v>192659</v>
      </c>
      <c r="C12" s="473">
        <v>0.75536849203890954</v>
      </c>
      <c r="D12" s="565">
        <v>255053</v>
      </c>
      <c r="E12" s="473">
        <v>1</v>
      </c>
      <c r="F12" s="565">
        <v>358687</v>
      </c>
      <c r="G12" s="500">
        <v>1.4063233916088029</v>
      </c>
      <c r="H12" s="565"/>
      <c r="I12" s="473"/>
      <c r="J12" s="565"/>
      <c r="K12" s="473"/>
      <c r="L12" s="565"/>
      <c r="M12" s="500"/>
      <c r="N12" s="565"/>
      <c r="O12" s="473"/>
      <c r="P12" s="565"/>
      <c r="Q12" s="473"/>
      <c r="R12" s="565"/>
      <c r="S12" s="566"/>
    </row>
    <row r="13" spans="1:19" ht="14.4" customHeight="1" x14ac:dyDescent="0.3">
      <c r="A13" s="568" t="s">
        <v>1036</v>
      </c>
      <c r="B13" s="565">
        <v>15185</v>
      </c>
      <c r="C13" s="473">
        <v>0.35318060239562737</v>
      </c>
      <c r="D13" s="565">
        <v>42995</v>
      </c>
      <c r="E13" s="473">
        <v>1</v>
      </c>
      <c r="F13" s="565">
        <v>30649</v>
      </c>
      <c r="G13" s="500">
        <v>0.71285033143388765</v>
      </c>
      <c r="H13" s="565"/>
      <c r="I13" s="473"/>
      <c r="J13" s="565"/>
      <c r="K13" s="473"/>
      <c r="L13" s="565"/>
      <c r="M13" s="500"/>
      <c r="N13" s="565"/>
      <c r="O13" s="473"/>
      <c r="P13" s="565"/>
      <c r="Q13" s="473"/>
      <c r="R13" s="565"/>
      <c r="S13" s="566"/>
    </row>
    <row r="14" spans="1:19" ht="14.4" customHeight="1" x14ac:dyDescent="0.3">
      <c r="A14" s="568" t="s">
        <v>1037</v>
      </c>
      <c r="B14" s="565">
        <v>9232</v>
      </c>
      <c r="C14" s="473">
        <v>0.6507365898357651</v>
      </c>
      <c r="D14" s="565">
        <v>14187</v>
      </c>
      <c r="E14" s="473">
        <v>1</v>
      </c>
      <c r="F14" s="565">
        <v>2145</v>
      </c>
      <c r="G14" s="500">
        <v>0.15119475576231761</v>
      </c>
      <c r="H14" s="565"/>
      <c r="I14" s="473"/>
      <c r="J14" s="565"/>
      <c r="K14" s="473"/>
      <c r="L14" s="565"/>
      <c r="M14" s="500"/>
      <c r="N14" s="565"/>
      <c r="O14" s="473"/>
      <c r="P14" s="565"/>
      <c r="Q14" s="473"/>
      <c r="R14" s="565"/>
      <c r="S14" s="566"/>
    </row>
    <row r="15" spans="1:19" ht="14.4" customHeight="1" x14ac:dyDescent="0.3">
      <c r="A15" s="568" t="s">
        <v>1038</v>
      </c>
      <c r="B15" s="565">
        <v>488376</v>
      </c>
      <c r="C15" s="473">
        <v>0.69365974629895022</v>
      </c>
      <c r="D15" s="565">
        <v>704057</v>
      </c>
      <c r="E15" s="473">
        <v>1</v>
      </c>
      <c r="F15" s="565">
        <v>746193</v>
      </c>
      <c r="G15" s="500">
        <v>1.0598474271259288</v>
      </c>
      <c r="H15" s="565"/>
      <c r="I15" s="473"/>
      <c r="J15" s="565"/>
      <c r="K15" s="473"/>
      <c r="L15" s="565"/>
      <c r="M15" s="500"/>
      <c r="N15" s="565"/>
      <c r="O15" s="473"/>
      <c r="P15" s="565"/>
      <c r="Q15" s="473"/>
      <c r="R15" s="565"/>
      <c r="S15" s="566"/>
    </row>
    <row r="16" spans="1:19" ht="14.4" customHeight="1" x14ac:dyDescent="0.3">
      <c r="A16" s="568" t="s">
        <v>1039</v>
      </c>
      <c r="B16" s="565"/>
      <c r="C16" s="473"/>
      <c r="D16" s="565"/>
      <c r="E16" s="473"/>
      <c r="F16" s="565">
        <v>11433</v>
      </c>
      <c r="G16" s="500"/>
      <c r="H16" s="565"/>
      <c r="I16" s="473"/>
      <c r="J16" s="565"/>
      <c r="K16" s="473"/>
      <c r="L16" s="565"/>
      <c r="M16" s="500"/>
      <c r="N16" s="565"/>
      <c r="O16" s="473"/>
      <c r="P16" s="565"/>
      <c r="Q16" s="473"/>
      <c r="R16" s="565"/>
      <c r="S16" s="566"/>
    </row>
    <row r="17" spans="1:19" ht="14.4" customHeight="1" x14ac:dyDescent="0.3">
      <c r="A17" s="568" t="s">
        <v>1040</v>
      </c>
      <c r="B17" s="565"/>
      <c r="C17" s="473"/>
      <c r="D17" s="565"/>
      <c r="E17" s="473"/>
      <c r="F17" s="565">
        <v>3858</v>
      </c>
      <c r="G17" s="500"/>
      <c r="H17" s="565"/>
      <c r="I17" s="473"/>
      <c r="J17" s="565"/>
      <c r="K17" s="473"/>
      <c r="L17" s="565"/>
      <c r="M17" s="500"/>
      <c r="N17" s="565"/>
      <c r="O17" s="473"/>
      <c r="P17" s="565"/>
      <c r="Q17" s="473"/>
      <c r="R17" s="565"/>
      <c r="S17" s="566"/>
    </row>
    <row r="18" spans="1:19" ht="14.4" customHeight="1" x14ac:dyDescent="0.3">
      <c r="A18" s="568" t="s">
        <v>1041</v>
      </c>
      <c r="B18" s="565">
        <v>794</v>
      </c>
      <c r="C18" s="473"/>
      <c r="D18" s="565"/>
      <c r="E18" s="473"/>
      <c r="F18" s="565">
        <v>27007</v>
      </c>
      <c r="G18" s="500"/>
      <c r="H18" s="565"/>
      <c r="I18" s="473"/>
      <c r="J18" s="565"/>
      <c r="K18" s="473"/>
      <c r="L18" s="565"/>
      <c r="M18" s="500"/>
      <c r="N18" s="565"/>
      <c r="O18" s="473"/>
      <c r="P18" s="565"/>
      <c r="Q18" s="473"/>
      <c r="R18" s="565"/>
      <c r="S18" s="566"/>
    </row>
    <row r="19" spans="1:19" ht="14.4" customHeight="1" x14ac:dyDescent="0.3">
      <c r="A19" s="568" t="s">
        <v>1042</v>
      </c>
      <c r="B19" s="565">
        <v>91378</v>
      </c>
      <c r="C19" s="473">
        <v>0.42985835720703558</v>
      </c>
      <c r="D19" s="565">
        <v>212577</v>
      </c>
      <c r="E19" s="473">
        <v>1</v>
      </c>
      <c r="F19" s="565">
        <v>124256</v>
      </c>
      <c r="G19" s="500">
        <v>0.58452231426730084</v>
      </c>
      <c r="H19" s="565"/>
      <c r="I19" s="473"/>
      <c r="J19" s="565"/>
      <c r="K19" s="473"/>
      <c r="L19" s="565"/>
      <c r="M19" s="500"/>
      <c r="N19" s="565"/>
      <c r="O19" s="473"/>
      <c r="P19" s="565"/>
      <c r="Q19" s="473"/>
      <c r="R19" s="565"/>
      <c r="S19" s="566"/>
    </row>
    <row r="20" spans="1:19" ht="14.4" customHeight="1" x14ac:dyDescent="0.3">
      <c r="A20" s="568" t="s">
        <v>1043</v>
      </c>
      <c r="B20" s="565">
        <v>233045</v>
      </c>
      <c r="C20" s="473">
        <v>0.54620647305472025</v>
      </c>
      <c r="D20" s="565">
        <v>426661</v>
      </c>
      <c r="E20" s="473">
        <v>1</v>
      </c>
      <c r="F20" s="565">
        <v>446471</v>
      </c>
      <c r="G20" s="500">
        <v>1.046430304152477</v>
      </c>
      <c r="H20" s="565"/>
      <c r="I20" s="473"/>
      <c r="J20" s="565"/>
      <c r="K20" s="473"/>
      <c r="L20" s="565"/>
      <c r="M20" s="500"/>
      <c r="N20" s="565"/>
      <c r="O20" s="473"/>
      <c r="P20" s="565"/>
      <c r="Q20" s="473"/>
      <c r="R20" s="565"/>
      <c r="S20" s="566"/>
    </row>
    <row r="21" spans="1:19" ht="14.4" customHeight="1" x14ac:dyDescent="0.3">
      <c r="A21" s="568" t="s">
        <v>1044</v>
      </c>
      <c r="B21" s="565">
        <v>5009</v>
      </c>
      <c r="C21" s="473">
        <v>1.9147553516819571</v>
      </c>
      <c r="D21" s="565">
        <v>2616</v>
      </c>
      <c r="E21" s="473">
        <v>1</v>
      </c>
      <c r="F21" s="565"/>
      <c r="G21" s="500"/>
      <c r="H21" s="565"/>
      <c r="I21" s="473"/>
      <c r="J21" s="565"/>
      <c r="K21" s="473"/>
      <c r="L21" s="565"/>
      <c r="M21" s="500"/>
      <c r="N21" s="565"/>
      <c r="O21" s="473"/>
      <c r="P21" s="565"/>
      <c r="Q21" s="473"/>
      <c r="R21" s="565"/>
      <c r="S21" s="566"/>
    </row>
    <row r="22" spans="1:19" ht="14.4" customHeight="1" x14ac:dyDescent="0.3">
      <c r="A22" s="568" t="s">
        <v>1045</v>
      </c>
      <c r="B22" s="565">
        <v>64272</v>
      </c>
      <c r="C22" s="473">
        <v>0.82244999808054053</v>
      </c>
      <c r="D22" s="565">
        <v>78147</v>
      </c>
      <c r="E22" s="473">
        <v>1</v>
      </c>
      <c r="F22" s="565">
        <v>74542</v>
      </c>
      <c r="G22" s="500">
        <v>0.95386899049227736</v>
      </c>
      <c r="H22" s="565"/>
      <c r="I22" s="473"/>
      <c r="J22" s="565"/>
      <c r="K22" s="473"/>
      <c r="L22" s="565"/>
      <c r="M22" s="500"/>
      <c r="N22" s="565"/>
      <c r="O22" s="473"/>
      <c r="P22" s="565"/>
      <c r="Q22" s="473"/>
      <c r="R22" s="565"/>
      <c r="S22" s="566"/>
    </row>
    <row r="23" spans="1:19" ht="14.4" customHeight="1" x14ac:dyDescent="0.3">
      <c r="A23" s="568" t="s">
        <v>1046</v>
      </c>
      <c r="B23" s="565">
        <v>5628</v>
      </c>
      <c r="C23" s="473">
        <v>13.118881118881118</v>
      </c>
      <c r="D23" s="565">
        <v>429</v>
      </c>
      <c r="E23" s="473">
        <v>1</v>
      </c>
      <c r="F23" s="565"/>
      <c r="G23" s="500"/>
      <c r="H23" s="565"/>
      <c r="I23" s="473"/>
      <c r="J23" s="565"/>
      <c r="K23" s="473"/>
      <c r="L23" s="565"/>
      <c r="M23" s="500"/>
      <c r="N23" s="565"/>
      <c r="O23" s="473"/>
      <c r="P23" s="565"/>
      <c r="Q23" s="473"/>
      <c r="R23" s="565"/>
      <c r="S23" s="566"/>
    </row>
    <row r="24" spans="1:19" ht="14.4" customHeight="1" thickBot="1" x14ac:dyDescent="0.35">
      <c r="A24" s="569" t="s">
        <v>1047</v>
      </c>
      <c r="B24" s="567">
        <v>91387</v>
      </c>
      <c r="C24" s="480">
        <v>2.6319624445596452</v>
      </c>
      <c r="D24" s="567">
        <v>34722</v>
      </c>
      <c r="E24" s="480">
        <v>1</v>
      </c>
      <c r="F24" s="567">
        <v>56804</v>
      </c>
      <c r="G24" s="492">
        <v>1.6359656701802892</v>
      </c>
      <c r="H24" s="567"/>
      <c r="I24" s="480"/>
      <c r="J24" s="567"/>
      <c r="K24" s="480"/>
      <c r="L24" s="567"/>
      <c r="M24" s="492"/>
      <c r="N24" s="567"/>
      <c r="O24" s="480"/>
      <c r="P24" s="567"/>
      <c r="Q24" s="480"/>
      <c r="R24" s="567"/>
      <c r="S24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8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1067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2111</v>
      </c>
      <c r="G3" s="89">
        <f t="shared" si="0"/>
        <v>2098324</v>
      </c>
      <c r="H3" s="89"/>
      <c r="I3" s="89"/>
      <c r="J3" s="89">
        <f t="shared" si="0"/>
        <v>2895</v>
      </c>
      <c r="K3" s="89">
        <f t="shared" si="0"/>
        <v>2903936</v>
      </c>
      <c r="L3" s="89"/>
      <c r="M3" s="89"/>
      <c r="N3" s="89">
        <f t="shared" si="0"/>
        <v>2842</v>
      </c>
      <c r="O3" s="89">
        <f t="shared" si="0"/>
        <v>2997096</v>
      </c>
      <c r="P3" s="67">
        <f>IF(K3=0,0,O3/K3)</f>
        <v>1.0320805968175608</v>
      </c>
      <c r="Q3" s="90">
        <f>IF(N3=0,0,O3/N3)</f>
        <v>1054.572836030964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54"/>
      <c r="B5" s="552"/>
      <c r="C5" s="554"/>
      <c r="D5" s="570"/>
      <c r="E5" s="556"/>
      <c r="F5" s="571" t="s">
        <v>58</v>
      </c>
      <c r="G5" s="572" t="s">
        <v>14</v>
      </c>
      <c r="H5" s="573"/>
      <c r="I5" s="573"/>
      <c r="J5" s="571" t="s">
        <v>58</v>
      </c>
      <c r="K5" s="572" t="s">
        <v>14</v>
      </c>
      <c r="L5" s="573"/>
      <c r="M5" s="573"/>
      <c r="N5" s="571" t="s">
        <v>58</v>
      </c>
      <c r="O5" s="572" t="s">
        <v>14</v>
      </c>
      <c r="P5" s="574"/>
      <c r="Q5" s="561"/>
    </row>
    <row r="6" spans="1:17" ht="14.4" customHeight="1" x14ac:dyDescent="0.3">
      <c r="A6" s="465" t="s">
        <v>1048</v>
      </c>
      <c r="B6" s="466" t="s">
        <v>958</v>
      </c>
      <c r="C6" s="466" t="s">
        <v>959</v>
      </c>
      <c r="D6" s="466" t="s">
        <v>960</v>
      </c>
      <c r="E6" s="466" t="s">
        <v>961</v>
      </c>
      <c r="F6" s="470">
        <v>2</v>
      </c>
      <c r="G6" s="470">
        <v>22806</v>
      </c>
      <c r="H6" s="470"/>
      <c r="I6" s="470">
        <v>11403</v>
      </c>
      <c r="J6" s="470"/>
      <c r="K6" s="470"/>
      <c r="L6" s="470"/>
      <c r="M6" s="470"/>
      <c r="N6" s="470"/>
      <c r="O6" s="470"/>
      <c r="P6" s="491"/>
      <c r="Q6" s="471"/>
    </row>
    <row r="7" spans="1:17" ht="14.4" customHeight="1" x14ac:dyDescent="0.3">
      <c r="A7" s="472" t="s">
        <v>1048</v>
      </c>
      <c r="B7" s="473" t="s">
        <v>962</v>
      </c>
      <c r="C7" s="473" t="s">
        <v>959</v>
      </c>
      <c r="D7" s="473" t="s">
        <v>968</v>
      </c>
      <c r="E7" s="473" t="s">
        <v>969</v>
      </c>
      <c r="F7" s="477"/>
      <c r="G7" s="477"/>
      <c r="H7" s="477"/>
      <c r="I7" s="477"/>
      <c r="J7" s="477">
        <v>2</v>
      </c>
      <c r="K7" s="477">
        <v>4680</v>
      </c>
      <c r="L7" s="477">
        <v>1</v>
      </c>
      <c r="M7" s="477">
        <v>2340</v>
      </c>
      <c r="N7" s="477">
        <v>2</v>
      </c>
      <c r="O7" s="477">
        <v>4686</v>
      </c>
      <c r="P7" s="500">
        <v>1.0012820512820513</v>
      </c>
      <c r="Q7" s="478">
        <v>2343</v>
      </c>
    </row>
    <row r="8" spans="1:17" ht="14.4" customHeight="1" x14ac:dyDescent="0.3">
      <c r="A8" s="472" t="s">
        <v>1048</v>
      </c>
      <c r="B8" s="473" t="s">
        <v>962</v>
      </c>
      <c r="C8" s="473" t="s">
        <v>959</v>
      </c>
      <c r="D8" s="473" t="s">
        <v>970</v>
      </c>
      <c r="E8" s="473" t="s">
        <v>971</v>
      </c>
      <c r="F8" s="477"/>
      <c r="G8" s="477"/>
      <c r="H8" s="477"/>
      <c r="I8" s="477"/>
      <c r="J8" s="477">
        <v>2</v>
      </c>
      <c r="K8" s="477">
        <v>2154</v>
      </c>
      <c r="L8" s="477">
        <v>1</v>
      </c>
      <c r="M8" s="477">
        <v>1077</v>
      </c>
      <c r="N8" s="477"/>
      <c r="O8" s="477"/>
      <c r="P8" s="500"/>
      <c r="Q8" s="478"/>
    </row>
    <row r="9" spans="1:17" ht="14.4" customHeight="1" x14ac:dyDescent="0.3">
      <c r="A9" s="472" t="s">
        <v>1048</v>
      </c>
      <c r="B9" s="473" t="s">
        <v>962</v>
      </c>
      <c r="C9" s="473" t="s">
        <v>959</v>
      </c>
      <c r="D9" s="473" t="s">
        <v>972</v>
      </c>
      <c r="E9" s="473" t="s">
        <v>973</v>
      </c>
      <c r="F9" s="477">
        <v>1</v>
      </c>
      <c r="G9" s="477">
        <v>3823</v>
      </c>
      <c r="H9" s="477"/>
      <c r="I9" s="477">
        <v>3823</v>
      </c>
      <c r="J9" s="477"/>
      <c r="K9" s="477"/>
      <c r="L9" s="477"/>
      <c r="M9" s="477"/>
      <c r="N9" s="477"/>
      <c r="O9" s="477"/>
      <c r="P9" s="500"/>
      <c r="Q9" s="478"/>
    </row>
    <row r="10" spans="1:17" ht="14.4" customHeight="1" x14ac:dyDescent="0.3">
      <c r="A10" s="472" t="s">
        <v>1048</v>
      </c>
      <c r="B10" s="473" t="s">
        <v>962</v>
      </c>
      <c r="C10" s="473" t="s">
        <v>959</v>
      </c>
      <c r="D10" s="473" t="s">
        <v>974</v>
      </c>
      <c r="E10" s="473" t="s">
        <v>975</v>
      </c>
      <c r="F10" s="477"/>
      <c r="G10" s="477"/>
      <c r="H10" s="477"/>
      <c r="I10" s="477"/>
      <c r="J10" s="477">
        <v>1</v>
      </c>
      <c r="K10" s="477">
        <v>445</v>
      </c>
      <c r="L10" s="477">
        <v>1</v>
      </c>
      <c r="M10" s="477">
        <v>445</v>
      </c>
      <c r="N10" s="477"/>
      <c r="O10" s="477"/>
      <c r="P10" s="500"/>
      <c r="Q10" s="478"/>
    </row>
    <row r="11" spans="1:17" ht="14.4" customHeight="1" x14ac:dyDescent="0.3">
      <c r="A11" s="472" t="s">
        <v>1048</v>
      </c>
      <c r="B11" s="473" t="s">
        <v>962</v>
      </c>
      <c r="C11" s="473" t="s">
        <v>959</v>
      </c>
      <c r="D11" s="473" t="s">
        <v>976</v>
      </c>
      <c r="E11" s="473" t="s">
        <v>977</v>
      </c>
      <c r="F11" s="477">
        <v>4</v>
      </c>
      <c r="G11" s="477">
        <v>3412</v>
      </c>
      <c r="H11" s="477"/>
      <c r="I11" s="477">
        <v>853</v>
      </c>
      <c r="J11" s="477"/>
      <c r="K11" s="477"/>
      <c r="L11" s="477"/>
      <c r="M11" s="477"/>
      <c r="N11" s="477"/>
      <c r="O11" s="477"/>
      <c r="P11" s="500"/>
      <c r="Q11" s="478"/>
    </row>
    <row r="12" spans="1:17" ht="14.4" customHeight="1" x14ac:dyDescent="0.3">
      <c r="A12" s="472" t="s">
        <v>1048</v>
      </c>
      <c r="B12" s="473" t="s">
        <v>962</v>
      </c>
      <c r="C12" s="473" t="s">
        <v>959</v>
      </c>
      <c r="D12" s="473" t="s">
        <v>978</v>
      </c>
      <c r="E12" s="473" t="s">
        <v>979</v>
      </c>
      <c r="F12" s="477">
        <v>4</v>
      </c>
      <c r="G12" s="477">
        <v>6620</v>
      </c>
      <c r="H12" s="477">
        <v>4</v>
      </c>
      <c r="I12" s="477">
        <v>1655</v>
      </c>
      <c r="J12" s="477">
        <v>1</v>
      </c>
      <c r="K12" s="477">
        <v>1655</v>
      </c>
      <c r="L12" s="477">
        <v>1</v>
      </c>
      <c r="M12" s="477">
        <v>1655</v>
      </c>
      <c r="N12" s="477"/>
      <c r="O12" s="477"/>
      <c r="P12" s="500"/>
      <c r="Q12" s="478"/>
    </row>
    <row r="13" spans="1:17" ht="14.4" customHeight="1" x14ac:dyDescent="0.3">
      <c r="A13" s="472" t="s">
        <v>1048</v>
      </c>
      <c r="B13" s="473" t="s">
        <v>962</v>
      </c>
      <c r="C13" s="473" t="s">
        <v>959</v>
      </c>
      <c r="D13" s="473" t="s">
        <v>982</v>
      </c>
      <c r="E13" s="473" t="s">
        <v>984</v>
      </c>
      <c r="F13" s="477"/>
      <c r="G13" s="477"/>
      <c r="H13" s="477"/>
      <c r="I13" s="477"/>
      <c r="J13" s="477"/>
      <c r="K13" s="477"/>
      <c r="L13" s="477"/>
      <c r="M13" s="477"/>
      <c r="N13" s="477">
        <v>1</v>
      </c>
      <c r="O13" s="477">
        <v>841</v>
      </c>
      <c r="P13" s="500"/>
      <c r="Q13" s="478">
        <v>841</v>
      </c>
    </row>
    <row r="14" spans="1:17" ht="14.4" customHeight="1" x14ac:dyDescent="0.3">
      <c r="A14" s="472" t="s">
        <v>1048</v>
      </c>
      <c r="B14" s="473" t="s">
        <v>962</v>
      </c>
      <c r="C14" s="473" t="s">
        <v>959</v>
      </c>
      <c r="D14" s="473" t="s">
        <v>989</v>
      </c>
      <c r="E14" s="473" t="s">
        <v>990</v>
      </c>
      <c r="F14" s="477">
        <v>2</v>
      </c>
      <c r="G14" s="477">
        <v>34</v>
      </c>
      <c r="H14" s="477"/>
      <c r="I14" s="477">
        <v>17</v>
      </c>
      <c r="J14" s="477"/>
      <c r="K14" s="477"/>
      <c r="L14" s="477"/>
      <c r="M14" s="477"/>
      <c r="N14" s="477"/>
      <c r="O14" s="477"/>
      <c r="P14" s="500"/>
      <c r="Q14" s="478"/>
    </row>
    <row r="15" spans="1:17" ht="14.4" customHeight="1" x14ac:dyDescent="0.3">
      <c r="A15" s="472" t="s">
        <v>1048</v>
      </c>
      <c r="B15" s="473" t="s">
        <v>962</v>
      </c>
      <c r="C15" s="473" t="s">
        <v>959</v>
      </c>
      <c r="D15" s="473" t="s">
        <v>989</v>
      </c>
      <c r="E15" s="473" t="s">
        <v>991</v>
      </c>
      <c r="F15" s="477">
        <v>0</v>
      </c>
      <c r="G15" s="477">
        <v>0</v>
      </c>
      <c r="H15" s="477">
        <v>0</v>
      </c>
      <c r="I15" s="477"/>
      <c r="J15" s="477">
        <v>1</v>
      </c>
      <c r="K15" s="477">
        <v>17</v>
      </c>
      <c r="L15" s="477">
        <v>1</v>
      </c>
      <c r="M15" s="477">
        <v>17</v>
      </c>
      <c r="N15" s="477">
        <v>2</v>
      </c>
      <c r="O15" s="477">
        <v>34</v>
      </c>
      <c r="P15" s="500">
        <v>2</v>
      </c>
      <c r="Q15" s="478">
        <v>17</v>
      </c>
    </row>
    <row r="16" spans="1:17" ht="14.4" customHeight="1" x14ac:dyDescent="0.3">
      <c r="A16" s="472" t="s">
        <v>1048</v>
      </c>
      <c r="B16" s="473" t="s">
        <v>962</v>
      </c>
      <c r="C16" s="473" t="s">
        <v>959</v>
      </c>
      <c r="D16" s="473" t="s">
        <v>992</v>
      </c>
      <c r="E16" s="473" t="s">
        <v>975</v>
      </c>
      <c r="F16" s="477">
        <v>3</v>
      </c>
      <c r="G16" s="477">
        <v>2124</v>
      </c>
      <c r="H16" s="477">
        <v>1.5</v>
      </c>
      <c r="I16" s="477">
        <v>708</v>
      </c>
      <c r="J16" s="477">
        <v>2</v>
      </c>
      <c r="K16" s="477">
        <v>1416</v>
      </c>
      <c r="L16" s="477">
        <v>1</v>
      </c>
      <c r="M16" s="477">
        <v>708</v>
      </c>
      <c r="N16" s="477">
        <v>4</v>
      </c>
      <c r="O16" s="477">
        <v>2836</v>
      </c>
      <c r="P16" s="500">
        <v>2.0028248587570623</v>
      </c>
      <c r="Q16" s="478">
        <v>709</v>
      </c>
    </row>
    <row r="17" spans="1:17" ht="14.4" customHeight="1" x14ac:dyDescent="0.3">
      <c r="A17" s="472" t="s">
        <v>1048</v>
      </c>
      <c r="B17" s="473" t="s">
        <v>962</v>
      </c>
      <c r="C17" s="473" t="s">
        <v>959</v>
      </c>
      <c r="D17" s="473" t="s">
        <v>993</v>
      </c>
      <c r="E17" s="473" t="s">
        <v>977</v>
      </c>
      <c r="F17" s="477">
        <v>1</v>
      </c>
      <c r="G17" s="477">
        <v>1438</v>
      </c>
      <c r="H17" s="477"/>
      <c r="I17" s="477">
        <v>1438</v>
      </c>
      <c r="J17" s="477"/>
      <c r="K17" s="477"/>
      <c r="L17" s="477"/>
      <c r="M17" s="477"/>
      <c r="N17" s="477"/>
      <c r="O17" s="477"/>
      <c r="P17" s="500"/>
      <c r="Q17" s="478"/>
    </row>
    <row r="18" spans="1:17" ht="14.4" customHeight="1" x14ac:dyDescent="0.3">
      <c r="A18" s="472" t="s">
        <v>1048</v>
      </c>
      <c r="B18" s="473" t="s">
        <v>962</v>
      </c>
      <c r="C18" s="473" t="s">
        <v>959</v>
      </c>
      <c r="D18" s="473" t="s">
        <v>994</v>
      </c>
      <c r="E18" s="473" t="s">
        <v>995</v>
      </c>
      <c r="F18" s="477">
        <v>1</v>
      </c>
      <c r="G18" s="477">
        <v>2437</v>
      </c>
      <c r="H18" s="477"/>
      <c r="I18" s="477">
        <v>2437</v>
      </c>
      <c r="J18" s="477"/>
      <c r="K18" s="477"/>
      <c r="L18" s="477"/>
      <c r="M18" s="477"/>
      <c r="N18" s="477"/>
      <c r="O18" s="477"/>
      <c r="P18" s="500"/>
      <c r="Q18" s="478"/>
    </row>
    <row r="19" spans="1:17" ht="14.4" customHeight="1" x14ac:dyDescent="0.3">
      <c r="A19" s="472" t="s">
        <v>1048</v>
      </c>
      <c r="B19" s="473" t="s">
        <v>962</v>
      </c>
      <c r="C19" s="473" t="s">
        <v>959</v>
      </c>
      <c r="D19" s="473" t="s">
        <v>996</v>
      </c>
      <c r="E19" s="473" t="s">
        <v>997</v>
      </c>
      <c r="F19" s="477">
        <v>0</v>
      </c>
      <c r="G19" s="477">
        <v>0</v>
      </c>
      <c r="H19" s="477"/>
      <c r="I19" s="477"/>
      <c r="J19" s="477"/>
      <c r="K19" s="477"/>
      <c r="L19" s="477"/>
      <c r="M19" s="477"/>
      <c r="N19" s="477">
        <v>4</v>
      </c>
      <c r="O19" s="477">
        <v>276</v>
      </c>
      <c r="P19" s="500"/>
      <c r="Q19" s="478">
        <v>69</v>
      </c>
    </row>
    <row r="20" spans="1:17" ht="14.4" customHeight="1" x14ac:dyDescent="0.3">
      <c r="A20" s="472" t="s">
        <v>1048</v>
      </c>
      <c r="B20" s="473" t="s">
        <v>962</v>
      </c>
      <c r="C20" s="473" t="s">
        <v>959</v>
      </c>
      <c r="D20" s="473" t="s">
        <v>996</v>
      </c>
      <c r="E20" s="473" t="s">
        <v>998</v>
      </c>
      <c r="F20" s="477">
        <v>3</v>
      </c>
      <c r="G20" s="477">
        <v>207</v>
      </c>
      <c r="H20" s="477">
        <v>1</v>
      </c>
      <c r="I20" s="477">
        <v>69</v>
      </c>
      <c r="J20" s="477">
        <v>3</v>
      </c>
      <c r="K20" s="477">
        <v>207</v>
      </c>
      <c r="L20" s="477">
        <v>1</v>
      </c>
      <c r="M20" s="477">
        <v>69</v>
      </c>
      <c r="N20" s="477"/>
      <c r="O20" s="477"/>
      <c r="P20" s="500"/>
      <c r="Q20" s="478"/>
    </row>
    <row r="21" spans="1:17" ht="14.4" customHeight="1" x14ac:dyDescent="0.3">
      <c r="A21" s="472" t="s">
        <v>1048</v>
      </c>
      <c r="B21" s="473" t="s">
        <v>962</v>
      </c>
      <c r="C21" s="473" t="s">
        <v>959</v>
      </c>
      <c r="D21" s="473" t="s">
        <v>1001</v>
      </c>
      <c r="E21" s="473" t="s">
        <v>1002</v>
      </c>
      <c r="F21" s="477">
        <v>1</v>
      </c>
      <c r="G21" s="477">
        <v>1664</v>
      </c>
      <c r="H21" s="477"/>
      <c r="I21" s="477">
        <v>1664</v>
      </c>
      <c r="J21" s="477"/>
      <c r="K21" s="477"/>
      <c r="L21" s="477"/>
      <c r="M21" s="477"/>
      <c r="N21" s="477">
        <v>1</v>
      </c>
      <c r="O21" s="477">
        <v>1667</v>
      </c>
      <c r="P21" s="500"/>
      <c r="Q21" s="478">
        <v>1667</v>
      </c>
    </row>
    <row r="22" spans="1:17" ht="14.4" customHeight="1" x14ac:dyDescent="0.3">
      <c r="A22" s="472" t="s">
        <v>1048</v>
      </c>
      <c r="B22" s="473" t="s">
        <v>962</v>
      </c>
      <c r="C22" s="473" t="s">
        <v>959</v>
      </c>
      <c r="D22" s="473" t="s">
        <v>1003</v>
      </c>
      <c r="E22" s="473" t="s">
        <v>1004</v>
      </c>
      <c r="F22" s="477">
        <v>4</v>
      </c>
      <c r="G22" s="477">
        <v>2240</v>
      </c>
      <c r="H22" s="477"/>
      <c r="I22" s="477">
        <v>560</v>
      </c>
      <c r="J22" s="477"/>
      <c r="K22" s="477"/>
      <c r="L22" s="477"/>
      <c r="M22" s="477"/>
      <c r="N22" s="477"/>
      <c r="O22" s="477"/>
      <c r="P22" s="500"/>
      <c r="Q22" s="478"/>
    </row>
    <row r="23" spans="1:17" ht="14.4" customHeight="1" x14ac:dyDescent="0.3">
      <c r="A23" s="472" t="s">
        <v>1048</v>
      </c>
      <c r="B23" s="473" t="s">
        <v>962</v>
      </c>
      <c r="C23" s="473" t="s">
        <v>959</v>
      </c>
      <c r="D23" s="473" t="s">
        <v>1012</v>
      </c>
      <c r="E23" s="473" t="s">
        <v>1013</v>
      </c>
      <c r="F23" s="477"/>
      <c r="G23" s="477"/>
      <c r="H23" s="477"/>
      <c r="I23" s="477"/>
      <c r="J23" s="477"/>
      <c r="K23" s="477"/>
      <c r="L23" s="477"/>
      <c r="M23" s="477"/>
      <c r="N23" s="477">
        <v>5</v>
      </c>
      <c r="O23" s="477">
        <v>2145</v>
      </c>
      <c r="P23" s="500"/>
      <c r="Q23" s="478">
        <v>429</v>
      </c>
    </row>
    <row r="24" spans="1:17" ht="14.4" customHeight="1" x14ac:dyDescent="0.3">
      <c r="A24" s="472" t="s">
        <v>1048</v>
      </c>
      <c r="B24" s="473" t="s">
        <v>962</v>
      </c>
      <c r="C24" s="473" t="s">
        <v>959</v>
      </c>
      <c r="D24" s="473" t="s">
        <v>1012</v>
      </c>
      <c r="E24" s="473" t="s">
        <v>1014</v>
      </c>
      <c r="F24" s="477"/>
      <c r="G24" s="477"/>
      <c r="H24" s="477"/>
      <c r="I24" s="477"/>
      <c r="J24" s="477">
        <v>2</v>
      </c>
      <c r="K24" s="477">
        <v>858</v>
      </c>
      <c r="L24" s="477">
        <v>1</v>
      </c>
      <c r="M24" s="477">
        <v>429</v>
      </c>
      <c r="N24" s="477"/>
      <c r="O24" s="477"/>
      <c r="P24" s="500"/>
      <c r="Q24" s="478"/>
    </row>
    <row r="25" spans="1:17" ht="14.4" customHeight="1" x14ac:dyDescent="0.3">
      <c r="A25" s="472" t="s">
        <v>1048</v>
      </c>
      <c r="B25" s="473" t="s">
        <v>962</v>
      </c>
      <c r="C25" s="473" t="s">
        <v>959</v>
      </c>
      <c r="D25" s="473" t="s">
        <v>1018</v>
      </c>
      <c r="E25" s="473" t="s">
        <v>1019</v>
      </c>
      <c r="F25" s="477">
        <v>7</v>
      </c>
      <c r="G25" s="477">
        <v>11543</v>
      </c>
      <c r="H25" s="477">
        <v>3.5</v>
      </c>
      <c r="I25" s="477">
        <v>1649</v>
      </c>
      <c r="J25" s="477">
        <v>2</v>
      </c>
      <c r="K25" s="477">
        <v>3298</v>
      </c>
      <c r="L25" s="477">
        <v>1</v>
      </c>
      <c r="M25" s="477">
        <v>1649</v>
      </c>
      <c r="N25" s="477"/>
      <c r="O25" s="477"/>
      <c r="P25" s="500"/>
      <c r="Q25" s="478"/>
    </row>
    <row r="26" spans="1:17" ht="14.4" customHeight="1" x14ac:dyDescent="0.3">
      <c r="A26" s="472" t="s">
        <v>1048</v>
      </c>
      <c r="B26" s="473" t="s">
        <v>962</v>
      </c>
      <c r="C26" s="473" t="s">
        <v>959</v>
      </c>
      <c r="D26" s="473" t="s">
        <v>1021</v>
      </c>
      <c r="E26" s="473" t="s">
        <v>1022</v>
      </c>
      <c r="F26" s="477"/>
      <c r="G26" s="477"/>
      <c r="H26" s="477"/>
      <c r="I26" s="477"/>
      <c r="J26" s="477">
        <v>3</v>
      </c>
      <c r="K26" s="477">
        <v>6609</v>
      </c>
      <c r="L26" s="477">
        <v>1</v>
      </c>
      <c r="M26" s="477">
        <v>2203</v>
      </c>
      <c r="N26" s="477">
        <v>7</v>
      </c>
      <c r="O26" s="477">
        <v>15435</v>
      </c>
      <c r="P26" s="500">
        <v>2.3354516568315935</v>
      </c>
      <c r="Q26" s="478">
        <v>2205</v>
      </c>
    </row>
    <row r="27" spans="1:17" ht="14.4" customHeight="1" x14ac:dyDescent="0.3">
      <c r="A27" s="472" t="s">
        <v>1048</v>
      </c>
      <c r="B27" s="473" t="s">
        <v>962</v>
      </c>
      <c r="C27" s="473" t="s">
        <v>959</v>
      </c>
      <c r="D27" s="473" t="s">
        <v>1021</v>
      </c>
      <c r="E27" s="473" t="s">
        <v>1023</v>
      </c>
      <c r="F27" s="477"/>
      <c r="G27" s="477"/>
      <c r="H27" s="477"/>
      <c r="I27" s="477"/>
      <c r="J27" s="477">
        <v>3</v>
      </c>
      <c r="K27" s="477">
        <v>6609</v>
      </c>
      <c r="L27" s="477">
        <v>1</v>
      </c>
      <c r="M27" s="477">
        <v>2203</v>
      </c>
      <c r="N27" s="477"/>
      <c r="O27" s="477"/>
      <c r="P27" s="500"/>
      <c r="Q27" s="478"/>
    </row>
    <row r="28" spans="1:17" ht="14.4" customHeight="1" x14ac:dyDescent="0.3">
      <c r="A28" s="472" t="s">
        <v>1049</v>
      </c>
      <c r="B28" s="473" t="s">
        <v>958</v>
      </c>
      <c r="C28" s="473" t="s">
        <v>959</v>
      </c>
      <c r="D28" s="473" t="s">
        <v>960</v>
      </c>
      <c r="E28" s="473" t="s">
        <v>961</v>
      </c>
      <c r="F28" s="477">
        <v>1</v>
      </c>
      <c r="G28" s="477">
        <v>11403</v>
      </c>
      <c r="H28" s="477">
        <v>0.99912380618592833</v>
      </c>
      <c r="I28" s="477">
        <v>11403</v>
      </c>
      <c r="J28" s="477">
        <v>1</v>
      </c>
      <c r="K28" s="477">
        <v>11413</v>
      </c>
      <c r="L28" s="477">
        <v>1</v>
      </c>
      <c r="M28" s="477">
        <v>11413</v>
      </c>
      <c r="N28" s="477"/>
      <c r="O28" s="477"/>
      <c r="P28" s="500"/>
      <c r="Q28" s="478"/>
    </row>
    <row r="29" spans="1:17" ht="14.4" customHeight="1" x14ac:dyDescent="0.3">
      <c r="A29" s="472" t="s">
        <v>1049</v>
      </c>
      <c r="B29" s="473" t="s">
        <v>962</v>
      </c>
      <c r="C29" s="473" t="s">
        <v>959</v>
      </c>
      <c r="D29" s="473" t="s">
        <v>963</v>
      </c>
      <c r="E29" s="473" t="s">
        <v>964</v>
      </c>
      <c r="F29" s="477"/>
      <c r="G29" s="477"/>
      <c r="H29" s="477"/>
      <c r="I29" s="477"/>
      <c r="J29" s="477">
        <v>1</v>
      </c>
      <c r="K29" s="477">
        <v>136</v>
      </c>
      <c r="L29" s="477">
        <v>1</v>
      </c>
      <c r="M29" s="477">
        <v>136</v>
      </c>
      <c r="N29" s="477"/>
      <c r="O29" s="477"/>
      <c r="P29" s="500"/>
      <c r="Q29" s="478"/>
    </row>
    <row r="30" spans="1:17" ht="14.4" customHeight="1" x14ac:dyDescent="0.3">
      <c r="A30" s="472" t="s">
        <v>1049</v>
      </c>
      <c r="B30" s="473" t="s">
        <v>962</v>
      </c>
      <c r="C30" s="473" t="s">
        <v>959</v>
      </c>
      <c r="D30" s="473" t="s">
        <v>966</v>
      </c>
      <c r="E30" s="473" t="s">
        <v>967</v>
      </c>
      <c r="F30" s="477"/>
      <c r="G30" s="477"/>
      <c r="H30" s="477"/>
      <c r="I30" s="477"/>
      <c r="J30" s="477">
        <v>2</v>
      </c>
      <c r="K30" s="477">
        <v>2524</v>
      </c>
      <c r="L30" s="477">
        <v>1</v>
      </c>
      <c r="M30" s="477">
        <v>1262</v>
      </c>
      <c r="N30" s="477"/>
      <c r="O30" s="477"/>
      <c r="P30" s="500"/>
      <c r="Q30" s="478"/>
    </row>
    <row r="31" spans="1:17" ht="14.4" customHeight="1" x14ac:dyDescent="0.3">
      <c r="A31" s="472" t="s">
        <v>1049</v>
      </c>
      <c r="B31" s="473" t="s">
        <v>962</v>
      </c>
      <c r="C31" s="473" t="s">
        <v>959</v>
      </c>
      <c r="D31" s="473" t="s">
        <v>968</v>
      </c>
      <c r="E31" s="473" t="s">
        <v>969</v>
      </c>
      <c r="F31" s="477"/>
      <c r="G31" s="477"/>
      <c r="H31" s="477"/>
      <c r="I31" s="477"/>
      <c r="J31" s="477"/>
      <c r="K31" s="477"/>
      <c r="L31" s="477"/>
      <c r="M31" s="477"/>
      <c r="N31" s="477">
        <v>3</v>
      </c>
      <c r="O31" s="477">
        <v>7027</v>
      </c>
      <c r="P31" s="500"/>
      <c r="Q31" s="478">
        <v>2342.3333333333335</v>
      </c>
    </row>
    <row r="32" spans="1:17" ht="14.4" customHeight="1" x14ac:dyDescent="0.3">
      <c r="A32" s="472" t="s">
        <v>1049</v>
      </c>
      <c r="B32" s="473" t="s">
        <v>962</v>
      </c>
      <c r="C32" s="473" t="s">
        <v>959</v>
      </c>
      <c r="D32" s="473" t="s">
        <v>970</v>
      </c>
      <c r="E32" s="473" t="s">
        <v>971</v>
      </c>
      <c r="F32" s="477"/>
      <c r="G32" s="477"/>
      <c r="H32" s="477"/>
      <c r="I32" s="477"/>
      <c r="J32" s="477">
        <v>2</v>
      </c>
      <c r="K32" s="477">
        <v>2154</v>
      </c>
      <c r="L32" s="477">
        <v>1</v>
      </c>
      <c r="M32" s="477">
        <v>1077</v>
      </c>
      <c r="N32" s="477"/>
      <c r="O32" s="477"/>
      <c r="P32" s="500"/>
      <c r="Q32" s="478"/>
    </row>
    <row r="33" spans="1:17" ht="14.4" customHeight="1" x14ac:dyDescent="0.3">
      <c r="A33" s="472" t="s">
        <v>1049</v>
      </c>
      <c r="B33" s="473" t="s">
        <v>962</v>
      </c>
      <c r="C33" s="473" t="s">
        <v>959</v>
      </c>
      <c r="D33" s="473" t="s">
        <v>972</v>
      </c>
      <c r="E33" s="473" t="s">
        <v>973</v>
      </c>
      <c r="F33" s="477">
        <v>7</v>
      </c>
      <c r="G33" s="477">
        <v>26761</v>
      </c>
      <c r="H33" s="477">
        <v>0.46642265795206972</v>
      </c>
      <c r="I33" s="477">
        <v>3823</v>
      </c>
      <c r="J33" s="477">
        <v>15</v>
      </c>
      <c r="K33" s="477">
        <v>57375</v>
      </c>
      <c r="L33" s="477">
        <v>1</v>
      </c>
      <c r="M33" s="477">
        <v>3825</v>
      </c>
      <c r="N33" s="477">
        <v>10</v>
      </c>
      <c r="O33" s="477">
        <v>38280</v>
      </c>
      <c r="P33" s="500">
        <v>0.66718954248366014</v>
      </c>
      <c r="Q33" s="478">
        <v>3828</v>
      </c>
    </row>
    <row r="34" spans="1:17" ht="14.4" customHeight="1" x14ac:dyDescent="0.3">
      <c r="A34" s="472" t="s">
        <v>1049</v>
      </c>
      <c r="B34" s="473" t="s">
        <v>962</v>
      </c>
      <c r="C34" s="473" t="s">
        <v>959</v>
      </c>
      <c r="D34" s="473" t="s">
        <v>978</v>
      </c>
      <c r="E34" s="473" t="s">
        <v>979</v>
      </c>
      <c r="F34" s="477">
        <v>2</v>
      </c>
      <c r="G34" s="477">
        <v>3310</v>
      </c>
      <c r="H34" s="477">
        <v>2</v>
      </c>
      <c r="I34" s="477">
        <v>1655</v>
      </c>
      <c r="J34" s="477">
        <v>1</v>
      </c>
      <c r="K34" s="477">
        <v>1655</v>
      </c>
      <c r="L34" s="477">
        <v>1</v>
      </c>
      <c r="M34" s="477">
        <v>1655</v>
      </c>
      <c r="N34" s="477"/>
      <c r="O34" s="477"/>
      <c r="P34" s="500"/>
      <c r="Q34" s="478"/>
    </row>
    <row r="35" spans="1:17" ht="14.4" customHeight="1" x14ac:dyDescent="0.3">
      <c r="A35" s="472" t="s">
        <v>1049</v>
      </c>
      <c r="B35" s="473" t="s">
        <v>962</v>
      </c>
      <c r="C35" s="473" t="s">
        <v>959</v>
      </c>
      <c r="D35" s="473" t="s">
        <v>982</v>
      </c>
      <c r="E35" s="473" t="s">
        <v>984</v>
      </c>
      <c r="F35" s="477"/>
      <c r="G35" s="477"/>
      <c r="H35" s="477"/>
      <c r="I35" s="477"/>
      <c r="J35" s="477"/>
      <c r="K35" s="477"/>
      <c r="L35" s="477"/>
      <c r="M35" s="477"/>
      <c r="N35" s="477">
        <v>2</v>
      </c>
      <c r="O35" s="477">
        <v>1682</v>
      </c>
      <c r="P35" s="500"/>
      <c r="Q35" s="478">
        <v>841</v>
      </c>
    </row>
    <row r="36" spans="1:17" ht="14.4" customHeight="1" x14ac:dyDescent="0.3">
      <c r="A36" s="472" t="s">
        <v>1049</v>
      </c>
      <c r="B36" s="473" t="s">
        <v>962</v>
      </c>
      <c r="C36" s="473" t="s">
        <v>959</v>
      </c>
      <c r="D36" s="473" t="s">
        <v>989</v>
      </c>
      <c r="E36" s="473" t="s">
        <v>990</v>
      </c>
      <c r="F36" s="477">
        <v>1</v>
      </c>
      <c r="G36" s="477">
        <v>17</v>
      </c>
      <c r="H36" s="477">
        <v>7.6923076923076927E-2</v>
      </c>
      <c r="I36" s="477">
        <v>17</v>
      </c>
      <c r="J36" s="477">
        <v>13</v>
      </c>
      <c r="K36" s="477">
        <v>221</v>
      </c>
      <c r="L36" s="477">
        <v>1</v>
      </c>
      <c r="M36" s="477">
        <v>17</v>
      </c>
      <c r="N36" s="477">
        <v>10</v>
      </c>
      <c r="O36" s="477">
        <v>170</v>
      </c>
      <c r="P36" s="500">
        <v>0.76923076923076927</v>
      </c>
      <c r="Q36" s="478">
        <v>17</v>
      </c>
    </row>
    <row r="37" spans="1:17" ht="14.4" customHeight="1" x14ac:dyDescent="0.3">
      <c r="A37" s="472" t="s">
        <v>1049</v>
      </c>
      <c r="B37" s="473" t="s">
        <v>962</v>
      </c>
      <c r="C37" s="473" t="s">
        <v>959</v>
      </c>
      <c r="D37" s="473" t="s">
        <v>989</v>
      </c>
      <c r="E37" s="473" t="s">
        <v>991</v>
      </c>
      <c r="F37" s="477">
        <v>8</v>
      </c>
      <c r="G37" s="477">
        <v>136</v>
      </c>
      <c r="H37" s="477">
        <v>1.3333333333333333</v>
      </c>
      <c r="I37" s="477">
        <v>17</v>
      </c>
      <c r="J37" s="477">
        <v>6</v>
      </c>
      <c r="K37" s="477">
        <v>102</v>
      </c>
      <c r="L37" s="477">
        <v>1</v>
      </c>
      <c r="M37" s="477">
        <v>17</v>
      </c>
      <c r="N37" s="477">
        <v>9</v>
      </c>
      <c r="O37" s="477">
        <v>153</v>
      </c>
      <c r="P37" s="500">
        <v>1.5</v>
      </c>
      <c r="Q37" s="478">
        <v>17</v>
      </c>
    </row>
    <row r="38" spans="1:17" ht="14.4" customHeight="1" x14ac:dyDescent="0.3">
      <c r="A38" s="472" t="s">
        <v>1049</v>
      </c>
      <c r="B38" s="473" t="s">
        <v>962</v>
      </c>
      <c r="C38" s="473" t="s">
        <v>959</v>
      </c>
      <c r="D38" s="473" t="s">
        <v>992</v>
      </c>
      <c r="E38" s="473" t="s">
        <v>975</v>
      </c>
      <c r="F38" s="477">
        <v>17</v>
      </c>
      <c r="G38" s="477">
        <v>12036</v>
      </c>
      <c r="H38" s="477">
        <v>0.48571428571428571</v>
      </c>
      <c r="I38" s="477">
        <v>708</v>
      </c>
      <c r="J38" s="477">
        <v>35</v>
      </c>
      <c r="K38" s="477">
        <v>24780</v>
      </c>
      <c r="L38" s="477">
        <v>1</v>
      </c>
      <c r="M38" s="477">
        <v>708</v>
      </c>
      <c r="N38" s="477">
        <v>26</v>
      </c>
      <c r="O38" s="477">
        <v>18434</v>
      </c>
      <c r="P38" s="500">
        <v>0.74390637610976595</v>
      </c>
      <c r="Q38" s="478">
        <v>709</v>
      </c>
    </row>
    <row r="39" spans="1:17" ht="14.4" customHeight="1" x14ac:dyDescent="0.3">
      <c r="A39" s="472" t="s">
        <v>1049</v>
      </c>
      <c r="B39" s="473" t="s">
        <v>962</v>
      </c>
      <c r="C39" s="473" t="s">
        <v>959</v>
      </c>
      <c r="D39" s="473" t="s">
        <v>993</v>
      </c>
      <c r="E39" s="473" t="s">
        <v>977</v>
      </c>
      <c r="F39" s="477">
        <v>20</v>
      </c>
      <c r="G39" s="477">
        <v>28760</v>
      </c>
      <c r="H39" s="477">
        <v>0.37709625394993901</v>
      </c>
      <c r="I39" s="477">
        <v>1438</v>
      </c>
      <c r="J39" s="477">
        <v>53</v>
      </c>
      <c r="K39" s="477">
        <v>76267</v>
      </c>
      <c r="L39" s="477">
        <v>1</v>
      </c>
      <c r="M39" s="477">
        <v>1439</v>
      </c>
      <c r="N39" s="477">
        <v>37</v>
      </c>
      <c r="O39" s="477">
        <v>53317</v>
      </c>
      <c r="P39" s="500">
        <v>0.69908348302673506</v>
      </c>
      <c r="Q39" s="478">
        <v>1441</v>
      </c>
    </row>
    <row r="40" spans="1:17" ht="14.4" customHeight="1" x14ac:dyDescent="0.3">
      <c r="A40" s="472" t="s">
        <v>1049</v>
      </c>
      <c r="B40" s="473" t="s">
        <v>962</v>
      </c>
      <c r="C40" s="473" t="s">
        <v>959</v>
      </c>
      <c r="D40" s="473" t="s">
        <v>994</v>
      </c>
      <c r="E40" s="473" t="s">
        <v>995</v>
      </c>
      <c r="F40" s="477">
        <v>10</v>
      </c>
      <c r="G40" s="477">
        <v>24370</v>
      </c>
      <c r="H40" s="477">
        <v>0.35699636704558774</v>
      </c>
      <c r="I40" s="477">
        <v>2437</v>
      </c>
      <c r="J40" s="477">
        <v>28</v>
      </c>
      <c r="K40" s="477">
        <v>68264</v>
      </c>
      <c r="L40" s="477">
        <v>1</v>
      </c>
      <c r="M40" s="477">
        <v>2438</v>
      </c>
      <c r="N40" s="477">
        <v>25</v>
      </c>
      <c r="O40" s="477">
        <v>61050</v>
      </c>
      <c r="P40" s="500">
        <v>0.89432204382983715</v>
      </c>
      <c r="Q40" s="478">
        <v>2442</v>
      </c>
    </row>
    <row r="41" spans="1:17" ht="14.4" customHeight="1" x14ac:dyDescent="0.3">
      <c r="A41" s="472" t="s">
        <v>1049</v>
      </c>
      <c r="B41" s="473" t="s">
        <v>962</v>
      </c>
      <c r="C41" s="473" t="s">
        <v>959</v>
      </c>
      <c r="D41" s="473" t="s">
        <v>996</v>
      </c>
      <c r="E41" s="473" t="s">
        <v>997</v>
      </c>
      <c r="F41" s="477">
        <v>15</v>
      </c>
      <c r="G41" s="477">
        <v>1035</v>
      </c>
      <c r="H41" s="477">
        <v>1.3636363636363635</v>
      </c>
      <c r="I41" s="477">
        <v>69</v>
      </c>
      <c r="J41" s="477">
        <v>11</v>
      </c>
      <c r="K41" s="477">
        <v>759</v>
      </c>
      <c r="L41" s="477">
        <v>1</v>
      </c>
      <c r="M41" s="477">
        <v>69</v>
      </c>
      <c r="N41" s="477">
        <v>12</v>
      </c>
      <c r="O41" s="477">
        <v>828</v>
      </c>
      <c r="P41" s="500">
        <v>1.0909090909090908</v>
      </c>
      <c r="Q41" s="478">
        <v>69</v>
      </c>
    </row>
    <row r="42" spans="1:17" ht="14.4" customHeight="1" x14ac:dyDescent="0.3">
      <c r="A42" s="472" t="s">
        <v>1049</v>
      </c>
      <c r="B42" s="473" t="s">
        <v>962</v>
      </c>
      <c r="C42" s="473" t="s">
        <v>959</v>
      </c>
      <c r="D42" s="473" t="s">
        <v>996</v>
      </c>
      <c r="E42" s="473" t="s">
        <v>998</v>
      </c>
      <c r="F42" s="477">
        <v>2</v>
      </c>
      <c r="G42" s="477">
        <v>138</v>
      </c>
      <c r="H42" s="477">
        <v>8.3333333333333329E-2</v>
      </c>
      <c r="I42" s="477">
        <v>69</v>
      </c>
      <c r="J42" s="477">
        <v>24</v>
      </c>
      <c r="K42" s="477">
        <v>1656</v>
      </c>
      <c r="L42" s="477">
        <v>1</v>
      </c>
      <c r="M42" s="477">
        <v>69</v>
      </c>
      <c r="N42" s="477">
        <v>14</v>
      </c>
      <c r="O42" s="477">
        <v>966</v>
      </c>
      <c r="P42" s="500">
        <v>0.58333333333333337</v>
      </c>
      <c r="Q42" s="478">
        <v>69</v>
      </c>
    </row>
    <row r="43" spans="1:17" ht="14.4" customHeight="1" x14ac:dyDescent="0.3">
      <c r="A43" s="472" t="s">
        <v>1049</v>
      </c>
      <c r="B43" s="473" t="s">
        <v>962</v>
      </c>
      <c r="C43" s="473" t="s">
        <v>959</v>
      </c>
      <c r="D43" s="473" t="s">
        <v>1003</v>
      </c>
      <c r="E43" s="473" t="s">
        <v>1004</v>
      </c>
      <c r="F43" s="477">
        <v>43</v>
      </c>
      <c r="G43" s="477">
        <v>24080</v>
      </c>
      <c r="H43" s="477">
        <v>0.46739130434782611</v>
      </c>
      <c r="I43" s="477">
        <v>560</v>
      </c>
      <c r="J43" s="477">
        <v>92</v>
      </c>
      <c r="K43" s="477">
        <v>51520</v>
      </c>
      <c r="L43" s="477">
        <v>1</v>
      </c>
      <c r="M43" s="477">
        <v>560</v>
      </c>
      <c r="N43" s="477">
        <v>75</v>
      </c>
      <c r="O43" s="477">
        <v>42075</v>
      </c>
      <c r="P43" s="500">
        <v>0.81667313664596275</v>
      </c>
      <c r="Q43" s="478">
        <v>561</v>
      </c>
    </row>
    <row r="44" spans="1:17" ht="14.4" customHeight="1" x14ac:dyDescent="0.3">
      <c r="A44" s="472" t="s">
        <v>1049</v>
      </c>
      <c r="B44" s="473" t="s">
        <v>962</v>
      </c>
      <c r="C44" s="473" t="s">
        <v>959</v>
      </c>
      <c r="D44" s="473" t="s">
        <v>1012</v>
      </c>
      <c r="E44" s="473" t="s">
        <v>1014</v>
      </c>
      <c r="F44" s="477"/>
      <c r="G44" s="477"/>
      <c r="H44" s="477"/>
      <c r="I44" s="477"/>
      <c r="J44" s="477">
        <v>4</v>
      </c>
      <c r="K44" s="477">
        <v>1716</v>
      </c>
      <c r="L44" s="477">
        <v>1</v>
      </c>
      <c r="M44" s="477">
        <v>429</v>
      </c>
      <c r="N44" s="477"/>
      <c r="O44" s="477"/>
      <c r="P44" s="500"/>
      <c r="Q44" s="478"/>
    </row>
    <row r="45" spans="1:17" ht="14.4" customHeight="1" x14ac:dyDescent="0.3">
      <c r="A45" s="472" t="s">
        <v>1049</v>
      </c>
      <c r="B45" s="473" t="s">
        <v>962</v>
      </c>
      <c r="C45" s="473" t="s">
        <v>959</v>
      </c>
      <c r="D45" s="473" t="s">
        <v>1018</v>
      </c>
      <c r="E45" s="473" t="s">
        <v>1019</v>
      </c>
      <c r="F45" s="477">
        <v>14</v>
      </c>
      <c r="G45" s="477">
        <v>23086</v>
      </c>
      <c r="H45" s="477">
        <v>2.8</v>
      </c>
      <c r="I45" s="477">
        <v>1649</v>
      </c>
      <c r="J45" s="477">
        <v>5</v>
      </c>
      <c r="K45" s="477">
        <v>8245</v>
      </c>
      <c r="L45" s="477">
        <v>1</v>
      </c>
      <c r="M45" s="477">
        <v>1649</v>
      </c>
      <c r="N45" s="477"/>
      <c r="O45" s="477"/>
      <c r="P45" s="500"/>
      <c r="Q45" s="478"/>
    </row>
    <row r="46" spans="1:17" ht="14.4" customHeight="1" x14ac:dyDescent="0.3">
      <c r="A46" s="472" t="s">
        <v>1049</v>
      </c>
      <c r="B46" s="473" t="s">
        <v>962</v>
      </c>
      <c r="C46" s="473" t="s">
        <v>959</v>
      </c>
      <c r="D46" s="473" t="s">
        <v>1020</v>
      </c>
      <c r="E46" s="473" t="s">
        <v>1011</v>
      </c>
      <c r="F46" s="477">
        <v>2</v>
      </c>
      <c r="G46" s="477">
        <v>480</v>
      </c>
      <c r="H46" s="477"/>
      <c r="I46" s="477">
        <v>240</v>
      </c>
      <c r="J46" s="477"/>
      <c r="K46" s="477"/>
      <c r="L46" s="477"/>
      <c r="M46" s="477"/>
      <c r="N46" s="477"/>
      <c r="O46" s="477"/>
      <c r="P46" s="500"/>
      <c r="Q46" s="478"/>
    </row>
    <row r="47" spans="1:17" ht="14.4" customHeight="1" x14ac:dyDescent="0.3">
      <c r="A47" s="472" t="s">
        <v>1049</v>
      </c>
      <c r="B47" s="473" t="s">
        <v>962</v>
      </c>
      <c r="C47" s="473" t="s">
        <v>959</v>
      </c>
      <c r="D47" s="473" t="s">
        <v>1021</v>
      </c>
      <c r="E47" s="473" t="s">
        <v>1022</v>
      </c>
      <c r="F47" s="477"/>
      <c r="G47" s="477"/>
      <c r="H47" s="477"/>
      <c r="I47" s="477"/>
      <c r="J47" s="477">
        <v>10</v>
      </c>
      <c r="K47" s="477">
        <v>22030</v>
      </c>
      <c r="L47" s="477">
        <v>1</v>
      </c>
      <c r="M47" s="477">
        <v>2203</v>
      </c>
      <c r="N47" s="477">
        <v>36</v>
      </c>
      <c r="O47" s="477">
        <v>79380</v>
      </c>
      <c r="P47" s="500">
        <v>3.6032682705401724</v>
      </c>
      <c r="Q47" s="478">
        <v>2205</v>
      </c>
    </row>
    <row r="48" spans="1:17" ht="14.4" customHeight="1" x14ac:dyDescent="0.3">
      <c r="A48" s="472" t="s">
        <v>1049</v>
      </c>
      <c r="B48" s="473" t="s">
        <v>962</v>
      </c>
      <c r="C48" s="473" t="s">
        <v>959</v>
      </c>
      <c r="D48" s="473" t="s">
        <v>1021</v>
      </c>
      <c r="E48" s="473" t="s">
        <v>1023</v>
      </c>
      <c r="F48" s="477"/>
      <c r="G48" s="477"/>
      <c r="H48" s="477"/>
      <c r="I48" s="477"/>
      <c r="J48" s="477">
        <v>20</v>
      </c>
      <c r="K48" s="477">
        <v>44060</v>
      </c>
      <c r="L48" s="477">
        <v>1</v>
      </c>
      <c r="M48" s="477">
        <v>2203</v>
      </c>
      <c r="N48" s="477">
        <v>1</v>
      </c>
      <c r="O48" s="477">
        <v>2205</v>
      </c>
      <c r="P48" s="500">
        <v>5.0045392646391282E-2</v>
      </c>
      <c r="Q48" s="478">
        <v>2205</v>
      </c>
    </row>
    <row r="49" spans="1:17" ht="14.4" customHeight="1" x14ac:dyDescent="0.3">
      <c r="A49" s="472" t="s">
        <v>1050</v>
      </c>
      <c r="B49" s="473" t="s">
        <v>958</v>
      </c>
      <c r="C49" s="473" t="s">
        <v>959</v>
      </c>
      <c r="D49" s="473" t="s">
        <v>960</v>
      </c>
      <c r="E49" s="473" t="s">
        <v>961</v>
      </c>
      <c r="F49" s="477">
        <v>1</v>
      </c>
      <c r="G49" s="477">
        <v>11403</v>
      </c>
      <c r="H49" s="477"/>
      <c r="I49" s="477">
        <v>11403</v>
      </c>
      <c r="J49" s="477"/>
      <c r="K49" s="477"/>
      <c r="L49" s="477"/>
      <c r="M49" s="477"/>
      <c r="N49" s="477">
        <v>2</v>
      </c>
      <c r="O49" s="477">
        <v>22866</v>
      </c>
      <c r="P49" s="500"/>
      <c r="Q49" s="478">
        <v>11433</v>
      </c>
    </row>
    <row r="50" spans="1:17" ht="14.4" customHeight="1" x14ac:dyDescent="0.3">
      <c r="A50" s="472" t="s">
        <v>1050</v>
      </c>
      <c r="B50" s="473" t="s">
        <v>962</v>
      </c>
      <c r="C50" s="473" t="s">
        <v>959</v>
      </c>
      <c r="D50" s="473" t="s">
        <v>963</v>
      </c>
      <c r="E50" s="473" t="s">
        <v>964</v>
      </c>
      <c r="F50" s="477">
        <v>1</v>
      </c>
      <c r="G50" s="477">
        <v>136</v>
      </c>
      <c r="H50" s="477">
        <v>1</v>
      </c>
      <c r="I50" s="477">
        <v>136</v>
      </c>
      <c r="J50" s="477">
        <v>1</v>
      </c>
      <c r="K50" s="477">
        <v>136</v>
      </c>
      <c r="L50" s="477">
        <v>1</v>
      </c>
      <c r="M50" s="477">
        <v>136</v>
      </c>
      <c r="N50" s="477">
        <v>1</v>
      </c>
      <c r="O50" s="477">
        <v>137</v>
      </c>
      <c r="P50" s="500">
        <v>1.0073529411764706</v>
      </c>
      <c r="Q50" s="478">
        <v>137</v>
      </c>
    </row>
    <row r="51" spans="1:17" ht="14.4" customHeight="1" x14ac:dyDescent="0.3">
      <c r="A51" s="472" t="s">
        <v>1050</v>
      </c>
      <c r="B51" s="473" t="s">
        <v>962</v>
      </c>
      <c r="C51" s="473" t="s">
        <v>959</v>
      </c>
      <c r="D51" s="473" t="s">
        <v>963</v>
      </c>
      <c r="E51" s="473" t="s">
        <v>965</v>
      </c>
      <c r="F51" s="477">
        <v>1</v>
      </c>
      <c r="G51" s="477">
        <v>136</v>
      </c>
      <c r="H51" s="477"/>
      <c r="I51" s="477">
        <v>136</v>
      </c>
      <c r="J51" s="477"/>
      <c r="K51" s="477"/>
      <c r="L51" s="477"/>
      <c r="M51" s="477"/>
      <c r="N51" s="477"/>
      <c r="O51" s="477"/>
      <c r="P51" s="500"/>
      <c r="Q51" s="478"/>
    </row>
    <row r="52" spans="1:17" ht="14.4" customHeight="1" x14ac:dyDescent="0.3">
      <c r="A52" s="472" t="s">
        <v>1050</v>
      </c>
      <c r="B52" s="473" t="s">
        <v>962</v>
      </c>
      <c r="C52" s="473" t="s">
        <v>959</v>
      </c>
      <c r="D52" s="473" t="s">
        <v>966</v>
      </c>
      <c r="E52" s="473" t="s">
        <v>967</v>
      </c>
      <c r="F52" s="477">
        <v>1</v>
      </c>
      <c r="G52" s="477">
        <v>1262</v>
      </c>
      <c r="H52" s="477">
        <v>0.2</v>
      </c>
      <c r="I52" s="477">
        <v>1262</v>
      </c>
      <c r="J52" s="477">
        <v>5</v>
      </c>
      <c r="K52" s="477">
        <v>6310</v>
      </c>
      <c r="L52" s="477">
        <v>1</v>
      </c>
      <c r="M52" s="477">
        <v>1262</v>
      </c>
      <c r="N52" s="477">
        <v>8</v>
      </c>
      <c r="O52" s="477">
        <v>10104</v>
      </c>
      <c r="P52" s="500">
        <v>1.6012678288431061</v>
      </c>
      <c r="Q52" s="478">
        <v>1263</v>
      </c>
    </row>
    <row r="53" spans="1:17" ht="14.4" customHeight="1" x14ac:dyDescent="0.3">
      <c r="A53" s="472" t="s">
        <v>1050</v>
      </c>
      <c r="B53" s="473" t="s">
        <v>962</v>
      </c>
      <c r="C53" s="473" t="s">
        <v>959</v>
      </c>
      <c r="D53" s="473" t="s">
        <v>968</v>
      </c>
      <c r="E53" s="473" t="s">
        <v>969</v>
      </c>
      <c r="F53" s="477">
        <v>3</v>
      </c>
      <c r="G53" s="477">
        <v>7014</v>
      </c>
      <c r="H53" s="477"/>
      <c r="I53" s="477">
        <v>2338</v>
      </c>
      <c r="J53" s="477"/>
      <c r="K53" s="477"/>
      <c r="L53" s="477"/>
      <c r="M53" s="477"/>
      <c r="N53" s="477">
        <v>3</v>
      </c>
      <c r="O53" s="477">
        <v>7028</v>
      </c>
      <c r="P53" s="500"/>
      <c r="Q53" s="478">
        <v>2342.6666666666665</v>
      </c>
    </row>
    <row r="54" spans="1:17" ht="14.4" customHeight="1" x14ac:dyDescent="0.3">
      <c r="A54" s="472" t="s">
        <v>1050</v>
      </c>
      <c r="B54" s="473" t="s">
        <v>962</v>
      </c>
      <c r="C54" s="473" t="s">
        <v>959</v>
      </c>
      <c r="D54" s="473" t="s">
        <v>970</v>
      </c>
      <c r="E54" s="473" t="s">
        <v>971</v>
      </c>
      <c r="F54" s="477">
        <v>2</v>
      </c>
      <c r="G54" s="477">
        <v>2154</v>
      </c>
      <c r="H54" s="477">
        <v>0.4</v>
      </c>
      <c r="I54" s="477">
        <v>1077</v>
      </c>
      <c r="J54" s="477">
        <v>5</v>
      </c>
      <c r="K54" s="477">
        <v>5385</v>
      </c>
      <c r="L54" s="477">
        <v>1</v>
      </c>
      <c r="M54" s="477">
        <v>1077</v>
      </c>
      <c r="N54" s="477">
        <v>9</v>
      </c>
      <c r="O54" s="477">
        <v>9702</v>
      </c>
      <c r="P54" s="500">
        <v>1.8016713091922005</v>
      </c>
      <c r="Q54" s="478">
        <v>1078</v>
      </c>
    </row>
    <row r="55" spans="1:17" ht="14.4" customHeight="1" x14ac:dyDescent="0.3">
      <c r="A55" s="472" t="s">
        <v>1050</v>
      </c>
      <c r="B55" s="473" t="s">
        <v>962</v>
      </c>
      <c r="C55" s="473" t="s">
        <v>959</v>
      </c>
      <c r="D55" s="473" t="s">
        <v>972</v>
      </c>
      <c r="E55" s="473" t="s">
        <v>973</v>
      </c>
      <c r="F55" s="477">
        <v>27</v>
      </c>
      <c r="G55" s="477">
        <v>103221</v>
      </c>
      <c r="H55" s="477">
        <v>1.1244117647058824</v>
      </c>
      <c r="I55" s="477">
        <v>3823</v>
      </c>
      <c r="J55" s="477">
        <v>24</v>
      </c>
      <c r="K55" s="477">
        <v>91800</v>
      </c>
      <c r="L55" s="477">
        <v>1</v>
      </c>
      <c r="M55" s="477">
        <v>3825</v>
      </c>
      <c r="N55" s="477">
        <v>19</v>
      </c>
      <c r="O55" s="477">
        <v>72732</v>
      </c>
      <c r="P55" s="500">
        <v>0.79228758169934643</v>
      </c>
      <c r="Q55" s="478">
        <v>3828</v>
      </c>
    </row>
    <row r="56" spans="1:17" ht="14.4" customHeight="1" x14ac:dyDescent="0.3">
      <c r="A56" s="472" t="s">
        <v>1050</v>
      </c>
      <c r="B56" s="473" t="s">
        <v>962</v>
      </c>
      <c r="C56" s="473" t="s">
        <v>959</v>
      </c>
      <c r="D56" s="473" t="s">
        <v>974</v>
      </c>
      <c r="E56" s="473" t="s">
        <v>975</v>
      </c>
      <c r="F56" s="477">
        <v>10</v>
      </c>
      <c r="G56" s="477">
        <v>4450</v>
      </c>
      <c r="H56" s="477">
        <v>5</v>
      </c>
      <c r="I56" s="477">
        <v>445</v>
      </c>
      <c r="J56" s="477">
        <v>2</v>
      </c>
      <c r="K56" s="477">
        <v>890</v>
      </c>
      <c r="L56" s="477">
        <v>1</v>
      </c>
      <c r="M56" s="477">
        <v>445</v>
      </c>
      <c r="N56" s="477"/>
      <c r="O56" s="477"/>
      <c r="P56" s="500"/>
      <c r="Q56" s="478"/>
    </row>
    <row r="57" spans="1:17" ht="14.4" customHeight="1" x14ac:dyDescent="0.3">
      <c r="A57" s="472" t="s">
        <v>1050</v>
      </c>
      <c r="B57" s="473" t="s">
        <v>962</v>
      </c>
      <c r="C57" s="473" t="s">
        <v>959</v>
      </c>
      <c r="D57" s="473" t="s">
        <v>978</v>
      </c>
      <c r="E57" s="473" t="s">
        <v>979</v>
      </c>
      <c r="F57" s="477">
        <v>5</v>
      </c>
      <c r="G57" s="477">
        <v>8275</v>
      </c>
      <c r="H57" s="477">
        <v>1.6666666666666667</v>
      </c>
      <c r="I57" s="477">
        <v>1655</v>
      </c>
      <c r="J57" s="477">
        <v>3</v>
      </c>
      <c r="K57" s="477">
        <v>4965</v>
      </c>
      <c r="L57" s="477">
        <v>1</v>
      </c>
      <c r="M57" s="477">
        <v>1655</v>
      </c>
      <c r="N57" s="477"/>
      <c r="O57" s="477"/>
      <c r="P57" s="500"/>
      <c r="Q57" s="478"/>
    </row>
    <row r="58" spans="1:17" ht="14.4" customHeight="1" x14ac:dyDescent="0.3">
      <c r="A58" s="472" t="s">
        <v>1050</v>
      </c>
      <c r="B58" s="473" t="s">
        <v>962</v>
      </c>
      <c r="C58" s="473" t="s">
        <v>959</v>
      </c>
      <c r="D58" s="473" t="s">
        <v>980</v>
      </c>
      <c r="E58" s="473" t="s">
        <v>1051</v>
      </c>
      <c r="F58" s="477">
        <v>2</v>
      </c>
      <c r="G58" s="477">
        <v>3240</v>
      </c>
      <c r="H58" s="477"/>
      <c r="I58" s="477">
        <v>1620</v>
      </c>
      <c r="J58" s="477"/>
      <c r="K58" s="477"/>
      <c r="L58" s="477"/>
      <c r="M58" s="477"/>
      <c r="N58" s="477"/>
      <c r="O58" s="477"/>
      <c r="P58" s="500"/>
      <c r="Q58" s="478"/>
    </row>
    <row r="59" spans="1:17" ht="14.4" customHeight="1" x14ac:dyDescent="0.3">
      <c r="A59" s="472" t="s">
        <v>1050</v>
      </c>
      <c r="B59" s="473" t="s">
        <v>962</v>
      </c>
      <c r="C59" s="473" t="s">
        <v>959</v>
      </c>
      <c r="D59" s="473" t="s">
        <v>982</v>
      </c>
      <c r="E59" s="473" t="s">
        <v>984</v>
      </c>
      <c r="F59" s="477">
        <v>2</v>
      </c>
      <c r="G59" s="477">
        <v>1680</v>
      </c>
      <c r="H59" s="477"/>
      <c r="I59" s="477">
        <v>840</v>
      </c>
      <c r="J59" s="477"/>
      <c r="K59" s="477"/>
      <c r="L59" s="477"/>
      <c r="M59" s="477"/>
      <c r="N59" s="477">
        <v>3</v>
      </c>
      <c r="O59" s="477">
        <v>2523</v>
      </c>
      <c r="P59" s="500"/>
      <c r="Q59" s="478">
        <v>841</v>
      </c>
    </row>
    <row r="60" spans="1:17" ht="14.4" customHeight="1" x14ac:dyDescent="0.3">
      <c r="A60" s="472" t="s">
        <v>1050</v>
      </c>
      <c r="B60" s="473" t="s">
        <v>962</v>
      </c>
      <c r="C60" s="473" t="s">
        <v>959</v>
      </c>
      <c r="D60" s="473" t="s">
        <v>985</v>
      </c>
      <c r="E60" s="473" t="s">
        <v>986</v>
      </c>
      <c r="F60" s="477">
        <v>1</v>
      </c>
      <c r="G60" s="477">
        <v>1523</v>
      </c>
      <c r="H60" s="477"/>
      <c r="I60" s="477">
        <v>1523</v>
      </c>
      <c r="J60" s="477"/>
      <c r="K60" s="477"/>
      <c r="L60" s="477"/>
      <c r="M60" s="477"/>
      <c r="N60" s="477"/>
      <c r="O60" s="477"/>
      <c r="P60" s="500"/>
      <c r="Q60" s="478"/>
    </row>
    <row r="61" spans="1:17" ht="14.4" customHeight="1" x14ac:dyDescent="0.3">
      <c r="A61" s="472" t="s">
        <v>1050</v>
      </c>
      <c r="B61" s="473" t="s">
        <v>962</v>
      </c>
      <c r="C61" s="473" t="s">
        <v>959</v>
      </c>
      <c r="D61" s="473" t="s">
        <v>989</v>
      </c>
      <c r="E61" s="473" t="s">
        <v>990</v>
      </c>
      <c r="F61" s="477">
        <v>10</v>
      </c>
      <c r="G61" s="477">
        <v>170</v>
      </c>
      <c r="H61" s="477">
        <v>0.33333333333333331</v>
      </c>
      <c r="I61" s="477">
        <v>17</v>
      </c>
      <c r="J61" s="477">
        <v>30</v>
      </c>
      <c r="K61" s="477">
        <v>510</v>
      </c>
      <c r="L61" s="477">
        <v>1</v>
      </c>
      <c r="M61" s="477">
        <v>17</v>
      </c>
      <c r="N61" s="477">
        <v>34</v>
      </c>
      <c r="O61" s="477">
        <v>578</v>
      </c>
      <c r="P61" s="500">
        <v>1.1333333333333333</v>
      </c>
      <c r="Q61" s="478">
        <v>17</v>
      </c>
    </row>
    <row r="62" spans="1:17" ht="14.4" customHeight="1" x14ac:dyDescent="0.3">
      <c r="A62" s="472" t="s">
        <v>1050</v>
      </c>
      <c r="B62" s="473" t="s">
        <v>962</v>
      </c>
      <c r="C62" s="473" t="s">
        <v>959</v>
      </c>
      <c r="D62" s="473" t="s">
        <v>989</v>
      </c>
      <c r="E62" s="473" t="s">
        <v>991</v>
      </c>
      <c r="F62" s="477">
        <v>14</v>
      </c>
      <c r="G62" s="477">
        <v>238</v>
      </c>
      <c r="H62" s="477">
        <v>2.8</v>
      </c>
      <c r="I62" s="477">
        <v>17</v>
      </c>
      <c r="J62" s="477">
        <v>5</v>
      </c>
      <c r="K62" s="477">
        <v>85</v>
      </c>
      <c r="L62" s="477">
        <v>1</v>
      </c>
      <c r="M62" s="477">
        <v>17</v>
      </c>
      <c r="N62" s="477">
        <v>4</v>
      </c>
      <c r="O62" s="477">
        <v>68</v>
      </c>
      <c r="P62" s="500">
        <v>0.8</v>
      </c>
      <c r="Q62" s="478">
        <v>17</v>
      </c>
    </row>
    <row r="63" spans="1:17" ht="14.4" customHeight="1" x14ac:dyDescent="0.3">
      <c r="A63" s="472" t="s">
        <v>1050</v>
      </c>
      <c r="B63" s="473" t="s">
        <v>962</v>
      </c>
      <c r="C63" s="473" t="s">
        <v>959</v>
      </c>
      <c r="D63" s="473" t="s">
        <v>992</v>
      </c>
      <c r="E63" s="473" t="s">
        <v>975</v>
      </c>
      <c r="F63" s="477">
        <v>43</v>
      </c>
      <c r="G63" s="477">
        <v>30444</v>
      </c>
      <c r="H63" s="477">
        <v>0.671875</v>
      </c>
      <c r="I63" s="477">
        <v>708</v>
      </c>
      <c r="J63" s="477">
        <v>64</v>
      </c>
      <c r="K63" s="477">
        <v>45312</v>
      </c>
      <c r="L63" s="477">
        <v>1</v>
      </c>
      <c r="M63" s="477">
        <v>708</v>
      </c>
      <c r="N63" s="477">
        <v>69</v>
      </c>
      <c r="O63" s="477">
        <v>48921</v>
      </c>
      <c r="P63" s="500">
        <v>1.0796477754237288</v>
      </c>
      <c r="Q63" s="478">
        <v>709</v>
      </c>
    </row>
    <row r="64" spans="1:17" ht="14.4" customHeight="1" x14ac:dyDescent="0.3">
      <c r="A64" s="472" t="s">
        <v>1050</v>
      </c>
      <c r="B64" s="473" t="s">
        <v>962</v>
      </c>
      <c r="C64" s="473" t="s">
        <v>959</v>
      </c>
      <c r="D64" s="473" t="s">
        <v>993</v>
      </c>
      <c r="E64" s="473" t="s">
        <v>977</v>
      </c>
      <c r="F64" s="477">
        <v>86</v>
      </c>
      <c r="G64" s="477">
        <v>123668</v>
      </c>
      <c r="H64" s="477">
        <v>0.96562063230551798</v>
      </c>
      <c r="I64" s="477">
        <v>1438</v>
      </c>
      <c r="J64" s="477">
        <v>89</v>
      </c>
      <c r="K64" s="477">
        <v>128071</v>
      </c>
      <c r="L64" s="477">
        <v>1</v>
      </c>
      <c r="M64" s="477">
        <v>1439</v>
      </c>
      <c r="N64" s="477">
        <v>86</v>
      </c>
      <c r="O64" s="477">
        <v>123926</v>
      </c>
      <c r="P64" s="500">
        <v>0.96763513988334593</v>
      </c>
      <c r="Q64" s="478">
        <v>1441</v>
      </c>
    </row>
    <row r="65" spans="1:17" ht="14.4" customHeight="1" x14ac:dyDescent="0.3">
      <c r="A65" s="472" t="s">
        <v>1050</v>
      </c>
      <c r="B65" s="473" t="s">
        <v>962</v>
      </c>
      <c r="C65" s="473" t="s">
        <v>959</v>
      </c>
      <c r="D65" s="473" t="s">
        <v>994</v>
      </c>
      <c r="E65" s="473" t="s">
        <v>995</v>
      </c>
      <c r="F65" s="477">
        <v>45</v>
      </c>
      <c r="G65" s="477">
        <v>109665</v>
      </c>
      <c r="H65" s="477">
        <v>0.83299152310637137</v>
      </c>
      <c r="I65" s="477">
        <v>2437</v>
      </c>
      <c r="J65" s="477">
        <v>54</v>
      </c>
      <c r="K65" s="477">
        <v>131652</v>
      </c>
      <c r="L65" s="477">
        <v>1</v>
      </c>
      <c r="M65" s="477">
        <v>2438</v>
      </c>
      <c r="N65" s="477">
        <v>50</v>
      </c>
      <c r="O65" s="477">
        <v>122100</v>
      </c>
      <c r="P65" s="500">
        <v>0.92744508249020141</v>
      </c>
      <c r="Q65" s="478">
        <v>2442</v>
      </c>
    </row>
    <row r="66" spans="1:17" ht="14.4" customHeight="1" x14ac:dyDescent="0.3">
      <c r="A66" s="472" t="s">
        <v>1050</v>
      </c>
      <c r="B66" s="473" t="s">
        <v>962</v>
      </c>
      <c r="C66" s="473" t="s">
        <v>959</v>
      </c>
      <c r="D66" s="473" t="s">
        <v>996</v>
      </c>
      <c r="E66" s="473" t="s">
        <v>997</v>
      </c>
      <c r="F66" s="477">
        <v>28</v>
      </c>
      <c r="G66" s="477">
        <v>1932</v>
      </c>
      <c r="H66" s="477">
        <v>3.1111111111111112</v>
      </c>
      <c r="I66" s="477">
        <v>69</v>
      </c>
      <c r="J66" s="477">
        <v>9</v>
      </c>
      <c r="K66" s="477">
        <v>621</v>
      </c>
      <c r="L66" s="477">
        <v>1</v>
      </c>
      <c r="M66" s="477">
        <v>69</v>
      </c>
      <c r="N66" s="477">
        <v>7</v>
      </c>
      <c r="O66" s="477">
        <v>483</v>
      </c>
      <c r="P66" s="500">
        <v>0.77777777777777779</v>
      </c>
      <c r="Q66" s="478">
        <v>69</v>
      </c>
    </row>
    <row r="67" spans="1:17" ht="14.4" customHeight="1" x14ac:dyDescent="0.3">
      <c r="A67" s="472" t="s">
        <v>1050</v>
      </c>
      <c r="B67" s="473" t="s">
        <v>962</v>
      </c>
      <c r="C67" s="473" t="s">
        <v>959</v>
      </c>
      <c r="D67" s="473" t="s">
        <v>996</v>
      </c>
      <c r="E67" s="473" t="s">
        <v>998</v>
      </c>
      <c r="F67" s="477">
        <v>17</v>
      </c>
      <c r="G67" s="477">
        <v>1173</v>
      </c>
      <c r="H67" s="477">
        <v>0.2982456140350877</v>
      </c>
      <c r="I67" s="477">
        <v>69</v>
      </c>
      <c r="J67" s="477">
        <v>57</v>
      </c>
      <c r="K67" s="477">
        <v>3933</v>
      </c>
      <c r="L67" s="477">
        <v>1</v>
      </c>
      <c r="M67" s="477">
        <v>69</v>
      </c>
      <c r="N67" s="477">
        <v>62</v>
      </c>
      <c r="O67" s="477">
        <v>4278</v>
      </c>
      <c r="P67" s="500">
        <v>1.0877192982456141</v>
      </c>
      <c r="Q67" s="478">
        <v>69</v>
      </c>
    </row>
    <row r="68" spans="1:17" ht="14.4" customHeight="1" x14ac:dyDescent="0.3">
      <c r="A68" s="472" t="s">
        <v>1050</v>
      </c>
      <c r="B68" s="473" t="s">
        <v>962</v>
      </c>
      <c r="C68" s="473" t="s">
        <v>959</v>
      </c>
      <c r="D68" s="473" t="s">
        <v>999</v>
      </c>
      <c r="E68" s="473" t="s">
        <v>1000</v>
      </c>
      <c r="F68" s="477">
        <v>1</v>
      </c>
      <c r="G68" s="477">
        <v>407</v>
      </c>
      <c r="H68" s="477"/>
      <c r="I68" s="477">
        <v>407</v>
      </c>
      <c r="J68" s="477"/>
      <c r="K68" s="477"/>
      <c r="L68" s="477"/>
      <c r="M68" s="477"/>
      <c r="N68" s="477"/>
      <c r="O68" s="477"/>
      <c r="P68" s="500"/>
      <c r="Q68" s="478"/>
    </row>
    <row r="69" spans="1:17" ht="14.4" customHeight="1" x14ac:dyDescent="0.3">
      <c r="A69" s="472" t="s">
        <v>1050</v>
      </c>
      <c r="B69" s="473" t="s">
        <v>962</v>
      </c>
      <c r="C69" s="473" t="s">
        <v>959</v>
      </c>
      <c r="D69" s="473" t="s">
        <v>1003</v>
      </c>
      <c r="E69" s="473" t="s">
        <v>1004</v>
      </c>
      <c r="F69" s="477">
        <v>125</v>
      </c>
      <c r="G69" s="477">
        <v>70000</v>
      </c>
      <c r="H69" s="477">
        <v>0.66844919786096257</v>
      </c>
      <c r="I69" s="477">
        <v>560</v>
      </c>
      <c r="J69" s="477">
        <v>187</v>
      </c>
      <c r="K69" s="477">
        <v>104720</v>
      </c>
      <c r="L69" s="477">
        <v>1</v>
      </c>
      <c r="M69" s="477">
        <v>560</v>
      </c>
      <c r="N69" s="477">
        <v>172</v>
      </c>
      <c r="O69" s="477">
        <v>96492</v>
      </c>
      <c r="P69" s="500">
        <v>0.92142857142857137</v>
      </c>
      <c r="Q69" s="478">
        <v>561</v>
      </c>
    </row>
    <row r="70" spans="1:17" ht="14.4" customHeight="1" x14ac:dyDescent="0.3">
      <c r="A70" s="472" t="s">
        <v>1050</v>
      </c>
      <c r="B70" s="473" t="s">
        <v>962</v>
      </c>
      <c r="C70" s="473" t="s">
        <v>959</v>
      </c>
      <c r="D70" s="473" t="s">
        <v>1012</v>
      </c>
      <c r="E70" s="473" t="s">
        <v>1013</v>
      </c>
      <c r="F70" s="477"/>
      <c r="G70" s="477"/>
      <c r="H70" s="477"/>
      <c r="I70" s="477"/>
      <c r="J70" s="477"/>
      <c r="K70" s="477"/>
      <c r="L70" s="477"/>
      <c r="M70" s="477"/>
      <c r="N70" s="477">
        <v>1</v>
      </c>
      <c r="O70" s="477">
        <v>429</v>
      </c>
      <c r="P70" s="500"/>
      <c r="Q70" s="478">
        <v>429</v>
      </c>
    </row>
    <row r="71" spans="1:17" ht="14.4" customHeight="1" x14ac:dyDescent="0.3">
      <c r="A71" s="472" t="s">
        <v>1050</v>
      </c>
      <c r="B71" s="473" t="s">
        <v>962</v>
      </c>
      <c r="C71" s="473" t="s">
        <v>959</v>
      </c>
      <c r="D71" s="473" t="s">
        <v>1012</v>
      </c>
      <c r="E71" s="473" t="s">
        <v>1014</v>
      </c>
      <c r="F71" s="477">
        <v>12</v>
      </c>
      <c r="G71" s="477">
        <v>5148</v>
      </c>
      <c r="H71" s="477">
        <v>12</v>
      </c>
      <c r="I71" s="477">
        <v>429</v>
      </c>
      <c r="J71" s="477">
        <v>1</v>
      </c>
      <c r="K71" s="477">
        <v>429</v>
      </c>
      <c r="L71" s="477">
        <v>1</v>
      </c>
      <c r="M71" s="477">
        <v>429</v>
      </c>
      <c r="N71" s="477">
        <v>1</v>
      </c>
      <c r="O71" s="477">
        <v>429</v>
      </c>
      <c r="P71" s="500">
        <v>1</v>
      </c>
      <c r="Q71" s="478">
        <v>429</v>
      </c>
    </row>
    <row r="72" spans="1:17" ht="14.4" customHeight="1" x14ac:dyDescent="0.3">
      <c r="A72" s="472" t="s">
        <v>1050</v>
      </c>
      <c r="B72" s="473" t="s">
        <v>962</v>
      </c>
      <c r="C72" s="473" t="s">
        <v>959</v>
      </c>
      <c r="D72" s="473" t="s">
        <v>1015</v>
      </c>
      <c r="E72" s="473" t="s">
        <v>1016</v>
      </c>
      <c r="F72" s="477"/>
      <c r="G72" s="477"/>
      <c r="H72" s="477"/>
      <c r="I72" s="477"/>
      <c r="J72" s="477"/>
      <c r="K72" s="477"/>
      <c r="L72" s="477"/>
      <c r="M72" s="477"/>
      <c r="N72" s="477">
        <v>1</v>
      </c>
      <c r="O72" s="477">
        <v>1246</v>
      </c>
      <c r="P72" s="500"/>
      <c r="Q72" s="478">
        <v>1246</v>
      </c>
    </row>
    <row r="73" spans="1:17" ht="14.4" customHeight="1" x14ac:dyDescent="0.3">
      <c r="A73" s="472" t="s">
        <v>1050</v>
      </c>
      <c r="B73" s="473" t="s">
        <v>962</v>
      </c>
      <c r="C73" s="473" t="s">
        <v>959</v>
      </c>
      <c r="D73" s="473" t="s">
        <v>1017</v>
      </c>
      <c r="E73" s="473" t="s">
        <v>971</v>
      </c>
      <c r="F73" s="477"/>
      <c r="G73" s="477"/>
      <c r="H73" s="477"/>
      <c r="I73" s="477"/>
      <c r="J73" s="477"/>
      <c r="K73" s="477"/>
      <c r="L73" s="477"/>
      <c r="M73" s="477"/>
      <c r="N73" s="477">
        <v>1</v>
      </c>
      <c r="O73" s="477">
        <v>958</v>
      </c>
      <c r="P73" s="500"/>
      <c r="Q73" s="478">
        <v>958</v>
      </c>
    </row>
    <row r="74" spans="1:17" ht="14.4" customHeight="1" x14ac:dyDescent="0.3">
      <c r="A74" s="472" t="s">
        <v>1050</v>
      </c>
      <c r="B74" s="473" t="s">
        <v>962</v>
      </c>
      <c r="C74" s="473" t="s">
        <v>959</v>
      </c>
      <c r="D74" s="473" t="s">
        <v>1018</v>
      </c>
      <c r="E74" s="473" t="s">
        <v>1019</v>
      </c>
      <c r="F74" s="477">
        <v>28</v>
      </c>
      <c r="G74" s="477">
        <v>46172</v>
      </c>
      <c r="H74" s="477">
        <v>2.1538461538461537</v>
      </c>
      <c r="I74" s="477">
        <v>1649</v>
      </c>
      <c r="J74" s="477">
        <v>13</v>
      </c>
      <c r="K74" s="477">
        <v>21437</v>
      </c>
      <c r="L74" s="477">
        <v>1</v>
      </c>
      <c r="M74" s="477">
        <v>1649</v>
      </c>
      <c r="N74" s="477"/>
      <c r="O74" s="477"/>
      <c r="P74" s="500"/>
      <c r="Q74" s="478"/>
    </row>
    <row r="75" spans="1:17" ht="14.4" customHeight="1" x14ac:dyDescent="0.3">
      <c r="A75" s="472" t="s">
        <v>1050</v>
      </c>
      <c r="B75" s="473" t="s">
        <v>962</v>
      </c>
      <c r="C75" s="473" t="s">
        <v>959</v>
      </c>
      <c r="D75" s="473" t="s">
        <v>1021</v>
      </c>
      <c r="E75" s="473" t="s">
        <v>1022</v>
      </c>
      <c r="F75" s="477"/>
      <c r="G75" s="477"/>
      <c r="H75" s="477"/>
      <c r="I75" s="477"/>
      <c r="J75" s="477">
        <v>14</v>
      </c>
      <c r="K75" s="477">
        <v>30842</v>
      </c>
      <c r="L75" s="477">
        <v>1</v>
      </c>
      <c r="M75" s="477">
        <v>2203</v>
      </c>
      <c r="N75" s="477">
        <v>61</v>
      </c>
      <c r="O75" s="477">
        <v>134505</v>
      </c>
      <c r="P75" s="500">
        <v>4.3610985020426689</v>
      </c>
      <c r="Q75" s="478">
        <v>2205</v>
      </c>
    </row>
    <row r="76" spans="1:17" ht="14.4" customHeight="1" x14ac:dyDescent="0.3">
      <c r="A76" s="472" t="s">
        <v>1050</v>
      </c>
      <c r="B76" s="473" t="s">
        <v>962</v>
      </c>
      <c r="C76" s="473" t="s">
        <v>959</v>
      </c>
      <c r="D76" s="473" t="s">
        <v>1021</v>
      </c>
      <c r="E76" s="473" t="s">
        <v>1023</v>
      </c>
      <c r="F76" s="477"/>
      <c r="G76" s="477"/>
      <c r="H76" s="477"/>
      <c r="I76" s="477"/>
      <c r="J76" s="477">
        <v>29</v>
      </c>
      <c r="K76" s="477">
        <v>63887</v>
      </c>
      <c r="L76" s="477">
        <v>1</v>
      </c>
      <c r="M76" s="477">
        <v>2203</v>
      </c>
      <c r="N76" s="477">
        <v>10</v>
      </c>
      <c r="O76" s="477">
        <v>22050</v>
      </c>
      <c r="P76" s="500">
        <v>0.34514063894062957</v>
      </c>
      <c r="Q76" s="478">
        <v>2205</v>
      </c>
    </row>
    <row r="77" spans="1:17" ht="14.4" customHeight="1" x14ac:dyDescent="0.3">
      <c r="A77" s="472" t="s">
        <v>1050</v>
      </c>
      <c r="B77" s="473" t="s">
        <v>962</v>
      </c>
      <c r="C77" s="473" t="s">
        <v>959</v>
      </c>
      <c r="D77" s="473" t="s">
        <v>1024</v>
      </c>
      <c r="E77" s="473" t="s">
        <v>1026</v>
      </c>
      <c r="F77" s="477"/>
      <c r="G77" s="477"/>
      <c r="H77" s="477"/>
      <c r="I77" s="477"/>
      <c r="J77" s="477">
        <v>2</v>
      </c>
      <c r="K77" s="477">
        <v>858</v>
      </c>
      <c r="L77" s="477">
        <v>1</v>
      </c>
      <c r="M77" s="477">
        <v>429</v>
      </c>
      <c r="N77" s="477"/>
      <c r="O77" s="477"/>
      <c r="P77" s="500"/>
      <c r="Q77" s="478"/>
    </row>
    <row r="78" spans="1:17" ht="14.4" customHeight="1" x14ac:dyDescent="0.3">
      <c r="A78" s="472" t="s">
        <v>1052</v>
      </c>
      <c r="B78" s="473" t="s">
        <v>962</v>
      </c>
      <c r="C78" s="473" t="s">
        <v>959</v>
      </c>
      <c r="D78" s="473" t="s">
        <v>989</v>
      </c>
      <c r="E78" s="473" t="s">
        <v>991</v>
      </c>
      <c r="F78" s="477">
        <v>1</v>
      </c>
      <c r="G78" s="477">
        <v>17</v>
      </c>
      <c r="H78" s="477"/>
      <c r="I78" s="477">
        <v>17</v>
      </c>
      <c r="J78" s="477"/>
      <c r="K78" s="477"/>
      <c r="L78" s="477"/>
      <c r="M78" s="477"/>
      <c r="N78" s="477"/>
      <c r="O78" s="477"/>
      <c r="P78" s="500"/>
      <c r="Q78" s="478"/>
    </row>
    <row r="79" spans="1:17" ht="14.4" customHeight="1" x14ac:dyDescent="0.3">
      <c r="A79" s="472" t="s">
        <v>1052</v>
      </c>
      <c r="B79" s="473" t="s">
        <v>962</v>
      </c>
      <c r="C79" s="473" t="s">
        <v>959</v>
      </c>
      <c r="D79" s="473" t="s">
        <v>992</v>
      </c>
      <c r="E79" s="473" t="s">
        <v>975</v>
      </c>
      <c r="F79" s="477">
        <v>2</v>
      </c>
      <c r="G79" s="477">
        <v>1416</v>
      </c>
      <c r="H79" s="477"/>
      <c r="I79" s="477">
        <v>708</v>
      </c>
      <c r="J79" s="477"/>
      <c r="K79" s="477"/>
      <c r="L79" s="477"/>
      <c r="M79" s="477"/>
      <c r="N79" s="477"/>
      <c r="O79" s="477"/>
      <c r="P79" s="500"/>
      <c r="Q79" s="478"/>
    </row>
    <row r="80" spans="1:17" ht="14.4" customHeight="1" x14ac:dyDescent="0.3">
      <c r="A80" s="472" t="s">
        <v>1052</v>
      </c>
      <c r="B80" s="473" t="s">
        <v>962</v>
      </c>
      <c r="C80" s="473" t="s">
        <v>959</v>
      </c>
      <c r="D80" s="473" t="s">
        <v>996</v>
      </c>
      <c r="E80" s="473" t="s">
        <v>997</v>
      </c>
      <c r="F80" s="477">
        <v>2</v>
      </c>
      <c r="G80" s="477">
        <v>138</v>
      </c>
      <c r="H80" s="477"/>
      <c r="I80" s="477">
        <v>69</v>
      </c>
      <c r="J80" s="477"/>
      <c r="K80" s="477"/>
      <c r="L80" s="477"/>
      <c r="M80" s="477"/>
      <c r="N80" s="477"/>
      <c r="O80" s="477"/>
      <c r="P80" s="500"/>
      <c r="Q80" s="478"/>
    </row>
    <row r="81" spans="1:17" ht="14.4" customHeight="1" x14ac:dyDescent="0.3">
      <c r="A81" s="472" t="s">
        <v>1052</v>
      </c>
      <c r="B81" s="473" t="s">
        <v>962</v>
      </c>
      <c r="C81" s="473" t="s">
        <v>959</v>
      </c>
      <c r="D81" s="473" t="s">
        <v>1003</v>
      </c>
      <c r="E81" s="473" t="s">
        <v>1004</v>
      </c>
      <c r="F81" s="477">
        <v>6</v>
      </c>
      <c r="G81" s="477">
        <v>3360</v>
      </c>
      <c r="H81" s="477"/>
      <c r="I81" s="477">
        <v>560</v>
      </c>
      <c r="J81" s="477"/>
      <c r="K81" s="477"/>
      <c r="L81" s="477"/>
      <c r="M81" s="477"/>
      <c r="N81" s="477"/>
      <c r="O81" s="477"/>
      <c r="P81" s="500"/>
      <c r="Q81" s="478"/>
    </row>
    <row r="82" spans="1:17" ht="14.4" customHeight="1" x14ac:dyDescent="0.3">
      <c r="A82" s="472" t="s">
        <v>1053</v>
      </c>
      <c r="B82" s="473" t="s">
        <v>958</v>
      </c>
      <c r="C82" s="473" t="s">
        <v>959</v>
      </c>
      <c r="D82" s="473" t="s">
        <v>960</v>
      </c>
      <c r="E82" s="473" t="s">
        <v>961</v>
      </c>
      <c r="F82" s="477"/>
      <c r="G82" s="477"/>
      <c r="H82" s="477"/>
      <c r="I82" s="477"/>
      <c r="J82" s="477">
        <v>1</v>
      </c>
      <c r="K82" s="477">
        <v>11413</v>
      </c>
      <c r="L82" s="477">
        <v>1</v>
      </c>
      <c r="M82" s="477">
        <v>11413</v>
      </c>
      <c r="N82" s="477"/>
      <c r="O82" s="477"/>
      <c r="P82" s="500"/>
      <c r="Q82" s="478"/>
    </row>
    <row r="83" spans="1:17" ht="14.4" customHeight="1" x14ac:dyDescent="0.3">
      <c r="A83" s="472" t="s">
        <v>1053</v>
      </c>
      <c r="B83" s="473" t="s">
        <v>962</v>
      </c>
      <c r="C83" s="473" t="s">
        <v>959</v>
      </c>
      <c r="D83" s="473" t="s">
        <v>989</v>
      </c>
      <c r="E83" s="473" t="s">
        <v>991</v>
      </c>
      <c r="F83" s="477">
        <v>1</v>
      </c>
      <c r="G83" s="477">
        <v>17</v>
      </c>
      <c r="H83" s="477"/>
      <c r="I83" s="477">
        <v>17</v>
      </c>
      <c r="J83" s="477"/>
      <c r="K83" s="477"/>
      <c r="L83" s="477"/>
      <c r="M83" s="477"/>
      <c r="N83" s="477"/>
      <c r="O83" s="477"/>
      <c r="P83" s="500"/>
      <c r="Q83" s="478"/>
    </row>
    <row r="84" spans="1:17" ht="14.4" customHeight="1" x14ac:dyDescent="0.3">
      <c r="A84" s="472" t="s">
        <v>1053</v>
      </c>
      <c r="B84" s="473" t="s">
        <v>962</v>
      </c>
      <c r="C84" s="473" t="s">
        <v>959</v>
      </c>
      <c r="D84" s="473" t="s">
        <v>992</v>
      </c>
      <c r="E84" s="473" t="s">
        <v>975</v>
      </c>
      <c r="F84" s="477">
        <v>1</v>
      </c>
      <c r="G84" s="477">
        <v>708</v>
      </c>
      <c r="H84" s="477"/>
      <c r="I84" s="477">
        <v>708</v>
      </c>
      <c r="J84" s="477"/>
      <c r="K84" s="477"/>
      <c r="L84" s="477"/>
      <c r="M84" s="477"/>
      <c r="N84" s="477"/>
      <c r="O84" s="477"/>
      <c r="P84" s="500"/>
      <c r="Q84" s="478"/>
    </row>
    <row r="85" spans="1:17" ht="14.4" customHeight="1" x14ac:dyDescent="0.3">
      <c r="A85" s="472" t="s">
        <v>1053</v>
      </c>
      <c r="B85" s="473" t="s">
        <v>962</v>
      </c>
      <c r="C85" s="473" t="s">
        <v>959</v>
      </c>
      <c r="D85" s="473" t="s">
        <v>996</v>
      </c>
      <c r="E85" s="473" t="s">
        <v>997</v>
      </c>
      <c r="F85" s="477">
        <v>1</v>
      </c>
      <c r="G85" s="477">
        <v>69</v>
      </c>
      <c r="H85" s="477"/>
      <c r="I85" s="477">
        <v>69</v>
      </c>
      <c r="J85" s="477"/>
      <c r="K85" s="477"/>
      <c r="L85" s="477"/>
      <c r="M85" s="477"/>
      <c r="N85" s="477"/>
      <c r="O85" s="477"/>
      <c r="P85" s="500"/>
      <c r="Q85" s="478"/>
    </row>
    <row r="86" spans="1:17" ht="14.4" customHeight="1" x14ac:dyDescent="0.3">
      <c r="A86" s="472" t="s">
        <v>1054</v>
      </c>
      <c r="B86" s="473" t="s">
        <v>958</v>
      </c>
      <c r="C86" s="473" t="s">
        <v>959</v>
      </c>
      <c r="D86" s="473" t="s">
        <v>960</v>
      </c>
      <c r="E86" s="473" t="s">
        <v>961</v>
      </c>
      <c r="F86" s="477">
        <v>8</v>
      </c>
      <c r="G86" s="477">
        <v>91224</v>
      </c>
      <c r="H86" s="477">
        <v>7.9929904494874267</v>
      </c>
      <c r="I86" s="477">
        <v>11403</v>
      </c>
      <c r="J86" s="477">
        <v>1</v>
      </c>
      <c r="K86" s="477">
        <v>11413</v>
      </c>
      <c r="L86" s="477">
        <v>1</v>
      </c>
      <c r="M86" s="477">
        <v>11413</v>
      </c>
      <c r="N86" s="477">
        <v>3</v>
      </c>
      <c r="O86" s="477">
        <v>34299</v>
      </c>
      <c r="P86" s="500">
        <v>3.0052571628844302</v>
      </c>
      <c r="Q86" s="478">
        <v>11433</v>
      </c>
    </row>
    <row r="87" spans="1:17" ht="14.4" customHeight="1" x14ac:dyDescent="0.3">
      <c r="A87" s="472" t="s">
        <v>1054</v>
      </c>
      <c r="B87" s="473" t="s">
        <v>962</v>
      </c>
      <c r="C87" s="473" t="s">
        <v>959</v>
      </c>
      <c r="D87" s="473" t="s">
        <v>963</v>
      </c>
      <c r="E87" s="473" t="s">
        <v>964</v>
      </c>
      <c r="F87" s="477">
        <v>2</v>
      </c>
      <c r="G87" s="477">
        <v>272</v>
      </c>
      <c r="H87" s="477"/>
      <c r="I87" s="477">
        <v>136</v>
      </c>
      <c r="J87" s="477"/>
      <c r="K87" s="477"/>
      <c r="L87" s="477"/>
      <c r="M87" s="477"/>
      <c r="N87" s="477"/>
      <c r="O87" s="477"/>
      <c r="P87" s="500"/>
      <c r="Q87" s="478"/>
    </row>
    <row r="88" spans="1:17" ht="14.4" customHeight="1" x14ac:dyDescent="0.3">
      <c r="A88" s="472" t="s">
        <v>1054</v>
      </c>
      <c r="B88" s="473" t="s">
        <v>962</v>
      </c>
      <c r="C88" s="473" t="s">
        <v>959</v>
      </c>
      <c r="D88" s="473" t="s">
        <v>968</v>
      </c>
      <c r="E88" s="473" t="s">
        <v>969</v>
      </c>
      <c r="F88" s="477">
        <v>3</v>
      </c>
      <c r="G88" s="477">
        <v>7014</v>
      </c>
      <c r="H88" s="477"/>
      <c r="I88" s="477">
        <v>2338</v>
      </c>
      <c r="J88" s="477"/>
      <c r="K88" s="477"/>
      <c r="L88" s="477"/>
      <c r="M88" s="477"/>
      <c r="N88" s="477"/>
      <c r="O88" s="477"/>
      <c r="P88" s="500"/>
      <c r="Q88" s="478"/>
    </row>
    <row r="89" spans="1:17" ht="14.4" customHeight="1" x14ac:dyDescent="0.3">
      <c r="A89" s="472" t="s">
        <v>1054</v>
      </c>
      <c r="B89" s="473" t="s">
        <v>962</v>
      </c>
      <c r="C89" s="473" t="s">
        <v>959</v>
      </c>
      <c r="D89" s="473" t="s">
        <v>970</v>
      </c>
      <c r="E89" s="473" t="s">
        <v>971</v>
      </c>
      <c r="F89" s="477">
        <v>2</v>
      </c>
      <c r="G89" s="477">
        <v>2154</v>
      </c>
      <c r="H89" s="477"/>
      <c r="I89" s="477">
        <v>1077</v>
      </c>
      <c r="J89" s="477"/>
      <c r="K89" s="477"/>
      <c r="L89" s="477"/>
      <c r="M89" s="477"/>
      <c r="N89" s="477"/>
      <c r="O89" s="477"/>
      <c r="P89" s="500"/>
      <c r="Q89" s="478"/>
    </row>
    <row r="90" spans="1:17" ht="14.4" customHeight="1" x14ac:dyDescent="0.3">
      <c r="A90" s="472" t="s">
        <v>1054</v>
      </c>
      <c r="B90" s="473" t="s">
        <v>962</v>
      </c>
      <c r="C90" s="473" t="s">
        <v>959</v>
      </c>
      <c r="D90" s="473" t="s">
        <v>972</v>
      </c>
      <c r="E90" s="473" t="s">
        <v>973</v>
      </c>
      <c r="F90" s="477">
        <v>1</v>
      </c>
      <c r="G90" s="477">
        <v>3823</v>
      </c>
      <c r="H90" s="477">
        <v>0.3331590413943355</v>
      </c>
      <c r="I90" s="477">
        <v>3823</v>
      </c>
      <c r="J90" s="477">
        <v>3</v>
      </c>
      <c r="K90" s="477">
        <v>11475</v>
      </c>
      <c r="L90" s="477">
        <v>1</v>
      </c>
      <c r="M90" s="477">
        <v>3825</v>
      </c>
      <c r="N90" s="477">
        <v>2</v>
      </c>
      <c r="O90" s="477">
        <v>7656</v>
      </c>
      <c r="P90" s="500">
        <v>0.66718954248366014</v>
      </c>
      <c r="Q90" s="478">
        <v>3828</v>
      </c>
    </row>
    <row r="91" spans="1:17" ht="14.4" customHeight="1" x14ac:dyDescent="0.3">
      <c r="A91" s="472" t="s">
        <v>1054</v>
      </c>
      <c r="B91" s="473" t="s">
        <v>962</v>
      </c>
      <c r="C91" s="473" t="s">
        <v>959</v>
      </c>
      <c r="D91" s="473" t="s">
        <v>978</v>
      </c>
      <c r="E91" s="473" t="s">
        <v>979</v>
      </c>
      <c r="F91" s="477"/>
      <c r="G91" s="477"/>
      <c r="H91" s="477"/>
      <c r="I91" s="477"/>
      <c r="J91" s="477">
        <v>1</v>
      </c>
      <c r="K91" s="477">
        <v>1655</v>
      </c>
      <c r="L91" s="477">
        <v>1</v>
      </c>
      <c r="M91" s="477">
        <v>1655</v>
      </c>
      <c r="N91" s="477"/>
      <c r="O91" s="477"/>
      <c r="P91" s="500"/>
      <c r="Q91" s="478"/>
    </row>
    <row r="92" spans="1:17" ht="14.4" customHeight="1" x14ac:dyDescent="0.3">
      <c r="A92" s="472" t="s">
        <v>1054</v>
      </c>
      <c r="B92" s="473" t="s">
        <v>962</v>
      </c>
      <c r="C92" s="473" t="s">
        <v>959</v>
      </c>
      <c r="D92" s="473" t="s">
        <v>982</v>
      </c>
      <c r="E92" s="473" t="s">
        <v>983</v>
      </c>
      <c r="F92" s="477">
        <v>4</v>
      </c>
      <c r="G92" s="477">
        <v>3360</v>
      </c>
      <c r="H92" s="477"/>
      <c r="I92" s="477">
        <v>840</v>
      </c>
      <c r="J92" s="477"/>
      <c r="K92" s="477"/>
      <c r="L92" s="477"/>
      <c r="M92" s="477"/>
      <c r="N92" s="477"/>
      <c r="O92" s="477"/>
      <c r="P92" s="500"/>
      <c r="Q92" s="478"/>
    </row>
    <row r="93" spans="1:17" ht="14.4" customHeight="1" x14ac:dyDescent="0.3">
      <c r="A93" s="472" t="s">
        <v>1054</v>
      </c>
      <c r="B93" s="473" t="s">
        <v>962</v>
      </c>
      <c r="C93" s="473" t="s">
        <v>959</v>
      </c>
      <c r="D93" s="473" t="s">
        <v>989</v>
      </c>
      <c r="E93" s="473" t="s">
        <v>990</v>
      </c>
      <c r="F93" s="477">
        <v>5</v>
      </c>
      <c r="G93" s="477">
        <v>85</v>
      </c>
      <c r="H93" s="477">
        <v>0.83333333333333337</v>
      </c>
      <c r="I93" s="477">
        <v>17</v>
      </c>
      <c r="J93" s="477">
        <v>6</v>
      </c>
      <c r="K93" s="477">
        <v>102</v>
      </c>
      <c r="L93" s="477">
        <v>1</v>
      </c>
      <c r="M93" s="477">
        <v>17</v>
      </c>
      <c r="N93" s="477">
        <v>5</v>
      </c>
      <c r="O93" s="477">
        <v>85</v>
      </c>
      <c r="P93" s="500">
        <v>0.83333333333333337</v>
      </c>
      <c r="Q93" s="478">
        <v>17</v>
      </c>
    </row>
    <row r="94" spans="1:17" ht="14.4" customHeight="1" x14ac:dyDescent="0.3">
      <c r="A94" s="472" t="s">
        <v>1054</v>
      </c>
      <c r="B94" s="473" t="s">
        <v>962</v>
      </c>
      <c r="C94" s="473" t="s">
        <v>959</v>
      </c>
      <c r="D94" s="473" t="s">
        <v>989</v>
      </c>
      <c r="E94" s="473" t="s">
        <v>991</v>
      </c>
      <c r="F94" s="477">
        <v>6</v>
      </c>
      <c r="G94" s="477">
        <v>102</v>
      </c>
      <c r="H94" s="477">
        <v>3</v>
      </c>
      <c r="I94" s="477">
        <v>17</v>
      </c>
      <c r="J94" s="477">
        <v>2</v>
      </c>
      <c r="K94" s="477">
        <v>34</v>
      </c>
      <c r="L94" s="477">
        <v>1</v>
      </c>
      <c r="M94" s="477">
        <v>17</v>
      </c>
      <c r="N94" s="477">
        <v>2</v>
      </c>
      <c r="O94" s="477">
        <v>34</v>
      </c>
      <c r="P94" s="500">
        <v>1</v>
      </c>
      <c r="Q94" s="478">
        <v>17</v>
      </c>
    </row>
    <row r="95" spans="1:17" ht="14.4" customHeight="1" x14ac:dyDescent="0.3">
      <c r="A95" s="472" t="s">
        <v>1054</v>
      </c>
      <c r="B95" s="473" t="s">
        <v>962</v>
      </c>
      <c r="C95" s="473" t="s">
        <v>959</v>
      </c>
      <c r="D95" s="473" t="s">
        <v>992</v>
      </c>
      <c r="E95" s="473" t="s">
        <v>975</v>
      </c>
      <c r="F95" s="477">
        <v>19</v>
      </c>
      <c r="G95" s="477">
        <v>13452</v>
      </c>
      <c r="H95" s="477">
        <v>1.2666666666666666</v>
      </c>
      <c r="I95" s="477">
        <v>708</v>
      </c>
      <c r="J95" s="477">
        <v>15</v>
      </c>
      <c r="K95" s="477">
        <v>10620</v>
      </c>
      <c r="L95" s="477">
        <v>1</v>
      </c>
      <c r="M95" s="477">
        <v>708</v>
      </c>
      <c r="N95" s="477">
        <v>12</v>
      </c>
      <c r="O95" s="477">
        <v>8508</v>
      </c>
      <c r="P95" s="500">
        <v>0.80112994350282485</v>
      </c>
      <c r="Q95" s="478">
        <v>709</v>
      </c>
    </row>
    <row r="96" spans="1:17" ht="14.4" customHeight="1" x14ac:dyDescent="0.3">
      <c r="A96" s="472" t="s">
        <v>1054</v>
      </c>
      <c r="B96" s="473" t="s">
        <v>962</v>
      </c>
      <c r="C96" s="473" t="s">
        <v>959</v>
      </c>
      <c r="D96" s="473" t="s">
        <v>993</v>
      </c>
      <c r="E96" s="473" t="s">
        <v>977</v>
      </c>
      <c r="F96" s="477">
        <v>3</v>
      </c>
      <c r="G96" s="477">
        <v>4314</v>
      </c>
      <c r="H96" s="477">
        <v>0.59958304378040306</v>
      </c>
      <c r="I96" s="477">
        <v>1438</v>
      </c>
      <c r="J96" s="477">
        <v>5</v>
      </c>
      <c r="K96" s="477">
        <v>7195</v>
      </c>
      <c r="L96" s="477">
        <v>1</v>
      </c>
      <c r="M96" s="477">
        <v>1439</v>
      </c>
      <c r="N96" s="477">
        <v>5</v>
      </c>
      <c r="O96" s="477">
        <v>7205</v>
      </c>
      <c r="P96" s="500">
        <v>1.0013898540653232</v>
      </c>
      <c r="Q96" s="478">
        <v>1441</v>
      </c>
    </row>
    <row r="97" spans="1:17" ht="14.4" customHeight="1" x14ac:dyDescent="0.3">
      <c r="A97" s="472" t="s">
        <v>1054</v>
      </c>
      <c r="B97" s="473" t="s">
        <v>962</v>
      </c>
      <c r="C97" s="473" t="s">
        <v>959</v>
      </c>
      <c r="D97" s="473" t="s">
        <v>994</v>
      </c>
      <c r="E97" s="473" t="s">
        <v>995</v>
      </c>
      <c r="F97" s="477">
        <v>2</v>
      </c>
      <c r="G97" s="477">
        <v>4874</v>
      </c>
      <c r="H97" s="477">
        <v>0.66639321848509703</v>
      </c>
      <c r="I97" s="477">
        <v>2437</v>
      </c>
      <c r="J97" s="477">
        <v>3</v>
      </c>
      <c r="K97" s="477">
        <v>7314</v>
      </c>
      <c r="L97" s="477">
        <v>1</v>
      </c>
      <c r="M97" s="477">
        <v>2438</v>
      </c>
      <c r="N97" s="477">
        <v>4</v>
      </c>
      <c r="O97" s="477">
        <v>9768</v>
      </c>
      <c r="P97" s="500">
        <v>1.3355209187858901</v>
      </c>
      <c r="Q97" s="478">
        <v>2442</v>
      </c>
    </row>
    <row r="98" spans="1:17" ht="14.4" customHeight="1" x14ac:dyDescent="0.3">
      <c r="A98" s="472" t="s">
        <v>1054</v>
      </c>
      <c r="B98" s="473" t="s">
        <v>962</v>
      </c>
      <c r="C98" s="473" t="s">
        <v>959</v>
      </c>
      <c r="D98" s="473" t="s">
        <v>996</v>
      </c>
      <c r="E98" s="473" t="s">
        <v>997</v>
      </c>
      <c r="F98" s="477">
        <v>10</v>
      </c>
      <c r="G98" s="477">
        <v>690</v>
      </c>
      <c r="H98" s="477">
        <v>3.3333333333333335</v>
      </c>
      <c r="I98" s="477">
        <v>69</v>
      </c>
      <c r="J98" s="477">
        <v>3</v>
      </c>
      <c r="K98" s="477">
        <v>207</v>
      </c>
      <c r="L98" s="477">
        <v>1</v>
      </c>
      <c r="M98" s="477">
        <v>69</v>
      </c>
      <c r="N98" s="477">
        <v>4</v>
      </c>
      <c r="O98" s="477">
        <v>276</v>
      </c>
      <c r="P98" s="500">
        <v>1.3333333333333333</v>
      </c>
      <c r="Q98" s="478">
        <v>69</v>
      </c>
    </row>
    <row r="99" spans="1:17" ht="14.4" customHeight="1" x14ac:dyDescent="0.3">
      <c r="A99" s="472" t="s">
        <v>1054</v>
      </c>
      <c r="B99" s="473" t="s">
        <v>962</v>
      </c>
      <c r="C99" s="473" t="s">
        <v>959</v>
      </c>
      <c r="D99" s="473" t="s">
        <v>996</v>
      </c>
      <c r="E99" s="473" t="s">
        <v>998</v>
      </c>
      <c r="F99" s="477">
        <v>9</v>
      </c>
      <c r="G99" s="477">
        <v>621</v>
      </c>
      <c r="H99" s="477">
        <v>0.75</v>
      </c>
      <c r="I99" s="477">
        <v>69</v>
      </c>
      <c r="J99" s="477">
        <v>12</v>
      </c>
      <c r="K99" s="477">
        <v>828</v>
      </c>
      <c r="L99" s="477">
        <v>1</v>
      </c>
      <c r="M99" s="477">
        <v>69</v>
      </c>
      <c r="N99" s="477">
        <v>8</v>
      </c>
      <c r="O99" s="477">
        <v>552</v>
      </c>
      <c r="P99" s="500">
        <v>0.66666666666666663</v>
      </c>
      <c r="Q99" s="478">
        <v>69</v>
      </c>
    </row>
    <row r="100" spans="1:17" ht="14.4" customHeight="1" x14ac:dyDescent="0.3">
      <c r="A100" s="472" t="s">
        <v>1054</v>
      </c>
      <c r="B100" s="473" t="s">
        <v>962</v>
      </c>
      <c r="C100" s="473" t="s">
        <v>959</v>
      </c>
      <c r="D100" s="473" t="s">
        <v>1003</v>
      </c>
      <c r="E100" s="473" t="s">
        <v>1004</v>
      </c>
      <c r="F100" s="477">
        <v>23</v>
      </c>
      <c r="G100" s="477">
        <v>12880</v>
      </c>
      <c r="H100" s="477">
        <v>0.85185185185185186</v>
      </c>
      <c r="I100" s="477">
        <v>560</v>
      </c>
      <c r="J100" s="477">
        <v>27</v>
      </c>
      <c r="K100" s="477">
        <v>15120</v>
      </c>
      <c r="L100" s="477">
        <v>1</v>
      </c>
      <c r="M100" s="477">
        <v>560</v>
      </c>
      <c r="N100" s="477">
        <v>21</v>
      </c>
      <c r="O100" s="477">
        <v>11781</v>
      </c>
      <c r="P100" s="500">
        <v>0.77916666666666667</v>
      </c>
      <c r="Q100" s="478">
        <v>561</v>
      </c>
    </row>
    <row r="101" spans="1:17" ht="14.4" customHeight="1" x14ac:dyDescent="0.3">
      <c r="A101" s="472" t="s">
        <v>1054</v>
      </c>
      <c r="B101" s="473" t="s">
        <v>962</v>
      </c>
      <c r="C101" s="473" t="s">
        <v>959</v>
      </c>
      <c r="D101" s="473" t="s">
        <v>1018</v>
      </c>
      <c r="E101" s="473" t="s">
        <v>1019</v>
      </c>
      <c r="F101" s="477">
        <v>2</v>
      </c>
      <c r="G101" s="477">
        <v>3298</v>
      </c>
      <c r="H101" s="477">
        <v>0.4</v>
      </c>
      <c r="I101" s="477">
        <v>1649</v>
      </c>
      <c r="J101" s="477">
        <v>5</v>
      </c>
      <c r="K101" s="477">
        <v>8245</v>
      </c>
      <c r="L101" s="477">
        <v>1</v>
      </c>
      <c r="M101" s="477">
        <v>1649</v>
      </c>
      <c r="N101" s="477"/>
      <c r="O101" s="477"/>
      <c r="P101" s="500"/>
      <c r="Q101" s="478"/>
    </row>
    <row r="102" spans="1:17" ht="14.4" customHeight="1" x14ac:dyDescent="0.3">
      <c r="A102" s="472" t="s">
        <v>1054</v>
      </c>
      <c r="B102" s="473" t="s">
        <v>962</v>
      </c>
      <c r="C102" s="473" t="s">
        <v>959</v>
      </c>
      <c r="D102" s="473" t="s">
        <v>1021</v>
      </c>
      <c r="E102" s="473" t="s">
        <v>1022</v>
      </c>
      <c r="F102" s="477"/>
      <c r="G102" s="477"/>
      <c r="H102" s="477"/>
      <c r="I102" s="477"/>
      <c r="J102" s="477"/>
      <c r="K102" s="477"/>
      <c r="L102" s="477"/>
      <c r="M102" s="477"/>
      <c r="N102" s="477">
        <v>9</v>
      </c>
      <c r="O102" s="477">
        <v>19845</v>
      </c>
      <c r="P102" s="500"/>
      <c r="Q102" s="478">
        <v>2205</v>
      </c>
    </row>
    <row r="103" spans="1:17" ht="14.4" customHeight="1" x14ac:dyDescent="0.3">
      <c r="A103" s="472" t="s">
        <v>1054</v>
      </c>
      <c r="B103" s="473" t="s">
        <v>962</v>
      </c>
      <c r="C103" s="473" t="s">
        <v>959</v>
      </c>
      <c r="D103" s="473" t="s">
        <v>1021</v>
      </c>
      <c r="E103" s="473" t="s">
        <v>1023</v>
      </c>
      <c r="F103" s="477"/>
      <c r="G103" s="477"/>
      <c r="H103" s="477"/>
      <c r="I103" s="477"/>
      <c r="J103" s="477">
        <v>1</v>
      </c>
      <c r="K103" s="477">
        <v>2203</v>
      </c>
      <c r="L103" s="477">
        <v>1</v>
      </c>
      <c r="M103" s="477">
        <v>2203</v>
      </c>
      <c r="N103" s="477"/>
      <c r="O103" s="477"/>
      <c r="P103" s="500"/>
      <c r="Q103" s="478"/>
    </row>
    <row r="104" spans="1:17" ht="14.4" customHeight="1" x14ac:dyDescent="0.3">
      <c r="A104" s="472" t="s">
        <v>1055</v>
      </c>
      <c r="B104" s="473" t="s">
        <v>958</v>
      </c>
      <c r="C104" s="473" t="s">
        <v>959</v>
      </c>
      <c r="D104" s="473" t="s">
        <v>960</v>
      </c>
      <c r="E104" s="473" t="s">
        <v>961</v>
      </c>
      <c r="F104" s="477">
        <v>4</v>
      </c>
      <c r="G104" s="477">
        <v>45612</v>
      </c>
      <c r="H104" s="477">
        <v>1.9982476123718567</v>
      </c>
      <c r="I104" s="477">
        <v>11403</v>
      </c>
      <c r="J104" s="477">
        <v>2</v>
      </c>
      <c r="K104" s="477">
        <v>22826</v>
      </c>
      <c r="L104" s="477">
        <v>1</v>
      </c>
      <c r="M104" s="477">
        <v>11413</v>
      </c>
      <c r="N104" s="477">
        <v>6</v>
      </c>
      <c r="O104" s="477">
        <v>68598</v>
      </c>
      <c r="P104" s="500">
        <v>3.0052571628844302</v>
      </c>
      <c r="Q104" s="478">
        <v>11433</v>
      </c>
    </row>
    <row r="105" spans="1:17" ht="14.4" customHeight="1" x14ac:dyDescent="0.3">
      <c r="A105" s="472" t="s">
        <v>1055</v>
      </c>
      <c r="B105" s="473" t="s">
        <v>962</v>
      </c>
      <c r="C105" s="473" t="s">
        <v>959</v>
      </c>
      <c r="D105" s="473" t="s">
        <v>963</v>
      </c>
      <c r="E105" s="473" t="s">
        <v>965</v>
      </c>
      <c r="F105" s="477">
        <v>1</v>
      </c>
      <c r="G105" s="477">
        <v>136</v>
      </c>
      <c r="H105" s="477">
        <v>1</v>
      </c>
      <c r="I105" s="477">
        <v>136</v>
      </c>
      <c r="J105" s="477">
        <v>1</v>
      </c>
      <c r="K105" s="477">
        <v>136</v>
      </c>
      <c r="L105" s="477">
        <v>1</v>
      </c>
      <c r="M105" s="477">
        <v>136</v>
      </c>
      <c r="N105" s="477">
        <v>3</v>
      </c>
      <c r="O105" s="477">
        <v>411</v>
      </c>
      <c r="P105" s="500">
        <v>3.0220588235294117</v>
      </c>
      <c r="Q105" s="478">
        <v>137</v>
      </c>
    </row>
    <row r="106" spans="1:17" ht="14.4" customHeight="1" x14ac:dyDescent="0.3">
      <c r="A106" s="472" t="s">
        <v>1055</v>
      </c>
      <c r="B106" s="473" t="s">
        <v>962</v>
      </c>
      <c r="C106" s="473" t="s">
        <v>959</v>
      </c>
      <c r="D106" s="473" t="s">
        <v>968</v>
      </c>
      <c r="E106" s="473" t="s">
        <v>969</v>
      </c>
      <c r="F106" s="477">
        <v>5</v>
      </c>
      <c r="G106" s="477">
        <v>11690</v>
      </c>
      <c r="H106" s="477"/>
      <c r="I106" s="477">
        <v>2338</v>
      </c>
      <c r="J106" s="477"/>
      <c r="K106" s="477"/>
      <c r="L106" s="477"/>
      <c r="M106" s="477"/>
      <c r="N106" s="477">
        <v>2</v>
      </c>
      <c r="O106" s="477">
        <v>4686</v>
      </c>
      <c r="P106" s="500"/>
      <c r="Q106" s="478">
        <v>2343</v>
      </c>
    </row>
    <row r="107" spans="1:17" ht="14.4" customHeight="1" x14ac:dyDescent="0.3">
      <c r="A107" s="472" t="s">
        <v>1055</v>
      </c>
      <c r="B107" s="473" t="s">
        <v>962</v>
      </c>
      <c r="C107" s="473" t="s">
        <v>959</v>
      </c>
      <c r="D107" s="473" t="s">
        <v>970</v>
      </c>
      <c r="E107" s="473" t="s">
        <v>971</v>
      </c>
      <c r="F107" s="477"/>
      <c r="G107" s="477"/>
      <c r="H107" s="477"/>
      <c r="I107" s="477"/>
      <c r="J107" s="477"/>
      <c r="K107" s="477"/>
      <c r="L107" s="477"/>
      <c r="M107" s="477"/>
      <c r="N107" s="477">
        <v>2</v>
      </c>
      <c r="O107" s="477">
        <v>2156</v>
      </c>
      <c r="P107" s="500"/>
      <c r="Q107" s="478">
        <v>1078</v>
      </c>
    </row>
    <row r="108" spans="1:17" ht="14.4" customHeight="1" x14ac:dyDescent="0.3">
      <c r="A108" s="472" t="s">
        <v>1055</v>
      </c>
      <c r="B108" s="473" t="s">
        <v>962</v>
      </c>
      <c r="C108" s="473" t="s">
        <v>959</v>
      </c>
      <c r="D108" s="473" t="s">
        <v>972</v>
      </c>
      <c r="E108" s="473" t="s">
        <v>973</v>
      </c>
      <c r="F108" s="477">
        <v>7</v>
      </c>
      <c r="G108" s="477">
        <v>26761</v>
      </c>
      <c r="H108" s="477">
        <v>0.58302832244008718</v>
      </c>
      <c r="I108" s="477">
        <v>3823</v>
      </c>
      <c r="J108" s="477">
        <v>12</v>
      </c>
      <c r="K108" s="477">
        <v>45900</v>
      </c>
      <c r="L108" s="477">
        <v>1</v>
      </c>
      <c r="M108" s="477">
        <v>3825</v>
      </c>
      <c r="N108" s="477">
        <v>10</v>
      </c>
      <c r="O108" s="477">
        <v>38280</v>
      </c>
      <c r="P108" s="500">
        <v>0.8339869281045752</v>
      </c>
      <c r="Q108" s="478">
        <v>3828</v>
      </c>
    </row>
    <row r="109" spans="1:17" ht="14.4" customHeight="1" x14ac:dyDescent="0.3">
      <c r="A109" s="472" t="s">
        <v>1055</v>
      </c>
      <c r="B109" s="473" t="s">
        <v>962</v>
      </c>
      <c r="C109" s="473" t="s">
        <v>959</v>
      </c>
      <c r="D109" s="473" t="s">
        <v>978</v>
      </c>
      <c r="E109" s="473" t="s">
        <v>979</v>
      </c>
      <c r="F109" s="477">
        <v>3</v>
      </c>
      <c r="G109" s="477">
        <v>4965</v>
      </c>
      <c r="H109" s="477"/>
      <c r="I109" s="477">
        <v>1655</v>
      </c>
      <c r="J109" s="477"/>
      <c r="K109" s="477"/>
      <c r="L109" s="477"/>
      <c r="M109" s="477"/>
      <c r="N109" s="477"/>
      <c r="O109" s="477"/>
      <c r="P109" s="500"/>
      <c r="Q109" s="478"/>
    </row>
    <row r="110" spans="1:17" ht="14.4" customHeight="1" x14ac:dyDescent="0.3">
      <c r="A110" s="472" t="s">
        <v>1055</v>
      </c>
      <c r="B110" s="473" t="s">
        <v>962</v>
      </c>
      <c r="C110" s="473" t="s">
        <v>959</v>
      </c>
      <c r="D110" s="473" t="s">
        <v>982</v>
      </c>
      <c r="E110" s="473" t="s">
        <v>983</v>
      </c>
      <c r="F110" s="477"/>
      <c r="G110" s="477"/>
      <c r="H110" s="477"/>
      <c r="I110" s="477"/>
      <c r="J110" s="477"/>
      <c r="K110" s="477"/>
      <c r="L110" s="477"/>
      <c r="M110" s="477"/>
      <c r="N110" s="477">
        <v>1</v>
      </c>
      <c r="O110" s="477">
        <v>841</v>
      </c>
      <c r="P110" s="500"/>
      <c r="Q110" s="478">
        <v>841</v>
      </c>
    </row>
    <row r="111" spans="1:17" ht="14.4" customHeight="1" x14ac:dyDescent="0.3">
      <c r="A111" s="472" t="s">
        <v>1055</v>
      </c>
      <c r="B111" s="473" t="s">
        <v>962</v>
      </c>
      <c r="C111" s="473" t="s">
        <v>959</v>
      </c>
      <c r="D111" s="473" t="s">
        <v>982</v>
      </c>
      <c r="E111" s="473" t="s">
        <v>984</v>
      </c>
      <c r="F111" s="477">
        <v>2</v>
      </c>
      <c r="G111" s="477">
        <v>1680</v>
      </c>
      <c r="H111" s="477"/>
      <c r="I111" s="477">
        <v>840</v>
      </c>
      <c r="J111" s="477"/>
      <c r="K111" s="477"/>
      <c r="L111" s="477"/>
      <c r="M111" s="477"/>
      <c r="N111" s="477"/>
      <c r="O111" s="477"/>
      <c r="P111" s="500"/>
      <c r="Q111" s="478"/>
    </row>
    <row r="112" spans="1:17" ht="14.4" customHeight="1" x14ac:dyDescent="0.3">
      <c r="A112" s="472" t="s">
        <v>1055</v>
      </c>
      <c r="B112" s="473" t="s">
        <v>962</v>
      </c>
      <c r="C112" s="473" t="s">
        <v>959</v>
      </c>
      <c r="D112" s="473" t="s">
        <v>989</v>
      </c>
      <c r="E112" s="473" t="s">
        <v>990</v>
      </c>
      <c r="F112" s="477">
        <v>4</v>
      </c>
      <c r="G112" s="477">
        <v>68</v>
      </c>
      <c r="H112" s="477">
        <v>0.26666666666666666</v>
      </c>
      <c r="I112" s="477">
        <v>17</v>
      </c>
      <c r="J112" s="477">
        <v>15</v>
      </c>
      <c r="K112" s="477">
        <v>255</v>
      </c>
      <c r="L112" s="477">
        <v>1</v>
      </c>
      <c r="M112" s="477">
        <v>17</v>
      </c>
      <c r="N112" s="477">
        <v>18</v>
      </c>
      <c r="O112" s="477">
        <v>306</v>
      </c>
      <c r="P112" s="500">
        <v>1.2</v>
      </c>
      <c r="Q112" s="478">
        <v>17</v>
      </c>
    </row>
    <row r="113" spans="1:17" ht="14.4" customHeight="1" x14ac:dyDescent="0.3">
      <c r="A113" s="472" t="s">
        <v>1055</v>
      </c>
      <c r="B113" s="473" t="s">
        <v>962</v>
      </c>
      <c r="C113" s="473" t="s">
        <v>959</v>
      </c>
      <c r="D113" s="473" t="s">
        <v>989</v>
      </c>
      <c r="E113" s="473" t="s">
        <v>991</v>
      </c>
      <c r="F113" s="477">
        <v>4</v>
      </c>
      <c r="G113" s="477">
        <v>68</v>
      </c>
      <c r="H113" s="477"/>
      <c r="I113" s="477">
        <v>17</v>
      </c>
      <c r="J113" s="477"/>
      <c r="K113" s="477"/>
      <c r="L113" s="477"/>
      <c r="M113" s="477"/>
      <c r="N113" s="477">
        <v>2</v>
      </c>
      <c r="O113" s="477">
        <v>34</v>
      </c>
      <c r="P113" s="500"/>
      <c r="Q113" s="478">
        <v>17</v>
      </c>
    </row>
    <row r="114" spans="1:17" ht="14.4" customHeight="1" x14ac:dyDescent="0.3">
      <c r="A114" s="472" t="s">
        <v>1055</v>
      </c>
      <c r="B114" s="473" t="s">
        <v>962</v>
      </c>
      <c r="C114" s="473" t="s">
        <v>959</v>
      </c>
      <c r="D114" s="473" t="s">
        <v>992</v>
      </c>
      <c r="E114" s="473" t="s">
        <v>975</v>
      </c>
      <c r="F114" s="477">
        <v>13</v>
      </c>
      <c r="G114" s="477">
        <v>9204</v>
      </c>
      <c r="H114" s="477">
        <v>0.48148148148148145</v>
      </c>
      <c r="I114" s="477">
        <v>708</v>
      </c>
      <c r="J114" s="477">
        <v>27</v>
      </c>
      <c r="K114" s="477">
        <v>19116</v>
      </c>
      <c r="L114" s="477">
        <v>1</v>
      </c>
      <c r="M114" s="477">
        <v>708</v>
      </c>
      <c r="N114" s="477">
        <v>36</v>
      </c>
      <c r="O114" s="477">
        <v>25524</v>
      </c>
      <c r="P114" s="500">
        <v>1.335216572504708</v>
      </c>
      <c r="Q114" s="478">
        <v>709</v>
      </c>
    </row>
    <row r="115" spans="1:17" ht="14.4" customHeight="1" x14ac:dyDescent="0.3">
      <c r="A115" s="472" t="s">
        <v>1055</v>
      </c>
      <c r="B115" s="473" t="s">
        <v>962</v>
      </c>
      <c r="C115" s="473" t="s">
        <v>959</v>
      </c>
      <c r="D115" s="473" t="s">
        <v>993</v>
      </c>
      <c r="E115" s="473" t="s">
        <v>977</v>
      </c>
      <c r="F115" s="477">
        <v>13</v>
      </c>
      <c r="G115" s="477">
        <v>18694</v>
      </c>
      <c r="H115" s="477">
        <v>0.41906341769598066</v>
      </c>
      <c r="I115" s="477">
        <v>1438</v>
      </c>
      <c r="J115" s="477">
        <v>31</v>
      </c>
      <c r="K115" s="477">
        <v>44609</v>
      </c>
      <c r="L115" s="477">
        <v>1</v>
      </c>
      <c r="M115" s="477">
        <v>1439</v>
      </c>
      <c r="N115" s="477">
        <v>18</v>
      </c>
      <c r="O115" s="477">
        <v>25938</v>
      </c>
      <c r="P115" s="500">
        <v>0.58145217332825216</v>
      </c>
      <c r="Q115" s="478">
        <v>1441</v>
      </c>
    </row>
    <row r="116" spans="1:17" ht="14.4" customHeight="1" x14ac:dyDescent="0.3">
      <c r="A116" s="472" t="s">
        <v>1055</v>
      </c>
      <c r="B116" s="473" t="s">
        <v>962</v>
      </c>
      <c r="C116" s="473" t="s">
        <v>959</v>
      </c>
      <c r="D116" s="473" t="s">
        <v>994</v>
      </c>
      <c r="E116" s="473" t="s">
        <v>995</v>
      </c>
      <c r="F116" s="477">
        <v>11</v>
      </c>
      <c r="G116" s="477">
        <v>26807</v>
      </c>
      <c r="H116" s="477">
        <v>0.64679341794141776</v>
      </c>
      <c r="I116" s="477">
        <v>2437</v>
      </c>
      <c r="J116" s="477">
        <v>17</v>
      </c>
      <c r="K116" s="477">
        <v>41446</v>
      </c>
      <c r="L116" s="477">
        <v>1</v>
      </c>
      <c r="M116" s="477">
        <v>2438</v>
      </c>
      <c r="N116" s="477">
        <v>17</v>
      </c>
      <c r="O116" s="477">
        <v>41514</v>
      </c>
      <c r="P116" s="500">
        <v>1.0016406890894176</v>
      </c>
      <c r="Q116" s="478">
        <v>2442</v>
      </c>
    </row>
    <row r="117" spans="1:17" ht="14.4" customHeight="1" x14ac:dyDescent="0.3">
      <c r="A117" s="472" t="s">
        <v>1055</v>
      </c>
      <c r="B117" s="473" t="s">
        <v>962</v>
      </c>
      <c r="C117" s="473" t="s">
        <v>959</v>
      </c>
      <c r="D117" s="473" t="s">
        <v>996</v>
      </c>
      <c r="E117" s="473" t="s">
        <v>997</v>
      </c>
      <c r="F117" s="477">
        <v>8</v>
      </c>
      <c r="G117" s="477">
        <v>552</v>
      </c>
      <c r="H117" s="477"/>
      <c r="I117" s="477">
        <v>69</v>
      </c>
      <c r="J117" s="477"/>
      <c r="K117" s="477"/>
      <c r="L117" s="477"/>
      <c r="M117" s="477"/>
      <c r="N117" s="477">
        <v>3</v>
      </c>
      <c r="O117" s="477">
        <v>207</v>
      </c>
      <c r="P117" s="500"/>
      <c r="Q117" s="478">
        <v>69</v>
      </c>
    </row>
    <row r="118" spans="1:17" ht="14.4" customHeight="1" x14ac:dyDescent="0.3">
      <c r="A118" s="472" t="s">
        <v>1055</v>
      </c>
      <c r="B118" s="473" t="s">
        <v>962</v>
      </c>
      <c r="C118" s="473" t="s">
        <v>959</v>
      </c>
      <c r="D118" s="473" t="s">
        <v>996</v>
      </c>
      <c r="E118" s="473" t="s">
        <v>998</v>
      </c>
      <c r="F118" s="477">
        <v>5</v>
      </c>
      <c r="G118" s="477">
        <v>345</v>
      </c>
      <c r="H118" s="477">
        <v>0.18518518518518517</v>
      </c>
      <c r="I118" s="477">
        <v>69</v>
      </c>
      <c r="J118" s="477">
        <v>27</v>
      </c>
      <c r="K118" s="477">
        <v>1863</v>
      </c>
      <c r="L118" s="477">
        <v>1</v>
      </c>
      <c r="M118" s="477">
        <v>69</v>
      </c>
      <c r="N118" s="477">
        <v>33</v>
      </c>
      <c r="O118" s="477">
        <v>2277</v>
      </c>
      <c r="P118" s="500">
        <v>1.2222222222222223</v>
      </c>
      <c r="Q118" s="478">
        <v>69</v>
      </c>
    </row>
    <row r="119" spans="1:17" ht="14.4" customHeight="1" x14ac:dyDescent="0.3">
      <c r="A119" s="472" t="s">
        <v>1055</v>
      </c>
      <c r="B119" s="473" t="s">
        <v>962</v>
      </c>
      <c r="C119" s="473" t="s">
        <v>959</v>
      </c>
      <c r="D119" s="473" t="s">
        <v>1001</v>
      </c>
      <c r="E119" s="473" t="s">
        <v>1002</v>
      </c>
      <c r="F119" s="477"/>
      <c r="G119" s="477"/>
      <c r="H119" s="477"/>
      <c r="I119" s="477"/>
      <c r="J119" s="477">
        <v>2</v>
      </c>
      <c r="K119" s="477">
        <v>3330</v>
      </c>
      <c r="L119" s="477">
        <v>1</v>
      </c>
      <c r="M119" s="477">
        <v>1665</v>
      </c>
      <c r="N119" s="477"/>
      <c r="O119" s="477"/>
      <c r="P119" s="500"/>
      <c r="Q119" s="478"/>
    </row>
    <row r="120" spans="1:17" ht="14.4" customHeight="1" x14ac:dyDescent="0.3">
      <c r="A120" s="472" t="s">
        <v>1055</v>
      </c>
      <c r="B120" s="473" t="s">
        <v>962</v>
      </c>
      <c r="C120" s="473" t="s">
        <v>959</v>
      </c>
      <c r="D120" s="473" t="s">
        <v>1003</v>
      </c>
      <c r="E120" s="473" t="s">
        <v>1004</v>
      </c>
      <c r="F120" s="477">
        <v>44</v>
      </c>
      <c r="G120" s="477">
        <v>24640</v>
      </c>
      <c r="H120" s="477">
        <v>0.74576271186440679</v>
      </c>
      <c r="I120" s="477">
        <v>560</v>
      </c>
      <c r="J120" s="477">
        <v>59</v>
      </c>
      <c r="K120" s="477">
        <v>33040</v>
      </c>
      <c r="L120" s="477">
        <v>1</v>
      </c>
      <c r="M120" s="477">
        <v>560</v>
      </c>
      <c r="N120" s="477">
        <v>75</v>
      </c>
      <c r="O120" s="477">
        <v>42075</v>
      </c>
      <c r="P120" s="500">
        <v>1.2734564164648909</v>
      </c>
      <c r="Q120" s="478">
        <v>561</v>
      </c>
    </row>
    <row r="121" spans="1:17" ht="14.4" customHeight="1" x14ac:dyDescent="0.3">
      <c r="A121" s="472" t="s">
        <v>1055</v>
      </c>
      <c r="B121" s="473" t="s">
        <v>962</v>
      </c>
      <c r="C121" s="473" t="s">
        <v>959</v>
      </c>
      <c r="D121" s="473" t="s">
        <v>1012</v>
      </c>
      <c r="E121" s="473" t="s">
        <v>1014</v>
      </c>
      <c r="F121" s="477"/>
      <c r="G121" s="477"/>
      <c r="H121" s="477"/>
      <c r="I121" s="477"/>
      <c r="J121" s="477">
        <v>8</v>
      </c>
      <c r="K121" s="477">
        <v>3432</v>
      </c>
      <c r="L121" s="477">
        <v>1</v>
      </c>
      <c r="M121" s="477">
        <v>429</v>
      </c>
      <c r="N121" s="477"/>
      <c r="O121" s="477"/>
      <c r="P121" s="500"/>
      <c r="Q121" s="478"/>
    </row>
    <row r="122" spans="1:17" ht="14.4" customHeight="1" x14ac:dyDescent="0.3">
      <c r="A122" s="472" t="s">
        <v>1055</v>
      </c>
      <c r="B122" s="473" t="s">
        <v>962</v>
      </c>
      <c r="C122" s="473" t="s">
        <v>959</v>
      </c>
      <c r="D122" s="473" t="s">
        <v>1018</v>
      </c>
      <c r="E122" s="473" t="s">
        <v>1019</v>
      </c>
      <c r="F122" s="477">
        <v>13</v>
      </c>
      <c r="G122" s="477">
        <v>21437</v>
      </c>
      <c r="H122" s="477">
        <v>13</v>
      </c>
      <c r="I122" s="477">
        <v>1649</v>
      </c>
      <c r="J122" s="477">
        <v>1</v>
      </c>
      <c r="K122" s="477">
        <v>1649</v>
      </c>
      <c r="L122" s="477">
        <v>1</v>
      </c>
      <c r="M122" s="477">
        <v>1649</v>
      </c>
      <c r="N122" s="477"/>
      <c r="O122" s="477"/>
      <c r="P122" s="500"/>
      <c r="Q122" s="478"/>
    </row>
    <row r="123" spans="1:17" ht="14.4" customHeight="1" x14ac:dyDescent="0.3">
      <c r="A123" s="472" t="s">
        <v>1055</v>
      </c>
      <c r="B123" s="473" t="s">
        <v>962</v>
      </c>
      <c r="C123" s="473" t="s">
        <v>959</v>
      </c>
      <c r="D123" s="473" t="s">
        <v>1021</v>
      </c>
      <c r="E123" s="473" t="s">
        <v>1022</v>
      </c>
      <c r="F123" s="477"/>
      <c r="G123" s="477"/>
      <c r="H123" s="477"/>
      <c r="I123" s="477"/>
      <c r="J123" s="477"/>
      <c r="K123" s="477"/>
      <c r="L123" s="477"/>
      <c r="M123" s="477"/>
      <c r="N123" s="477">
        <v>43</v>
      </c>
      <c r="O123" s="477">
        <v>94815</v>
      </c>
      <c r="P123" s="500"/>
      <c r="Q123" s="478">
        <v>2205</v>
      </c>
    </row>
    <row r="124" spans="1:17" ht="14.4" customHeight="1" x14ac:dyDescent="0.3">
      <c r="A124" s="472" t="s">
        <v>1055</v>
      </c>
      <c r="B124" s="473" t="s">
        <v>962</v>
      </c>
      <c r="C124" s="473" t="s">
        <v>959</v>
      </c>
      <c r="D124" s="473" t="s">
        <v>1021</v>
      </c>
      <c r="E124" s="473" t="s">
        <v>1023</v>
      </c>
      <c r="F124" s="477"/>
      <c r="G124" s="477"/>
      <c r="H124" s="477"/>
      <c r="I124" s="477"/>
      <c r="J124" s="477">
        <v>17</v>
      </c>
      <c r="K124" s="477">
        <v>37451</v>
      </c>
      <c r="L124" s="477">
        <v>1</v>
      </c>
      <c r="M124" s="477">
        <v>2203</v>
      </c>
      <c r="N124" s="477">
        <v>5</v>
      </c>
      <c r="O124" s="477">
        <v>11025</v>
      </c>
      <c r="P124" s="500">
        <v>0.29438466262583107</v>
      </c>
      <c r="Q124" s="478">
        <v>2205</v>
      </c>
    </row>
    <row r="125" spans="1:17" ht="14.4" customHeight="1" x14ac:dyDescent="0.3">
      <c r="A125" s="472" t="s">
        <v>1056</v>
      </c>
      <c r="B125" s="473" t="s">
        <v>962</v>
      </c>
      <c r="C125" s="473" t="s">
        <v>959</v>
      </c>
      <c r="D125" s="473" t="s">
        <v>974</v>
      </c>
      <c r="E125" s="473" t="s">
        <v>975</v>
      </c>
      <c r="F125" s="477"/>
      <c r="G125" s="477"/>
      <c r="H125" s="477"/>
      <c r="I125" s="477"/>
      <c r="J125" s="477">
        <v>1</v>
      </c>
      <c r="K125" s="477">
        <v>445</v>
      </c>
      <c r="L125" s="477">
        <v>1</v>
      </c>
      <c r="M125" s="477">
        <v>445</v>
      </c>
      <c r="N125" s="477"/>
      <c r="O125" s="477"/>
      <c r="P125" s="500"/>
      <c r="Q125" s="478"/>
    </row>
    <row r="126" spans="1:17" ht="14.4" customHeight="1" x14ac:dyDescent="0.3">
      <c r="A126" s="472" t="s">
        <v>1056</v>
      </c>
      <c r="B126" s="473" t="s">
        <v>962</v>
      </c>
      <c r="C126" s="473" t="s">
        <v>959</v>
      </c>
      <c r="D126" s="473" t="s">
        <v>985</v>
      </c>
      <c r="E126" s="473" t="s">
        <v>986</v>
      </c>
      <c r="F126" s="477">
        <v>1</v>
      </c>
      <c r="G126" s="477">
        <v>1523</v>
      </c>
      <c r="H126" s="477"/>
      <c r="I126" s="477">
        <v>1523</v>
      </c>
      <c r="J126" s="477"/>
      <c r="K126" s="477"/>
      <c r="L126" s="477"/>
      <c r="M126" s="477"/>
      <c r="N126" s="477"/>
      <c r="O126" s="477"/>
      <c r="P126" s="500"/>
      <c r="Q126" s="478"/>
    </row>
    <row r="127" spans="1:17" ht="14.4" customHeight="1" x14ac:dyDescent="0.3">
      <c r="A127" s="472" t="s">
        <v>1056</v>
      </c>
      <c r="B127" s="473" t="s">
        <v>962</v>
      </c>
      <c r="C127" s="473" t="s">
        <v>959</v>
      </c>
      <c r="D127" s="473" t="s">
        <v>989</v>
      </c>
      <c r="E127" s="473" t="s">
        <v>991</v>
      </c>
      <c r="F127" s="477">
        <v>1</v>
      </c>
      <c r="G127" s="477">
        <v>17</v>
      </c>
      <c r="H127" s="477"/>
      <c r="I127" s="477">
        <v>17</v>
      </c>
      <c r="J127" s="477"/>
      <c r="K127" s="477"/>
      <c r="L127" s="477"/>
      <c r="M127" s="477"/>
      <c r="N127" s="477">
        <v>1</v>
      </c>
      <c r="O127" s="477">
        <v>17</v>
      </c>
      <c r="P127" s="500"/>
      <c r="Q127" s="478">
        <v>17</v>
      </c>
    </row>
    <row r="128" spans="1:17" ht="14.4" customHeight="1" x14ac:dyDescent="0.3">
      <c r="A128" s="472" t="s">
        <v>1056</v>
      </c>
      <c r="B128" s="473" t="s">
        <v>962</v>
      </c>
      <c r="C128" s="473" t="s">
        <v>959</v>
      </c>
      <c r="D128" s="473" t="s">
        <v>992</v>
      </c>
      <c r="E128" s="473" t="s">
        <v>975</v>
      </c>
      <c r="F128" s="477">
        <v>1</v>
      </c>
      <c r="G128" s="477">
        <v>708</v>
      </c>
      <c r="H128" s="477">
        <v>1</v>
      </c>
      <c r="I128" s="477">
        <v>708</v>
      </c>
      <c r="J128" s="477">
        <v>1</v>
      </c>
      <c r="K128" s="477">
        <v>708</v>
      </c>
      <c r="L128" s="477">
        <v>1</v>
      </c>
      <c r="M128" s="477">
        <v>708</v>
      </c>
      <c r="N128" s="477">
        <v>2</v>
      </c>
      <c r="O128" s="477">
        <v>1418</v>
      </c>
      <c r="P128" s="500">
        <v>2.0028248587570623</v>
      </c>
      <c r="Q128" s="478">
        <v>709</v>
      </c>
    </row>
    <row r="129" spans="1:17" ht="14.4" customHeight="1" x14ac:dyDescent="0.3">
      <c r="A129" s="472" t="s">
        <v>1056</v>
      </c>
      <c r="B129" s="473" t="s">
        <v>962</v>
      </c>
      <c r="C129" s="473" t="s">
        <v>959</v>
      </c>
      <c r="D129" s="473" t="s">
        <v>996</v>
      </c>
      <c r="E129" s="473" t="s">
        <v>997</v>
      </c>
      <c r="F129" s="477">
        <v>1</v>
      </c>
      <c r="G129" s="477">
        <v>69</v>
      </c>
      <c r="H129" s="477">
        <v>0.5</v>
      </c>
      <c r="I129" s="477">
        <v>69</v>
      </c>
      <c r="J129" s="477">
        <v>2</v>
      </c>
      <c r="K129" s="477">
        <v>138</v>
      </c>
      <c r="L129" s="477">
        <v>1</v>
      </c>
      <c r="M129" s="477">
        <v>69</v>
      </c>
      <c r="N129" s="477">
        <v>2</v>
      </c>
      <c r="O129" s="477">
        <v>138</v>
      </c>
      <c r="P129" s="500">
        <v>1</v>
      </c>
      <c r="Q129" s="478">
        <v>69</v>
      </c>
    </row>
    <row r="130" spans="1:17" ht="14.4" customHeight="1" x14ac:dyDescent="0.3">
      <c r="A130" s="472" t="s">
        <v>1056</v>
      </c>
      <c r="B130" s="473" t="s">
        <v>962</v>
      </c>
      <c r="C130" s="473" t="s">
        <v>959</v>
      </c>
      <c r="D130" s="473" t="s">
        <v>999</v>
      </c>
      <c r="E130" s="473" t="s">
        <v>1000</v>
      </c>
      <c r="F130" s="477">
        <v>1</v>
      </c>
      <c r="G130" s="477">
        <v>407</v>
      </c>
      <c r="H130" s="477"/>
      <c r="I130" s="477">
        <v>407</v>
      </c>
      <c r="J130" s="477"/>
      <c r="K130" s="477"/>
      <c r="L130" s="477"/>
      <c r="M130" s="477"/>
      <c r="N130" s="477"/>
      <c r="O130" s="477"/>
      <c r="P130" s="500"/>
      <c r="Q130" s="478"/>
    </row>
    <row r="131" spans="1:17" ht="14.4" customHeight="1" x14ac:dyDescent="0.3">
      <c r="A131" s="472" t="s">
        <v>1056</v>
      </c>
      <c r="B131" s="473" t="s">
        <v>962</v>
      </c>
      <c r="C131" s="473" t="s">
        <v>959</v>
      </c>
      <c r="D131" s="473" t="s">
        <v>1003</v>
      </c>
      <c r="E131" s="473" t="s">
        <v>1004</v>
      </c>
      <c r="F131" s="477">
        <v>11</v>
      </c>
      <c r="G131" s="477">
        <v>6160</v>
      </c>
      <c r="H131" s="477">
        <v>0.36666666666666664</v>
      </c>
      <c r="I131" s="477">
        <v>560</v>
      </c>
      <c r="J131" s="477">
        <v>30</v>
      </c>
      <c r="K131" s="477">
        <v>16800</v>
      </c>
      <c r="L131" s="477">
        <v>1</v>
      </c>
      <c r="M131" s="477">
        <v>560</v>
      </c>
      <c r="N131" s="477">
        <v>23</v>
      </c>
      <c r="O131" s="477">
        <v>12903</v>
      </c>
      <c r="P131" s="500">
        <v>0.76803571428571427</v>
      </c>
      <c r="Q131" s="478">
        <v>561</v>
      </c>
    </row>
    <row r="132" spans="1:17" ht="14.4" customHeight="1" x14ac:dyDescent="0.3">
      <c r="A132" s="472" t="s">
        <v>1056</v>
      </c>
      <c r="B132" s="473" t="s">
        <v>962</v>
      </c>
      <c r="C132" s="473" t="s">
        <v>959</v>
      </c>
      <c r="D132" s="473" t="s">
        <v>1012</v>
      </c>
      <c r="E132" s="473" t="s">
        <v>1013</v>
      </c>
      <c r="F132" s="477"/>
      <c r="G132" s="477"/>
      <c r="H132" s="477"/>
      <c r="I132" s="477"/>
      <c r="J132" s="477">
        <v>7</v>
      </c>
      <c r="K132" s="477">
        <v>3003</v>
      </c>
      <c r="L132" s="477">
        <v>1</v>
      </c>
      <c r="M132" s="477">
        <v>429</v>
      </c>
      <c r="N132" s="477">
        <v>1</v>
      </c>
      <c r="O132" s="477">
        <v>429</v>
      </c>
      <c r="P132" s="500">
        <v>0.14285714285714285</v>
      </c>
      <c r="Q132" s="478">
        <v>429</v>
      </c>
    </row>
    <row r="133" spans="1:17" ht="14.4" customHeight="1" x14ac:dyDescent="0.3">
      <c r="A133" s="472" t="s">
        <v>1056</v>
      </c>
      <c r="B133" s="473" t="s">
        <v>962</v>
      </c>
      <c r="C133" s="473" t="s">
        <v>959</v>
      </c>
      <c r="D133" s="473" t="s">
        <v>1012</v>
      </c>
      <c r="E133" s="473" t="s">
        <v>1014</v>
      </c>
      <c r="F133" s="477">
        <v>7</v>
      </c>
      <c r="G133" s="477">
        <v>3003</v>
      </c>
      <c r="H133" s="477">
        <v>0.7</v>
      </c>
      <c r="I133" s="477">
        <v>429</v>
      </c>
      <c r="J133" s="477">
        <v>10</v>
      </c>
      <c r="K133" s="477">
        <v>4290</v>
      </c>
      <c r="L133" s="477">
        <v>1</v>
      </c>
      <c r="M133" s="477">
        <v>429</v>
      </c>
      <c r="N133" s="477">
        <v>11</v>
      </c>
      <c r="O133" s="477">
        <v>4719</v>
      </c>
      <c r="P133" s="500">
        <v>1.1000000000000001</v>
      </c>
      <c r="Q133" s="478">
        <v>429</v>
      </c>
    </row>
    <row r="134" spans="1:17" ht="14.4" customHeight="1" x14ac:dyDescent="0.3">
      <c r="A134" s="472" t="s">
        <v>1056</v>
      </c>
      <c r="B134" s="473" t="s">
        <v>962</v>
      </c>
      <c r="C134" s="473" t="s">
        <v>959</v>
      </c>
      <c r="D134" s="473" t="s">
        <v>1018</v>
      </c>
      <c r="E134" s="473" t="s">
        <v>1019</v>
      </c>
      <c r="F134" s="477">
        <v>2</v>
      </c>
      <c r="G134" s="477">
        <v>3298</v>
      </c>
      <c r="H134" s="477">
        <v>0.5</v>
      </c>
      <c r="I134" s="477">
        <v>1649</v>
      </c>
      <c r="J134" s="477">
        <v>4</v>
      </c>
      <c r="K134" s="477">
        <v>6596</v>
      </c>
      <c r="L134" s="477">
        <v>1</v>
      </c>
      <c r="M134" s="477">
        <v>1649</v>
      </c>
      <c r="N134" s="477"/>
      <c r="O134" s="477"/>
      <c r="P134" s="500"/>
      <c r="Q134" s="478"/>
    </row>
    <row r="135" spans="1:17" ht="14.4" customHeight="1" x14ac:dyDescent="0.3">
      <c r="A135" s="472" t="s">
        <v>1056</v>
      </c>
      <c r="B135" s="473" t="s">
        <v>962</v>
      </c>
      <c r="C135" s="473" t="s">
        <v>959</v>
      </c>
      <c r="D135" s="473" t="s">
        <v>1021</v>
      </c>
      <c r="E135" s="473" t="s">
        <v>1023</v>
      </c>
      <c r="F135" s="477"/>
      <c r="G135" s="477"/>
      <c r="H135" s="477"/>
      <c r="I135" s="477"/>
      <c r="J135" s="477">
        <v>5</v>
      </c>
      <c r="K135" s="477">
        <v>11015</v>
      </c>
      <c r="L135" s="477">
        <v>1</v>
      </c>
      <c r="M135" s="477">
        <v>2203</v>
      </c>
      <c r="N135" s="477">
        <v>5</v>
      </c>
      <c r="O135" s="477">
        <v>11025</v>
      </c>
      <c r="P135" s="500">
        <v>1.0009078529278257</v>
      </c>
      <c r="Q135" s="478">
        <v>2205</v>
      </c>
    </row>
    <row r="136" spans="1:17" ht="14.4" customHeight="1" x14ac:dyDescent="0.3">
      <c r="A136" s="472" t="s">
        <v>957</v>
      </c>
      <c r="B136" s="473" t="s">
        <v>962</v>
      </c>
      <c r="C136" s="473" t="s">
        <v>959</v>
      </c>
      <c r="D136" s="473" t="s">
        <v>1003</v>
      </c>
      <c r="E136" s="473" t="s">
        <v>1004</v>
      </c>
      <c r="F136" s="477">
        <v>6</v>
      </c>
      <c r="G136" s="477">
        <v>3360</v>
      </c>
      <c r="H136" s="477">
        <v>0.5</v>
      </c>
      <c r="I136" s="477">
        <v>560</v>
      </c>
      <c r="J136" s="477">
        <v>12</v>
      </c>
      <c r="K136" s="477">
        <v>6720</v>
      </c>
      <c r="L136" s="477">
        <v>1</v>
      </c>
      <c r="M136" s="477">
        <v>560</v>
      </c>
      <c r="N136" s="477"/>
      <c r="O136" s="477"/>
      <c r="P136" s="500"/>
      <c r="Q136" s="478"/>
    </row>
    <row r="137" spans="1:17" ht="14.4" customHeight="1" x14ac:dyDescent="0.3">
      <c r="A137" s="472" t="s">
        <v>957</v>
      </c>
      <c r="B137" s="473" t="s">
        <v>962</v>
      </c>
      <c r="C137" s="473" t="s">
        <v>959</v>
      </c>
      <c r="D137" s="473" t="s">
        <v>1012</v>
      </c>
      <c r="E137" s="473" t="s">
        <v>1013</v>
      </c>
      <c r="F137" s="477">
        <v>2</v>
      </c>
      <c r="G137" s="477">
        <v>858</v>
      </c>
      <c r="H137" s="477">
        <v>2</v>
      </c>
      <c r="I137" s="477">
        <v>429</v>
      </c>
      <c r="J137" s="477">
        <v>1</v>
      </c>
      <c r="K137" s="477">
        <v>429</v>
      </c>
      <c r="L137" s="477">
        <v>1</v>
      </c>
      <c r="M137" s="477">
        <v>429</v>
      </c>
      <c r="N137" s="477"/>
      <c r="O137" s="477"/>
      <c r="P137" s="500"/>
      <c r="Q137" s="478"/>
    </row>
    <row r="138" spans="1:17" ht="14.4" customHeight="1" x14ac:dyDescent="0.3">
      <c r="A138" s="472" t="s">
        <v>957</v>
      </c>
      <c r="B138" s="473" t="s">
        <v>962</v>
      </c>
      <c r="C138" s="473" t="s">
        <v>959</v>
      </c>
      <c r="D138" s="473" t="s">
        <v>1012</v>
      </c>
      <c r="E138" s="473" t="s">
        <v>1014</v>
      </c>
      <c r="F138" s="477">
        <v>4</v>
      </c>
      <c r="G138" s="477">
        <v>1716</v>
      </c>
      <c r="H138" s="477">
        <v>4</v>
      </c>
      <c r="I138" s="477">
        <v>429</v>
      </c>
      <c r="J138" s="477">
        <v>1</v>
      </c>
      <c r="K138" s="477">
        <v>429</v>
      </c>
      <c r="L138" s="477">
        <v>1</v>
      </c>
      <c r="M138" s="477">
        <v>429</v>
      </c>
      <c r="N138" s="477">
        <v>5</v>
      </c>
      <c r="O138" s="477">
        <v>2145</v>
      </c>
      <c r="P138" s="500">
        <v>5</v>
      </c>
      <c r="Q138" s="478">
        <v>429</v>
      </c>
    </row>
    <row r="139" spans="1:17" ht="14.4" customHeight="1" x14ac:dyDescent="0.3">
      <c r="A139" s="472" t="s">
        <v>957</v>
      </c>
      <c r="B139" s="473" t="s">
        <v>962</v>
      </c>
      <c r="C139" s="473" t="s">
        <v>959</v>
      </c>
      <c r="D139" s="473" t="s">
        <v>1018</v>
      </c>
      <c r="E139" s="473" t="s">
        <v>1019</v>
      </c>
      <c r="F139" s="477">
        <v>2</v>
      </c>
      <c r="G139" s="477">
        <v>3298</v>
      </c>
      <c r="H139" s="477"/>
      <c r="I139" s="477">
        <v>1649</v>
      </c>
      <c r="J139" s="477"/>
      <c r="K139" s="477"/>
      <c r="L139" s="477"/>
      <c r="M139" s="477"/>
      <c r="N139" s="477"/>
      <c r="O139" s="477"/>
      <c r="P139" s="500"/>
      <c r="Q139" s="478"/>
    </row>
    <row r="140" spans="1:17" ht="14.4" customHeight="1" x14ac:dyDescent="0.3">
      <c r="A140" s="472" t="s">
        <v>957</v>
      </c>
      <c r="B140" s="473" t="s">
        <v>962</v>
      </c>
      <c r="C140" s="473" t="s">
        <v>959</v>
      </c>
      <c r="D140" s="473" t="s">
        <v>1021</v>
      </c>
      <c r="E140" s="473" t="s">
        <v>1023</v>
      </c>
      <c r="F140" s="477"/>
      <c r="G140" s="477"/>
      <c r="H140" s="477"/>
      <c r="I140" s="477"/>
      <c r="J140" s="477">
        <v>3</v>
      </c>
      <c r="K140" s="477">
        <v>6609</v>
      </c>
      <c r="L140" s="477">
        <v>1</v>
      </c>
      <c r="M140" s="477">
        <v>2203</v>
      </c>
      <c r="N140" s="477"/>
      <c r="O140" s="477"/>
      <c r="P140" s="500"/>
      <c r="Q140" s="478"/>
    </row>
    <row r="141" spans="1:17" ht="14.4" customHeight="1" x14ac:dyDescent="0.3">
      <c r="A141" s="472" t="s">
        <v>1057</v>
      </c>
      <c r="B141" s="473" t="s">
        <v>962</v>
      </c>
      <c r="C141" s="473" t="s">
        <v>959</v>
      </c>
      <c r="D141" s="473" t="s">
        <v>963</v>
      </c>
      <c r="E141" s="473" t="s">
        <v>964</v>
      </c>
      <c r="F141" s="477">
        <v>4</v>
      </c>
      <c r="G141" s="477">
        <v>544</v>
      </c>
      <c r="H141" s="477">
        <v>0.8</v>
      </c>
      <c r="I141" s="477">
        <v>136</v>
      </c>
      <c r="J141" s="477">
        <v>5</v>
      </c>
      <c r="K141" s="477">
        <v>680</v>
      </c>
      <c r="L141" s="477">
        <v>1</v>
      </c>
      <c r="M141" s="477">
        <v>136</v>
      </c>
      <c r="N141" s="477">
        <v>2</v>
      </c>
      <c r="O141" s="477">
        <v>274</v>
      </c>
      <c r="P141" s="500">
        <v>0.40294117647058825</v>
      </c>
      <c r="Q141" s="478">
        <v>137</v>
      </c>
    </row>
    <row r="142" spans="1:17" ht="14.4" customHeight="1" x14ac:dyDescent="0.3">
      <c r="A142" s="472" t="s">
        <v>1057</v>
      </c>
      <c r="B142" s="473" t="s">
        <v>962</v>
      </c>
      <c r="C142" s="473" t="s">
        <v>959</v>
      </c>
      <c r="D142" s="473" t="s">
        <v>963</v>
      </c>
      <c r="E142" s="473" t="s">
        <v>965</v>
      </c>
      <c r="F142" s="477">
        <v>1</v>
      </c>
      <c r="G142" s="477">
        <v>136</v>
      </c>
      <c r="H142" s="477">
        <v>0.33333333333333331</v>
      </c>
      <c r="I142" s="477">
        <v>136</v>
      </c>
      <c r="J142" s="477">
        <v>3</v>
      </c>
      <c r="K142" s="477">
        <v>408</v>
      </c>
      <c r="L142" s="477">
        <v>1</v>
      </c>
      <c r="M142" s="477">
        <v>136</v>
      </c>
      <c r="N142" s="477">
        <v>5</v>
      </c>
      <c r="O142" s="477">
        <v>685</v>
      </c>
      <c r="P142" s="500">
        <v>1.678921568627451</v>
      </c>
      <c r="Q142" s="478">
        <v>137</v>
      </c>
    </row>
    <row r="143" spans="1:17" ht="14.4" customHeight="1" x14ac:dyDescent="0.3">
      <c r="A143" s="472" t="s">
        <v>1057</v>
      </c>
      <c r="B143" s="473" t="s">
        <v>962</v>
      </c>
      <c r="C143" s="473" t="s">
        <v>959</v>
      </c>
      <c r="D143" s="473" t="s">
        <v>968</v>
      </c>
      <c r="E143" s="473" t="s">
        <v>969</v>
      </c>
      <c r="F143" s="477"/>
      <c r="G143" s="477"/>
      <c r="H143" s="477"/>
      <c r="I143" s="477"/>
      <c r="J143" s="477"/>
      <c r="K143" s="477"/>
      <c r="L143" s="477"/>
      <c r="M143" s="477"/>
      <c r="N143" s="477">
        <v>1</v>
      </c>
      <c r="O143" s="477">
        <v>2343</v>
      </c>
      <c r="P143" s="500"/>
      <c r="Q143" s="478">
        <v>2343</v>
      </c>
    </row>
    <row r="144" spans="1:17" ht="14.4" customHeight="1" x14ac:dyDescent="0.3">
      <c r="A144" s="472" t="s">
        <v>1057</v>
      </c>
      <c r="B144" s="473" t="s">
        <v>962</v>
      </c>
      <c r="C144" s="473" t="s">
        <v>959</v>
      </c>
      <c r="D144" s="473" t="s">
        <v>970</v>
      </c>
      <c r="E144" s="473" t="s">
        <v>971</v>
      </c>
      <c r="F144" s="477">
        <v>2</v>
      </c>
      <c r="G144" s="477">
        <v>2154</v>
      </c>
      <c r="H144" s="477"/>
      <c r="I144" s="477">
        <v>1077</v>
      </c>
      <c r="J144" s="477"/>
      <c r="K144" s="477"/>
      <c r="L144" s="477"/>
      <c r="M144" s="477"/>
      <c r="N144" s="477">
        <v>1</v>
      </c>
      <c r="O144" s="477">
        <v>1078</v>
      </c>
      <c r="P144" s="500"/>
      <c r="Q144" s="478">
        <v>1078</v>
      </c>
    </row>
    <row r="145" spans="1:17" ht="14.4" customHeight="1" x14ac:dyDescent="0.3">
      <c r="A145" s="472" t="s">
        <v>1057</v>
      </c>
      <c r="B145" s="473" t="s">
        <v>962</v>
      </c>
      <c r="C145" s="473" t="s">
        <v>959</v>
      </c>
      <c r="D145" s="473" t="s">
        <v>972</v>
      </c>
      <c r="E145" s="473" t="s">
        <v>973</v>
      </c>
      <c r="F145" s="477">
        <v>14</v>
      </c>
      <c r="G145" s="477">
        <v>53522</v>
      </c>
      <c r="H145" s="477">
        <v>0.55970718954248366</v>
      </c>
      <c r="I145" s="477">
        <v>3823</v>
      </c>
      <c r="J145" s="477">
        <v>25</v>
      </c>
      <c r="K145" s="477">
        <v>95625</v>
      </c>
      <c r="L145" s="477">
        <v>1</v>
      </c>
      <c r="M145" s="477">
        <v>3825</v>
      </c>
      <c r="N145" s="477">
        <v>24</v>
      </c>
      <c r="O145" s="477">
        <v>91872</v>
      </c>
      <c r="P145" s="500">
        <v>0.96075294117647059</v>
      </c>
      <c r="Q145" s="478">
        <v>3828</v>
      </c>
    </row>
    <row r="146" spans="1:17" ht="14.4" customHeight="1" x14ac:dyDescent="0.3">
      <c r="A146" s="472" t="s">
        <v>1057</v>
      </c>
      <c r="B146" s="473" t="s">
        <v>962</v>
      </c>
      <c r="C146" s="473" t="s">
        <v>959</v>
      </c>
      <c r="D146" s="473" t="s">
        <v>974</v>
      </c>
      <c r="E146" s="473" t="s">
        <v>975</v>
      </c>
      <c r="F146" s="477">
        <v>21</v>
      </c>
      <c r="G146" s="477">
        <v>9345</v>
      </c>
      <c r="H146" s="477">
        <v>1.5</v>
      </c>
      <c r="I146" s="477">
        <v>445</v>
      </c>
      <c r="J146" s="477">
        <v>14</v>
      </c>
      <c r="K146" s="477">
        <v>6230</v>
      </c>
      <c r="L146" s="477">
        <v>1</v>
      </c>
      <c r="M146" s="477">
        <v>445</v>
      </c>
      <c r="N146" s="477">
        <v>24</v>
      </c>
      <c r="O146" s="477">
        <v>10680</v>
      </c>
      <c r="P146" s="500">
        <v>1.7142857142857142</v>
      </c>
      <c r="Q146" s="478">
        <v>445</v>
      </c>
    </row>
    <row r="147" spans="1:17" ht="14.4" customHeight="1" x14ac:dyDescent="0.3">
      <c r="A147" s="472" t="s">
        <v>1057</v>
      </c>
      <c r="B147" s="473" t="s">
        <v>962</v>
      </c>
      <c r="C147" s="473" t="s">
        <v>959</v>
      </c>
      <c r="D147" s="473" t="s">
        <v>976</v>
      </c>
      <c r="E147" s="473" t="s">
        <v>977</v>
      </c>
      <c r="F147" s="477">
        <v>10</v>
      </c>
      <c r="G147" s="477">
        <v>8530</v>
      </c>
      <c r="H147" s="477">
        <v>1.6647150663544106</v>
      </c>
      <c r="I147" s="477">
        <v>853</v>
      </c>
      <c r="J147" s="477">
        <v>6</v>
      </c>
      <c r="K147" s="477">
        <v>5124</v>
      </c>
      <c r="L147" s="477">
        <v>1</v>
      </c>
      <c r="M147" s="477">
        <v>854</v>
      </c>
      <c r="N147" s="477">
        <v>8</v>
      </c>
      <c r="O147" s="477">
        <v>6832</v>
      </c>
      <c r="P147" s="500">
        <v>1.3333333333333333</v>
      </c>
      <c r="Q147" s="478">
        <v>854</v>
      </c>
    </row>
    <row r="148" spans="1:17" ht="14.4" customHeight="1" x14ac:dyDescent="0.3">
      <c r="A148" s="472" t="s">
        <v>1057</v>
      </c>
      <c r="B148" s="473" t="s">
        <v>962</v>
      </c>
      <c r="C148" s="473" t="s">
        <v>959</v>
      </c>
      <c r="D148" s="473" t="s">
        <v>978</v>
      </c>
      <c r="E148" s="473" t="s">
        <v>979</v>
      </c>
      <c r="F148" s="477">
        <v>3</v>
      </c>
      <c r="G148" s="477">
        <v>4965</v>
      </c>
      <c r="H148" s="477">
        <v>1.5</v>
      </c>
      <c r="I148" s="477">
        <v>1655</v>
      </c>
      <c r="J148" s="477">
        <v>2</v>
      </c>
      <c r="K148" s="477">
        <v>3310</v>
      </c>
      <c r="L148" s="477">
        <v>1</v>
      </c>
      <c r="M148" s="477">
        <v>1655</v>
      </c>
      <c r="N148" s="477"/>
      <c r="O148" s="477"/>
      <c r="P148" s="500"/>
      <c r="Q148" s="478"/>
    </row>
    <row r="149" spans="1:17" ht="14.4" customHeight="1" x14ac:dyDescent="0.3">
      <c r="A149" s="472" t="s">
        <v>1057</v>
      </c>
      <c r="B149" s="473" t="s">
        <v>962</v>
      </c>
      <c r="C149" s="473" t="s">
        <v>959</v>
      </c>
      <c r="D149" s="473" t="s">
        <v>985</v>
      </c>
      <c r="E149" s="473" t="s">
        <v>986</v>
      </c>
      <c r="F149" s="477">
        <v>1</v>
      </c>
      <c r="G149" s="477">
        <v>1523</v>
      </c>
      <c r="H149" s="477"/>
      <c r="I149" s="477">
        <v>1523</v>
      </c>
      <c r="J149" s="477"/>
      <c r="K149" s="477"/>
      <c r="L149" s="477"/>
      <c r="M149" s="477"/>
      <c r="N149" s="477"/>
      <c r="O149" s="477"/>
      <c r="P149" s="500"/>
      <c r="Q149" s="478"/>
    </row>
    <row r="150" spans="1:17" ht="14.4" customHeight="1" x14ac:dyDescent="0.3">
      <c r="A150" s="472" t="s">
        <v>1057</v>
      </c>
      <c r="B150" s="473" t="s">
        <v>962</v>
      </c>
      <c r="C150" s="473" t="s">
        <v>959</v>
      </c>
      <c r="D150" s="473" t="s">
        <v>989</v>
      </c>
      <c r="E150" s="473" t="s">
        <v>990</v>
      </c>
      <c r="F150" s="477">
        <v>15</v>
      </c>
      <c r="G150" s="477">
        <v>255</v>
      </c>
      <c r="H150" s="477">
        <v>0.78947368421052633</v>
      </c>
      <c r="I150" s="477">
        <v>17</v>
      </c>
      <c r="J150" s="477">
        <v>19</v>
      </c>
      <c r="K150" s="477">
        <v>323</v>
      </c>
      <c r="L150" s="477">
        <v>1</v>
      </c>
      <c r="M150" s="477">
        <v>17</v>
      </c>
      <c r="N150" s="477">
        <v>29</v>
      </c>
      <c r="O150" s="477">
        <v>493</v>
      </c>
      <c r="P150" s="500">
        <v>1.5263157894736843</v>
      </c>
      <c r="Q150" s="478">
        <v>17</v>
      </c>
    </row>
    <row r="151" spans="1:17" ht="14.4" customHeight="1" x14ac:dyDescent="0.3">
      <c r="A151" s="472" t="s">
        <v>1057</v>
      </c>
      <c r="B151" s="473" t="s">
        <v>962</v>
      </c>
      <c r="C151" s="473" t="s">
        <v>959</v>
      </c>
      <c r="D151" s="473" t="s">
        <v>989</v>
      </c>
      <c r="E151" s="473" t="s">
        <v>991</v>
      </c>
      <c r="F151" s="477">
        <v>7</v>
      </c>
      <c r="G151" s="477">
        <v>119</v>
      </c>
      <c r="H151" s="477">
        <v>0.875</v>
      </c>
      <c r="I151" s="477">
        <v>17</v>
      </c>
      <c r="J151" s="477">
        <v>8</v>
      </c>
      <c r="K151" s="477">
        <v>136</v>
      </c>
      <c r="L151" s="477">
        <v>1</v>
      </c>
      <c r="M151" s="477">
        <v>17</v>
      </c>
      <c r="N151" s="477">
        <v>8</v>
      </c>
      <c r="O151" s="477">
        <v>136</v>
      </c>
      <c r="P151" s="500">
        <v>1</v>
      </c>
      <c r="Q151" s="478">
        <v>17</v>
      </c>
    </row>
    <row r="152" spans="1:17" ht="14.4" customHeight="1" x14ac:dyDescent="0.3">
      <c r="A152" s="472" t="s">
        <v>1057</v>
      </c>
      <c r="B152" s="473" t="s">
        <v>962</v>
      </c>
      <c r="C152" s="473" t="s">
        <v>959</v>
      </c>
      <c r="D152" s="473" t="s">
        <v>992</v>
      </c>
      <c r="E152" s="473" t="s">
        <v>975</v>
      </c>
      <c r="F152" s="477">
        <v>28</v>
      </c>
      <c r="G152" s="477">
        <v>19824</v>
      </c>
      <c r="H152" s="477">
        <v>0.63636363636363635</v>
      </c>
      <c r="I152" s="477">
        <v>708</v>
      </c>
      <c r="J152" s="477">
        <v>44</v>
      </c>
      <c r="K152" s="477">
        <v>31152</v>
      </c>
      <c r="L152" s="477">
        <v>1</v>
      </c>
      <c r="M152" s="477">
        <v>708</v>
      </c>
      <c r="N152" s="477">
        <v>49</v>
      </c>
      <c r="O152" s="477">
        <v>34741</v>
      </c>
      <c r="P152" s="500">
        <v>1.1152092963533642</v>
      </c>
      <c r="Q152" s="478">
        <v>709</v>
      </c>
    </row>
    <row r="153" spans="1:17" ht="14.4" customHeight="1" x14ac:dyDescent="0.3">
      <c r="A153" s="472" t="s">
        <v>1057</v>
      </c>
      <c r="B153" s="473" t="s">
        <v>962</v>
      </c>
      <c r="C153" s="473" t="s">
        <v>959</v>
      </c>
      <c r="D153" s="473" t="s">
        <v>993</v>
      </c>
      <c r="E153" s="473" t="s">
        <v>977</v>
      </c>
      <c r="F153" s="477">
        <v>44</v>
      </c>
      <c r="G153" s="477">
        <v>63272</v>
      </c>
      <c r="H153" s="477">
        <v>0.78516827161719449</v>
      </c>
      <c r="I153" s="477">
        <v>1438</v>
      </c>
      <c r="J153" s="477">
        <v>56</v>
      </c>
      <c r="K153" s="477">
        <v>80584</v>
      </c>
      <c r="L153" s="477">
        <v>1</v>
      </c>
      <c r="M153" s="477">
        <v>1439</v>
      </c>
      <c r="N153" s="477">
        <v>37</v>
      </c>
      <c r="O153" s="477">
        <v>53317</v>
      </c>
      <c r="P153" s="500">
        <v>0.66163258215030274</v>
      </c>
      <c r="Q153" s="478">
        <v>1441</v>
      </c>
    </row>
    <row r="154" spans="1:17" ht="14.4" customHeight="1" x14ac:dyDescent="0.3">
      <c r="A154" s="472" t="s">
        <v>1057</v>
      </c>
      <c r="B154" s="473" t="s">
        <v>962</v>
      </c>
      <c r="C154" s="473" t="s">
        <v>959</v>
      </c>
      <c r="D154" s="473" t="s">
        <v>994</v>
      </c>
      <c r="E154" s="473" t="s">
        <v>995</v>
      </c>
      <c r="F154" s="477">
        <v>37</v>
      </c>
      <c r="G154" s="477">
        <v>90169</v>
      </c>
      <c r="H154" s="477">
        <v>0.67245133865314344</v>
      </c>
      <c r="I154" s="477">
        <v>2437</v>
      </c>
      <c r="J154" s="477">
        <v>55</v>
      </c>
      <c r="K154" s="477">
        <v>134090</v>
      </c>
      <c r="L154" s="477">
        <v>1</v>
      </c>
      <c r="M154" s="477">
        <v>2438</v>
      </c>
      <c r="N154" s="477">
        <v>37</v>
      </c>
      <c r="O154" s="477">
        <v>90354</v>
      </c>
      <c r="P154" s="500">
        <v>0.67383100902379001</v>
      </c>
      <c r="Q154" s="478">
        <v>2442</v>
      </c>
    </row>
    <row r="155" spans="1:17" ht="14.4" customHeight="1" x14ac:dyDescent="0.3">
      <c r="A155" s="472" t="s">
        <v>1057</v>
      </c>
      <c r="B155" s="473" t="s">
        <v>962</v>
      </c>
      <c r="C155" s="473" t="s">
        <v>959</v>
      </c>
      <c r="D155" s="473" t="s">
        <v>996</v>
      </c>
      <c r="E155" s="473" t="s">
        <v>997</v>
      </c>
      <c r="F155" s="477">
        <v>13</v>
      </c>
      <c r="G155" s="477">
        <v>897</v>
      </c>
      <c r="H155" s="477">
        <v>3.25</v>
      </c>
      <c r="I155" s="477">
        <v>69</v>
      </c>
      <c r="J155" s="477">
        <v>4</v>
      </c>
      <c r="K155" s="477">
        <v>276</v>
      </c>
      <c r="L155" s="477">
        <v>1</v>
      </c>
      <c r="M155" s="477">
        <v>69</v>
      </c>
      <c r="N155" s="477">
        <v>16</v>
      </c>
      <c r="O155" s="477">
        <v>1104</v>
      </c>
      <c r="P155" s="500">
        <v>4</v>
      </c>
      <c r="Q155" s="478">
        <v>69</v>
      </c>
    </row>
    <row r="156" spans="1:17" ht="14.4" customHeight="1" x14ac:dyDescent="0.3">
      <c r="A156" s="472" t="s">
        <v>1057</v>
      </c>
      <c r="B156" s="473" t="s">
        <v>962</v>
      </c>
      <c r="C156" s="473" t="s">
        <v>959</v>
      </c>
      <c r="D156" s="473" t="s">
        <v>996</v>
      </c>
      <c r="E156" s="473" t="s">
        <v>998</v>
      </c>
      <c r="F156" s="477">
        <v>30</v>
      </c>
      <c r="G156" s="477">
        <v>2070</v>
      </c>
      <c r="H156" s="477">
        <v>0.61224489795918369</v>
      </c>
      <c r="I156" s="477">
        <v>69</v>
      </c>
      <c r="J156" s="477">
        <v>49</v>
      </c>
      <c r="K156" s="477">
        <v>3381</v>
      </c>
      <c r="L156" s="477">
        <v>1</v>
      </c>
      <c r="M156" s="477">
        <v>69</v>
      </c>
      <c r="N156" s="477">
        <v>56</v>
      </c>
      <c r="O156" s="477">
        <v>3864</v>
      </c>
      <c r="P156" s="500">
        <v>1.1428571428571428</v>
      </c>
      <c r="Q156" s="478">
        <v>69</v>
      </c>
    </row>
    <row r="157" spans="1:17" ht="14.4" customHeight="1" x14ac:dyDescent="0.3">
      <c r="A157" s="472" t="s">
        <v>1057</v>
      </c>
      <c r="B157" s="473" t="s">
        <v>962</v>
      </c>
      <c r="C157" s="473" t="s">
        <v>959</v>
      </c>
      <c r="D157" s="473" t="s">
        <v>999</v>
      </c>
      <c r="E157" s="473" t="s">
        <v>1000</v>
      </c>
      <c r="F157" s="477">
        <v>1</v>
      </c>
      <c r="G157" s="477">
        <v>407</v>
      </c>
      <c r="H157" s="477"/>
      <c r="I157" s="477">
        <v>407</v>
      </c>
      <c r="J157" s="477"/>
      <c r="K157" s="477"/>
      <c r="L157" s="477"/>
      <c r="M157" s="477"/>
      <c r="N157" s="477"/>
      <c r="O157" s="477"/>
      <c r="P157" s="500"/>
      <c r="Q157" s="478"/>
    </row>
    <row r="158" spans="1:17" ht="14.4" customHeight="1" x14ac:dyDescent="0.3">
      <c r="A158" s="472" t="s">
        <v>1057</v>
      </c>
      <c r="B158" s="473" t="s">
        <v>962</v>
      </c>
      <c r="C158" s="473" t="s">
        <v>959</v>
      </c>
      <c r="D158" s="473" t="s">
        <v>1001</v>
      </c>
      <c r="E158" s="473" t="s">
        <v>1002</v>
      </c>
      <c r="F158" s="477">
        <v>10</v>
      </c>
      <c r="G158" s="477">
        <v>16640</v>
      </c>
      <c r="H158" s="477">
        <v>1.6656656656656657</v>
      </c>
      <c r="I158" s="477">
        <v>1664</v>
      </c>
      <c r="J158" s="477">
        <v>6</v>
      </c>
      <c r="K158" s="477">
        <v>9990</v>
      </c>
      <c r="L158" s="477">
        <v>1</v>
      </c>
      <c r="M158" s="477">
        <v>1665</v>
      </c>
      <c r="N158" s="477">
        <v>17</v>
      </c>
      <c r="O158" s="477">
        <v>28339</v>
      </c>
      <c r="P158" s="500">
        <v>2.8367367367367367</v>
      </c>
      <c r="Q158" s="478">
        <v>1667</v>
      </c>
    </row>
    <row r="159" spans="1:17" ht="14.4" customHeight="1" x14ac:dyDescent="0.3">
      <c r="A159" s="472" t="s">
        <v>1057</v>
      </c>
      <c r="B159" s="473" t="s">
        <v>962</v>
      </c>
      <c r="C159" s="473" t="s">
        <v>959</v>
      </c>
      <c r="D159" s="473" t="s">
        <v>1003</v>
      </c>
      <c r="E159" s="473" t="s">
        <v>1004</v>
      </c>
      <c r="F159" s="477">
        <v>158</v>
      </c>
      <c r="G159" s="477">
        <v>88480</v>
      </c>
      <c r="H159" s="477">
        <v>0.62450592885375489</v>
      </c>
      <c r="I159" s="477">
        <v>560</v>
      </c>
      <c r="J159" s="477">
        <v>253</v>
      </c>
      <c r="K159" s="477">
        <v>141680</v>
      </c>
      <c r="L159" s="477">
        <v>1</v>
      </c>
      <c r="M159" s="477">
        <v>560</v>
      </c>
      <c r="N159" s="477">
        <v>193</v>
      </c>
      <c r="O159" s="477">
        <v>108273</v>
      </c>
      <c r="P159" s="500">
        <v>0.76420807453416151</v>
      </c>
      <c r="Q159" s="478">
        <v>561</v>
      </c>
    </row>
    <row r="160" spans="1:17" ht="14.4" customHeight="1" x14ac:dyDescent="0.3">
      <c r="A160" s="472" t="s">
        <v>1057</v>
      </c>
      <c r="B160" s="473" t="s">
        <v>962</v>
      </c>
      <c r="C160" s="473" t="s">
        <v>959</v>
      </c>
      <c r="D160" s="473" t="s">
        <v>1012</v>
      </c>
      <c r="E160" s="473" t="s">
        <v>1013</v>
      </c>
      <c r="F160" s="477">
        <v>111</v>
      </c>
      <c r="G160" s="477">
        <v>47619</v>
      </c>
      <c r="H160" s="477">
        <v>1.009090909090909</v>
      </c>
      <c r="I160" s="477">
        <v>429</v>
      </c>
      <c r="J160" s="477">
        <v>110</v>
      </c>
      <c r="K160" s="477">
        <v>47190</v>
      </c>
      <c r="L160" s="477">
        <v>1</v>
      </c>
      <c r="M160" s="477">
        <v>429</v>
      </c>
      <c r="N160" s="477">
        <v>178</v>
      </c>
      <c r="O160" s="477">
        <v>76362</v>
      </c>
      <c r="P160" s="500">
        <v>1.6181818181818182</v>
      </c>
      <c r="Q160" s="478">
        <v>429</v>
      </c>
    </row>
    <row r="161" spans="1:17" ht="14.4" customHeight="1" x14ac:dyDescent="0.3">
      <c r="A161" s="472" t="s">
        <v>1057</v>
      </c>
      <c r="B161" s="473" t="s">
        <v>962</v>
      </c>
      <c r="C161" s="473" t="s">
        <v>959</v>
      </c>
      <c r="D161" s="473" t="s">
        <v>1012</v>
      </c>
      <c r="E161" s="473" t="s">
        <v>1014</v>
      </c>
      <c r="F161" s="477">
        <v>24</v>
      </c>
      <c r="G161" s="477">
        <v>10296</v>
      </c>
      <c r="H161" s="477">
        <v>3.4285714285714284</v>
      </c>
      <c r="I161" s="477">
        <v>429</v>
      </c>
      <c r="J161" s="477">
        <v>7</v>
      </c>
      <c r="K161" s="477">
        <v>3003</v>
      </c>
      <c r="L161" s="477">
        <v>1</v>
      </c>
      <c r="M161" s="477">
        <v>429</v>
      </c>
      <c r="N161" s="477">
        <v>4</v>
      </c>
      <c r="O161" s="477">
        <v>1716</v>
      </c>
      <c r="P161" s="500">
        <v>0.5714285714285714</v>
      </c>
      <c r="Q161" s="478">
        <v>429</v>
      </c>
    </row>
    <row r="162" spans="1:17" ht="14.4" customHeight="1" x14ac:dyDescent="0.3">
      <c r="A162" s="472" t="s">
        <v>1057</v>
      </c>
      <c r="B162" s="473" t="s">
        <v>962</v>
      </c>
      <c r="C162" s="473" t="s">
        <v>959</v>
      </c>
      <c r="D162" s="473" t="s">
        <v>1018</v>
      </c>
      <c r="E162" s="473" t="s">
        <v>1019</v>
      </c>
      <c r="F162" s="477">
        <v>41</v>
      </c>
      <c r="G162" s="477">
        <v>67609</v>
      </c>
      <c r="H162" s="477">
        <v>1.1388888888888888</v>
      </c>
      <c r="I162" s="477">
        <v>1649</v>
      </c>
      <c r="J162" s="477">
        <v>36</v>
      </c>
      <c r="K162" s="477">
        <v>59364</v>
      </c>
      <c r="L162" s="477">
        <v>1</v>
      </c>
      <c r="M162" s="477">
        <v>1649</v>
      </c>
      <c r="N162" s="477"/>
      <c r="O162" s="477"/>
      <c r="P162" s="500"/>
      <c r="Q162" s="478"/>
    </row>
    <row r="163" spans="1:17" ht="14.4" customHeight="1" x14ac:dyDescent="0.3">
      <c r="A163" s="472" t="s">
        <v>1057</v>
      </c>
      <c r="B163" s="473" t="s">
        <v>962</v>
      </c>
      <c r="C163" s="473" t="s">
        <v>959</v>
      </c>
      <c r="D163" s="473" t="s">
        <v>1021</v>
      </c>
      <c r="E163" s="473" t="s">
        <v>1022</v>
      </c>
      <c r="F163" s="477"/>
      <c r="G163" s="477"/>
      <c r="H163" s="477"/>
      <c r="I163" s="477"/>
      <c r="J163" s="477">
        <v>4</v>
      </c>
      <c r="K163" s="477">
        <v>8812</v>
      </c>
      <c r="L163" s="477">
        <v>1</v>
      </c>
      <c r="M163" s="477">
        <v>2203</v>
      </c>
      <c r="N163" s="477">
        <v>83</v>
      </c>
      <c r="O163" s="477">
        <v>183015</v>
      </c>
      <c r="P163" s="500">
        <v>20.768837948252383</v>
      </c>
      <c r="Q163" s="478">
        <v>2205</v>
      </c>
    </row>
    <row r="164" spans="1:17" ht="14.4" customHeight="1" x14ac:dyDescent="0.3">
      <c r="A164" s="472" t="s">
        <v>1057</v>
      </c>
      <c r="B164" s="473" t="s">
        <v>962</v>
      </c>
      <c r="C164" s="473" t="s">
        <v>959</v>
      </c>
      <c r="D164" s="473" t="s">
        <v>1021</v>
      </c>
      <c r="E164" s="473" t="s">
        <v>1023</v>
      </c>
      <c r="F164" s="477"/>
      <c r="G164" s="477"/>
      <c r="H164" s="477"/>
      <c r="I164" s="477"/>
      <c r="J164" s="477">
        <v>33</v>
      </c>
      <c r="K164" s="477">
        <v>72699</v>
      </c>
      <c r="L164" s="477">
        <v>1</v>
      </c>
      <c r="M164" s="477">
        <v>2203</v>
      </c>
      <c r="N164" s="477">
        <v>23</v>
      </c>
      <c r="O164" s="477">
        <v>50715</v>
      </c>
      <c r="P164" s="500">
        <v>0.69760244294969664</v>
      </c>
      <c r="Q164" s="478">
        <v>2205</v>
      </c>
    </row>
    <row r="165" spans="1:17" ht="14.4" customHeight="1" x14ac:dyDescent="0.3">
      <c r="A165" s="472" t="s">
        <v>1058</v>
      </c>
      <c r="B165" s="473" t="s">
        <v>958</v>
      </c>
      <c r="C165" s="473" t="s">
        <v>959</v>
      </c>
      <c r="D165" s="473" t="s">
        <v>960</v>
      </c>
      <c r="E165" s="473" t="s">
        <v>961</v>
      </c>
      <c r="F165" s="477"/>
      <c r="G165" s="477"/>
      <c r="H165" s="477"/>
      <c r="I165" s="477"/>
      <c r="J165" s="477"/>
      <c r="K165" s="477"/>
      <c r="L165" s="477"/>
      <c r="M165" s="477"/>
      <c r="N165" s="477">
        <v>1</v>
      </c>
      <c r="O165" s="477">
        <v>11433</v>
      </c>
      <c r="P165" s="500"/>
      <c r="Q165" s="478">
        <v>11433</v>
      </c>
    </row>
    <row r="166" spans="1:17" ht="14.4" customHeight="1" x14ac:dyDescent="0.3">
      <c r="A166" s="472" t="s">
        <v>1059</v>
      </c>
      <c r="B166" s="473" t="s">
        <v>962</v>
      </c>
      <c r="C166" s="473" t="s">
        <v>959</v>
      </c>
      <c r="D166" s="473" t="s">
        <v>989</v>
      </c>
      <c r="E166" s="473" t="s">
        <v>991</v>
      </c>
      <c r="F166" s="477"/>
      <c r="G166" s="477"/>
      <c r="H166" s="477"/>
      <c r="I166" s="477"/>
      <c r="J166" s="477"/>
      <c r="K166" s="477"/>
      <c r="L166" s="477"/>
      <c r="M166" s="477"/>
      <c r="N166" s="477">
        <v>1</v>
      </c>
      <c r="O166" s="477">
        <v>17</v>
      </c>
      <c r="P166" s="500"/>
      <c r="Q166" s="478">
        <v>17</v>
      </c>
    </row>
    <row r="167" spans="1:17" ht="14.4" customHeight="1" x14ac:dyDescent="0.3">
      <c r="A167" s="472" t="s">
        <v>1059</v>
      </c>
      <c r="B167" s="473" t="s">
        <v>962</v>
      </c>
      <c r="C167" s="473" t="s">
        <v>959</v>
      </c>
      <c r="D167" s="473" t="s">
        <v>992</v>
      </c>
      <c r="E167" s="473" t="s">
        <v>975</v>
      </c>
      <c r="F167" s="477"/>
      <c r="G167" s="477"/>
      <c r="H167" s="477"/>
      <c r="I167" s="477"/>
      <c r="J167" s="477"/>
      <c r="K167" s="477"/>
      <c r="L167" s="477"/>
      <c r="M167" s="477"/>
      <c r="N167" s="477">
        <v>1</v>
      </c>
      <c r="O167" s="477">
        <v>709</v>
      </c>
      <c r="P167" s="500"/>
      <c r="Q167" s="478">
        <v>709</v>
      </c>
    </row>
    <row r="168" spans="1:17" ht="14.4" customHeight="1" x14ac:dyDescent="0.3">
      <c r="A168" s="472" t="s">
        <v>1059</v>
      </c>
      <c r="B168" s="473" t="s">
        <v>962</v>
      </c>
      <c r="C168" s="473" t="s">
        <v>959</v>
      </c>
      <c r="D168" s="473" t="s">
        <v>996</v>
      </c>
      <c r="E168" s="473" t="s">
        <v>997</v>
      </c>
      <c r="F168" s="477"/>
      <c r="G168" s="477"/>
      <c r="H168" s="477"/>
      <c r="I168" s="477"/>
      <c r="J168" s="477"/>
      <c r="K168" s="477"/>
      <c r="L168" s="477"/>
      <c r="M168" s="477"/>
      <c r="N168" s="477">
        <v>1</v>
      </c>
      <c r="O168" s="477">
        <v>69</v>
      </c>
      <c r="P168" s="500"/>
      <c r="Q168" s="478">
        <v>69</v>
      </c>
    </row>
    <row r="169" spans="1:17" ht="14.4" customHeight="1" x14ac:dyDescent="0.3">
      <c r="A169" s="472" t="s">
        <v>1059</v>
      </c>
      <c r="B169" s="473" t="s">
        <v>962</v>
      </c>
      <c r="C169" s="473" t="s">
        <v>959</v>
      </c>
      <c r="D169" s="473" t="s">
        <v>1012</v>
      </c>
      <c r="E169" s="473" t="s">
        <v>1013</v>
      </c>
      <c r="F169" s="477"/>
      <c r="G169" s="477"/>
      <c r="H169" s="477"/>
      <c r="I169" s="477"/>
      <c r="J169" s="477"/>
      <c r="K169" s="477"/>
      <c r="L169" s="477"/>
      <c r="M169" s="477"/>
      <c r="N169" s="477">
        <v>2</v>
      </c>
      <c r="O169" s="477">
        <v>858</v>
      </c>
      <c r="P169" s="500"/>
      <c r="Q169" s="478">
        <v>429</v>
      </c>
    </row>
    <row r="170" spans="1:17" ht="14.4" customHeight="1" x14ac:dyDescent="0.3">
      <c r="A170" s="472" t="s">
        <v>1059</v>
      </c>
      <c r="B170" s="473" t="s">
        <v>962</v>
      </c>
      <c r="C170" s="473" t="s">
        <v>959</v>
      </c>
      <c r="D170" s="473" t="s">
        <v>1021</v>
      </c>
      <c r="E170" s="473" t="s">
        <v>1022</v>
      </c>
      <c r="F170" s="477"/>
      <c r="G170" s="477"/>
      <c r="H170" s="477"/>
      <c r="I170" s="477"/>
      <c r="J170" s="477"/>
      <c r="K170" s="477"/>
      <c r="L170" s="477"/>
      <c r="M170" s="477"/>
      <c r="N170" s="477">
        <v>1</v>
      </c>
      <c r="O170" s="477">
        <v>2205</v>
      </c>
      <c r="P170" s="500"/>
      <c r="Q170" s="478">
        <v>2205</v>
      </c>
    </row>
    <row r="171" spans="1:17" ht="14.4" customHeight="1" x14ac:dyDescent="0.3">
      <c r="A171" s="472" t="s">
        <v>1060</v>
      </c>
      <c r="B171" s="473" t="s">
        <v>962</v>
      </c>
      <c r="C171" s="473" t="s">
        <v>959</v>
      </c>
      <c r="D171" s="473" t="s">
        <v>976</v>
      </c>
      <c r="E171" s="473" t="s">
        <v>977</v>
      </c>
      <c r="F171" s="477"/>
      <c r="G171" s="477"/>
      <c r="H171" s="477"/>
      <c r="I171" s="477"/>
      <c r="J171" s="477"/>
      <c r="K171" s="477"/>
      <c r="L171" s="477"/>
      <c r="M171" s="477"/>
      <c r="N171" s="477">
        <v>6</v>
      </c>
      <c r="O171" s="477">
        <v>5124</v>
      </c>
      <c r="P171" s="500"/>
      <c r="Q171" s="478">
        <v>854</v>
      </c>
    </row>
    <row r="172" spans="1:17" ht="14.4" customHeight="1" x14ac:dyDescent="0.3">
      <c r="A172" s="472" t="s">
        <v>1060</v>
      </c>
      <c r="B172" s="473" t="s">
        <v>962</v>
      </c>
      <c r="C172" s="473" t="s">
        <v>959</v>
      </c>
      <c r="D172" s="473" t="s">
        <v>989</v>
      </c>
      <c r="E172" s="473" t="s">
        <v>990</v>
      </c>
      <c r="F172" s="477"/>
      <c r="G172" s="477"/>
      <c r="H172" s="477"/>
      <c r="I172" s="477"/>
      <c r="J172" s="477"/>
      <c r="K172" s="477"/>
      <c r="L172" s="477"/>
      <c r="M172" s="477"/>
      <c r="N172" s="477">
        <v>1</v>
      </c>
      <c r="O172" s="477">
        <v>17</v>
      </c>
      <c r="P172" s="500"/>
      <c r="Q172" s="478">
        <v>17</v>
      </c>
    </row>
    <row r="173" spans="1:17" ht="14.4" customHeight="1" x14ac:dyDescent="0.3">
      <c r="A173" s="472" t="s">
        <v>1060</v>
      </c>
      <c r="B173" s="473" t="s">
        <v>962</v>
      </c>
      <c r="C173" s="473" t="s">
        <v>959</v>
      </c>
      <c r="D173" s="473" t="s">
        <v>989</v>
      </c>
      <c r="E173" s="473" t="s">
        <v>991</v>
      </c>
      <c r="F173" s="477">
        <v>1</v>
      </c>
      <c r="G173" s="477">
        <v>17</v>
      </c>
      <c r="H173" s="477"/>
      <c r="I173" s="477">
        <v>17</v>
      </c>
      <c r="J173" s="477"/>
      <c r="K173" s="477"/>
      <c r="L173" s="477"/>
      <c r="M173" s="477"/>
      <c r="N173" s="477"/>
      <c r="O173" s="477"/>
      <c r="P173" s="500"/>
      <c r="Q173" s="478"/>
    </row>
    <row r="174" spans="1:17" ht="14.4" customHeight="1" x14ac:dyDescent="0.3">
      <c r="A174" s="472" t="s">
        <v>1060</v>
      </c>
      <c r="B174" s="473" t="s">
        <v>962</v>
      </c>
      <c r="C174" s="473" t="s">
        <v>959</v>
      </c>
      <c r="D174" s="473" t="s">
        <v>992</v>
      </c>
      <c r="E174" s="473" t="s">
        <v>975</v>
      </c>
      <c r="F174" s="477">
        <v>1</v>
      </c>
      <c r="G174" s="477">
        <v>708</v>
      </c>
      <c r="H174" s="477"/>
      <c r="I174" s="477">
        <v>708</v>
      </c>
      <c r="J174" s="477"/>
      <c r="K174" s="477"/>
      <c r="L174" s="477"/>
      <c r="M174" s="477"/>
      <c r="N174" s="477">
        <v>2</v>
      </c>
      <c r="O174" s="477">
        <v>1418</v>
      </c>
      <c r="P174" s="500"/>
      <c r="Q174" s="478">
        <v>709</v>
      </c>
    </row>
    <row r="175" spans="1:17" ht="14.4" customHeight="1" x14ac:dyDescent="0.3">
      <c r="A175" s="472" t="s">
        <v>1060</v>
      </c>
      <c r="B175" s="473" t="s">
        <v>962</v>
      </c>
      <c r="C175" s="473" t="s">
        <v>959</v>
      </c>
      <c r="D175" s="473" t="s">
        <v>993</v>
      </c>
      <c r="E175" s="473" t="s">
        <v>977</v>
      </c>
      <c r="F175" s="477"/>
      <c r="G175" s="477"/>
      <c r="H175" s="477"/>
      <c r="I175" s="477"/>
      <c r="J175" s="477"/>
      <c r="K175" s="477"/>
      <c r="L175" s="477"/>
      <c r="M175" s="477"/>
      <c r="N175" s="477">
        <v>1</v>
      </c>
      <c r="O175" s="477">
        <v>1441</v>
      </c>
      <c r="P175" s="500"/>
      <c r="Q175" s="478">
        <v>1441</v>
      </c>
    </row>
    <row r="176" spans="1:17" ht="14.4" customHeight="1" x14ac:dyDescent="0.3">
      <c r="A176" s="472" t="s">
        <v>1060</v>
      </c>
      <c r="B176" s="473" t="s">
        <v>962</v>
      </c>
      <c r="C176" s="473" t="s">
        <v>959</v>
      </c>
      <c r="D176" s="473" t="s">
        <v>994</v>
      </c>
      <c r="E176" s="473" t="s">
        <v>995</v>
      </c>
      <c r="F176" s="477"/>
      <c r="G176" s="477"/>
      <c r="H176" s="477"/>
      <c r="I176" s="477"/>
      <c r="J176" s="477"/>
      <c r="K176" s="477"/>
      <c r="L176" s="477"/>
      <c r="M176" s="477"/>
      <c r="N176" s="477">
        <v>1</v>
      </c>
      <c r="O176" s="477">
        <v>2442</v>
      </c>
      <c r="P176" s="500"/>
      <c r="Q176" s="478">
        <v>2442</v>
      </c>
    </row>
    <row r="177" spans="1:17" ht="14.4" customHeight="1" x14ac:dyDescent="0.3">
      <c r="A177" s="472" t="s">
        <v>1060</v>
      </c>
      <c r="B177" s="473" t="s">
        <v>962</v>
      </c>
      <c r="C177" s="473" t="s">
        <v>959</v>
      </c>
      <c r="D177" s="473" t="s">
        <v>996</v>
      </c>
      <c r="E177" s="473" t="s">
        <v>997</v>
      </c>
      <c r="F177" s="477">
        <v>1</v>
      </c>
      <c r="G177" s="477">
        <v>69</v>
      </c>
      <c r="H177" s="477"/>
      <c r="I177" s="477">
        <v>69</v>
      </c>
      <c r="J177" s="477"/>
      <c r="K177" s="477"/>
      <c r="L177" s="477"/>
      <c r="M177" s="477"/>
      <c r="N177" s="477"/>
      <c r="O177" s="477"/>
      <c r="P177" s="500"/>
      <c r="Q177" s="478"/>
    </row>
    <row r="178" spans="1:17" ht="14.4" customHeight="1" x14ac:dyDescent="0.3">
      <c r="A178" s="472" t="s">
        <v>1060</v>
      </c>
      <c r="B178" s="473" t="s">
        <v>962</v>
      </c>
      <c r="C178" s="473" t="s">
        <v>959</v>
      </c>
      <c r="D178" s="473" t="s">
        <v>996</v>
      </c>
      <c r="E178" s="473" t="s">
        <v>998</v>
      </c>
      <c r="F178" s="477"/>
      <c r="G178" s="477"/>
      <c r="H178" s="477"/>
      <c r="I178" s="477"/>
      <c r="J178" s="477"/>
      <c r="K178" s="477"/>
      <c r="L178" s="477"/>
      <c r="M178" s="477"/>
      <c r="N178" s="477">
        <v>2</v>
      </c>
      <c r="O178" s="477">
        <v>138</v>
      </c>
      <c r="P178" s="500"/>
      <c r="Q178" s="478">
        <v>69</v>
      </c>
    </row>
    <row r="179" spans="1:17" ht="14.4" customHeight="1" x14ac:dyDescent="0.3">
      <c r="A179" s="472" t="s">
        <v>1060</v>
      </c>
      <c r="B179" s="473" t="s">
        <v>962</v>
      </c>
      <c r="C179" s="473" t="s">
        <v>959</v>
      </c>
      <c r="D179" s="473" t="s">
        <v>1001</v>
      </c>
      <c r="E179" s="473" t="s">
        <v>1002</v>
      </c>
      <c r="F179" s="477"/>
      <c r="G179" s="477"/>
      <c r="H179" s="477"/>
      <c r="I179" s="477"/>
      <c r="J179" s="477"/>
      <c r="K179" s="477"/>
      <c r="L179" s="477"/>
      <c r="M179" s="477"/>
      <c r="N179" s="477">
        <v>1</v>
      </c>
      <c r="O179" s="477">
        <v>1667</v>
      </c>
      <c r="P179" s="500"/>
      <c r="Q179" s="478">
        <v>1667</v>
      </c>
    </row>
    <row r="180" spans="1:17" ht="14.4" customHeight="1" x14ac:dyDescent="0.3">
      <c r="A180" s="472" t="s">
        <v>1060</v>
      </c>
      <c r="B180" s="473" t="s">
        <v>962</v>
      </c>
      <c r="C180" s="473" t="s">
        <v>959</v>
      </c>
      <c r="D180" s="473" t="s">
        <v>1003</v>
      </c>
      <c r="E180" s="473" t="s">
        <v>1004</v>
      </c>
      <c r="F180" s="477"/>
      <c r="G180" s="477"/>
      <c r="H180" s="477"/>
      <c r="I180" s="477"/>
      <c r="J180" s="477"/>
      <c r="K180" s="477"/>
      <c r="L180" s="477"/>
      <c r="M180" s="477"/>
      <c r="N180" s="477">
        <v>6</v>
      </c>
      <c r="O180" s="477">
        <v>3366</v>
      </c>
      <c r="P180" s="500"/>
      <c r="Q180" s="478">
        <v>561</v>
      </c>
    </row>
    <row r="181" spans="1:17" ht="14.4" customHeight="1" x14ac:dyDescent="0.3">
      <c r="A181" s="472" t="s">
        <v>1060</v>
      </c>
      <c r="B181" s="473" t="s">
        <v>962</v>
      </c>
      <c r="C181" s="473" t="s">
        <v>959</v>
      </c>
      <c r="D181" s="473" t="s">
        <v>1012</v>
      </c>
      <c r="E181" s="473" t="s">
        <v>1013</v>
      </c>
      <c r="F181" s="477"/>
      <c r="G181" s="477"/>
      <c r="H181" s="477"/>
      <c r="I181" s="477"/>
      <c r="J181" s="477"/>
      <c r="K181" s="477"/>
      <c r="L181" s="477"/>
      <c r="M181" s="477"/>
      <c r="N181" s="477">
        <v>6</v>
      </c>
      <c r="O181" s="477">
        <v>2574</v>
      </c>
      <c r="P181" s="500"/>
      <c r="Q181" s="478">
        <v>429</v>
      </c>
    </row>
    <row r="182" spans="1:17" ht="14.4" customHeight="1" x14ac:dyDescent="0.3">
      <c r="A182" s="472" t="s">
        <v>1060</v>
      </c>
      <c r="B182" s="473" t="s">
        <v>962</v>
      </c>
      <c r="C182" s="473" t="s">
        <v>959</v>
      </c>
      <c r="D182" s="473" t="s">
        <v>1021</v>
      </c>
      <c r="E182" s="473" t="s">
        <v>1022</v>
      </c>
      <c r="F182" s="477"/>
      <c r="G182" s="477"/>
      <c r="H182" s="477"/>
      <c r="I182" s="477"/>
      <c r="J182" s="477"/>
      <c r="K182" s="477"/>
      <c r="L182" s="477"/>
      <c r="M182" s="477"/>
      <c r="N182" s="477">
        <v>4</v>
      </c>
      <c r="O182" s="477">
        <v>8820</v>
      </c>
      <c r="P182" s="500"/>
      <c r="Q182" s="478">
        <v>2205</v>
      </c>
    </row>
    <row r="183" spans="1:17" ht="14.4" customHeight="1" x14ac:dyDescent="0.3">
      <c r="A183" s="472" t="s">
        <v>1061</v>
      </c>
      <c r="B183" s="473" t="s">
        <v>962</v>
      </c>
      <c r="C183" s="473" t="s">
        <v>959</v>
      </c>
      <c r="D183" s="473" t="s">
        <v>968</v>
      </c>
      <c r="E183" s="473" t="s">
        <v>969</v>
      </c>
      <c r="F183" s="477">
        <v>2</v>
      </c>
      <c r="G183" s="477">
        <v>4676</v>
      </c>
      <c r="H183" s="477"/>
      <c r="I183" s="477">
        <v>2338</v>
      </c>
      <c r="J183" s="477"/>
      <c r="K183" s="477"/>
      <c r="L183" s="477"/>
      <c r="M183" s="477"/>
      <c r="N183" s="477">
        <v>2</v>
      </c>
      <c r="O183" s="477">
        <v>4684</v>
      </c>
      <c r="P183" s="500"/>
      <c r="Q183" s="478">
        <v>2342</v>
      </c>
    </row>
    <row r="184" spans="1:17" ht="14.4" customHeight="1" x14ac:dyDescent="0.3">
      <c r="A184" s="472" t="s">
        <v>1061</v>
      </c>
      <c r="B184" s="473" t="s">
        <v>962</v>
      </c>
      <c r="C184" s="473" t="s">
        <v>959</v>
      </c>
      <c r="D184" s="473" t="s">
        <v>970</v>
      </c>
      <c r="E184" s="473" t="s">
        <v>971</v>
      </c>
      <c r="F184" s="477"/>
      <c r="G184" s="477"/>
      <c r="H184" s="477"/>
      <c r="I184" s="477"/>
      <c r="J184" s="477">
        <v>2</v>
      </c>
      <c r="K184" s="477">
        <v>2154</v>
      </c>
      <c r="L184" s="477">
        <v>1</v>
      </c>
      <c r="M184" s="477">
        <v>1077</v>
      </c>
      <c r="N184" s="477">
        <v>2</v>
      </c>
      <c r="O184" s="477">
        <v>2156</v>
      </c>
      <c r="P184" s="500">
        <v>1.000928505106778</v>
      </c>
      <c r="Q184" s="478">
        <v>1078</v>
      </c>
    </row>
    <row r="185" spans="1:17" ht="14.4" customHeight="1" x14ac:dyDescent="0.3">
      <c r="A185" s="472" t="s">
        <v>1061</v>
      </c>
      <c r="B185" s="473" t="s">
        <v>962</v>
      </c>
      <c r="C185" s="473" t="s">
        <v>959</v>
      </c>
      <c r="D185" s="473" t="s">
        <v>972</v>
      </c>
      <c r="E185" s="473" t="s">
        <v>973</v>
      </c>
      <c r="F185" s="477">
        <v>3</v>
      </c>
      <c r="G185" s="477">
        <v>11469</v>
      </c>
      <c r="H185" s="477">
        <v>0.42834733893557425</v>
      </c>
      <c r="I185" s="477">
        <v>3823</v>
      </c>
      <c r="J185" s="477">
        <v>7</v>
      </c>
      <c r="K185" s="477">
        <v>26775</v>
      </c>
      <c r="L185" s="477">
        <v>1</v>
      </c>
      <c r="M185" s="477">
        <v>3825</v>
      </c>
      <c r="N185" s="477">
        <v>4</v>
      </c>
      <c r="O185" s="477">
        <v>15312</v>
      </c>
      <c r="P185" s="500">
        <v>0.5718767507002801</v>
      </c>
      <c r="Q185" s="478">
        <v>3828</v>
      </c>
    </row>
    <row r="186" spans="1:17" ht="14.4" customHeight="1" x14ac:dyDescent="0.3">
      <c r="A186" s="472" t="s">
        <v>1061</v>
      </c>
      <c r="B186" s="473" t="s">
        <v>962</v>
      </c>
      <c r="C186" s="473" t="s">
        <v>959</v>
      </c>
      <c r="D186" s="473" t="s">
        <v>974</v>
      </c>
      <c r="E186" s="473" t="s">
        <v>975</v>
      </c>
      <c r="F186" s="477">
        <v>1</v>
      </c>
      <c r="G186" s="477">
        <v>445</v>
      </c>
      <c r="H186" s="477"/>
      <c r="I186" s="477">
        <v>445</v>
      </c>
      <c r="J186" s="477"/>
      <c r="K186" s="477"/>
      <c r="L186" s="477"/>
      <c r="M186" s="477"/>
      <c r="N186" s="477"/>
      <c r="O186" s="477"/>
      <c r="P186" s="500"/>
      <c r="Q186" s="478"/>
    </row>
    <row r="187" spans="1:17" ht="14.4" customHeight="1" x14ac:dyDescent="0.3">
      <c r="A187" s="472" t="s">
        <v>1061</v>
      </c>
      <c r="B187" s="473" t="s">
        <v>962</v>
      </c>
      <c r="C187" s="473" t="s">
        <v>959</v>
      </c>
      <c r="D187" s="473" t="s">
        <v>976</v>
      </c>
      <c r="E187" s="473" t="s">
        <v>977</v>
      </c>
      <c r="F187" s="477"/>
      <c r="G187" s="477"/>
      <c r="H187" s="477"/>
      <c r="I187" s="477"/>
      <c r="J187" s="477">
        <v>1</v>
      </c>
      <c r="K187" s="477">
        <v>854</v>
      </c>
      <c r="L187" s="477">
        <v>1</v>
      </c>
      <c r="M187" s="477">
        <v>854</v>
      </c>
      <c r="N187" s="477"/>
      <c r="O187" s="477"/>
      <c r="P187" s="500"/>
      <c r="Q187" s="478"/>
    </row>
    <row r="188" spans="1:17" ht="14.4" customHeight="1" x14ac:dyDescent="0.3">
      <c r="A188" s="472" t="s">
        <v>1061</v>
      </c>
      <c r="B188" s="473" t="s">
        <v>962</v>
      </c>
      <c r="C188" s="473" t="s">
        <v>959</v>
      </c>
      <c r="D188" s="473" t="s">
        <v>982</v>
      </c>
      <c r="E188" s="473" t="s">
        <v>984</v>
      </c>
      <c r="F188" s="477"/>
      <c r="G188" s="477"/>
      <c r="H188" s="477"/>
      <c r="I188" s="477"/>
      <c r="J188" s="477"/>
      <c r="K188" s="477"/>
      <c r="L188" s="477"/>
      <c r="M188" s="477"/>
      <c r="N188" s="477">
        <v>1</v>
      </c>
      <c r="O188" s="477">
        <v>841</v>
      </c>
      <c r="P188" s="500"/>
      <c r="Q188" s="478">
        <v>841</v>
      </c>
    </row>
    <row r="189" spans="1:17" ht="14.4" customHeight="1" x14ac:dyDescent="0.3">
      <c r="A189" s="472" t="s">
        <v>1061</v>
      </c>
      <c r="B189" s="473" t="s">
        <v>962</v>
      </c>
      <c r="C189" s="473" t="s">
        <v>959</v>
      </c>
      <c r="D189" s="473" t="s">
        <v>985</v>
      </c>
      <c r="E189" s="473" t="s">
        <v>986</v>
      </c>
      <c r="F189" s="477"/>
      <c r="G189" s="477"/>
      <c r="H189" s="477"/>
      <c r="I189" s="477"/>
      <c r="J189" s="477">
        <v>1</v>
      </c>
      <c r="K189" s="477">
        <v>1524</v>
      </c>
      <c r="L189" s="477">
        <v>1</v>
      </c>
      <c r="M189" s="477">
        <v>1524</v>
      </c>
      <c r="N189" s="477"/>
      <c r="O189" s="477"/>
      <c r="P189" s="500"/>
      <c r="Q189" s="478"/>
    </row>
    <row r="190" spans="1:17" ht="14.4" customHeight="1" x14ac:dyDescent="0.3">
      <c r="A190" s="472" t="s">
        <v>1061</v>
      </c>
      <c r="B190" s="473" t="s">
        <v>962</v>
      </c>
      <c r="C190" s="473" t="s">
        <v>959</v>
      </c>
      <c r="D190" s="473" t="s">
        <v>989</v>
      </c>
      <c r="E190" s="473" t="s">
        <v>990</v>
      </c>
      <c r="F190" s="477">
        <v>4</v>
      </c>
      <c r="G190" s="477">
        <v>68</v>
      </c>
      <c r="H190" s="477">
        <v>0.4</v>
      </c>
      <c r="I190" s="477">
        <v>17</v>
      </c>
      <c r="J190" s="477">
        <v>10</v>
      </c>
      <c r="K190" s="477">
        <v>170</v>
      </c>
      <c r="L190" s="477">
        <v>1</v>
      </c>
      <c r="M190" s="477">
        <v>17</v>
      </c>
      <c r="N190" s="477"/>
      <c r="O190" s="477"/>
      <c r="P190" s="500"/>
      <c r="Q190" s="478"/>
    </row>
    <row r="191" spans="1:17" ht="14.4" customHeight="1" x14ac:dyDescent="0.3">
      <c r="A191" s="472" t="s">
        <v>1061</v>
      </c>
      <c r="B191" s="473" t="s">
        <v>962</v>
      </c>
      <c r="C191" s="473" t="s">
        <v>959</v>
      </c>
      <c r="D191" s="473" t="s">
        <v>989</v>
      </c>
      <c r="E191" s="473" t="s">
        <v>991</v>
      </c>
      <c r="F191" s="477">
        <v>7</v>
      </c>
      <c r="G191" s="477">
        <v>119</v>
      </c>
      <c r="H191" s="477">
        <v>2.3333333333333335</v>
      </c>
      <c r="I191" s="477">
        <v>17</v>
      </c>
      <c r="J191" s="477">
        <v>3</v>
      </c>
      <c r="K191" s="477">
        <v>51</v>
      </c>
      <c r="L191" s="477">
        <v>1</v>
      </c>
      <c r="M191" s="477">
        <v>17</v>
      </c>
      <c r="N191" s="477">
        <v>10</v>
      </c>
      <c r="O191" s="477">
        <v>170</v>
      </c>
      <c r="P191" s="500">
        <v>3.3333333333333335</v>
      </c>
      <c r="Q191" s="478">
        <v>17</v>
      </c>
    </row>
    <row r="192" spans="1:17" ht="14.4" customHeight="1" x14ac:dyDescent="0.3">
      <c r="A192" s="472" t="s">
        <v>1061</v>
      </c>
      <c r="B192" s="473" t="s">
        <v>962</v>
      </c>
      <c r="C192" s="473" t="s">
        <v>959</v>
      </c>
      <c r="D192" s="473" t="s">
        <v>992</v>
      </c>
      <c r="E192" s="473" t="s">
        <v>975</v>
      </c>
      <c r="F192" s="477">
        <v>21</v>
      </c>
      <c r="G192" s="477">
        <v>14868</v>
      </c>
      <c r="H192" s="477">
        <v>0.84</v>
      </c>
      <c r="I192" s="477">
        <v>708</v>
      </c>
      <c r="J192" s="477">
        <v>25</v>
      </c>
      <c r="K192" s="477">
        <v>17700</v>
      </c>
      <c r="L192" s="477">
        <v>1</v>
      </c>
      <c r="M192" s="477">
        <v>708</v>
      </c>
      <c r="N192" s="477">
        <v>15</v>
      </c>
      <c r="O192" s="477">
        <v>10635</v>
      </c>
      <c r="P192" s="500">
        <v>0.60084745762711866</v>
      </c>
      <c r="Q192" s="478">
        <v>709</v>
      </c>
    </row>
    <row r="193" spans="1:17" ht="14.4" customHeight="1" x14ac:dyDescent="0.3">
      <c r="A193" s="472" t="s">
        <v>1061</v>
      </c>
      <c r="B193" s="473" t="s">
        <v>962</v>
      </c>
      <c r="C193" s="473" t="s">
        <v>959</v>
      </c>
      <c r="D193" s="473" t="s">
        <v>993</v>
      </c>
      <c r="E193" s="473" t="s">
        <v>977</v>
      </c>
      <c r="F193" s="477">
        <v>9</v>
      </c>
      <c r="G193" s="477">
        <v>12942</v>
      </c>
      <c r="H193" s="477">
        <v>0.44968728283530229</v>
      </c>
      <c r="I193" s="477">
        <v>1438</v>
      </c>
      <c r="J193" s="477">
        <v>20</v>
      </c>
      <c r="K193" s="477">
        <v>28780</v>
      </c>
      <c r="L193" s="477">
        <v>1</v>
      </c>
      <c r="M193" s="477">
        <v>1439</v>
      </c>
      <c r="N193" s="477">
        <v>8</v>
      </c>
      <c r="O193" s="477">
        <v>11528</v>
      </c>
      <c r="P193" s="500">
        <v>0.40055594162612923</v>
      </c>
      <c r="Q193" s="478">
        <v>1441</v>
      </c>
    </row>
    <row r="194" spans="1:17" ht="14.4" customHeight="1" x14ac:dyDescent="0.3">
      <c r="A194" s="472" t="s">
        <v>1061</v>
      </c>
      <c r="B194" s="473" t="s">
        <v>962</v>
      </c>
      <c r="C194" s="473" t="s">
        <v>959</v>
      </c>
      <c r="D194" s="473" t="s">
        <v>994</v>
      </c>
      <c r="E194" s="473" t="s">
        <v>995</v>
      </c>
      <c r="F194" s="477">
        <v>5</v>
      </c>
      <c r="G194" s="477">
        <v>12185</v>
      </c>
      <c r="H194" s="477">
        <v>0.38445762604909445</v>
      </c>
      <c r="I194" s="477">
        <v>2437</v>
      </c>
      <c r="J194" s="477">
        <v>13</v>
      </c>
      <c r="K194" s="477">
        <v>31694</v>
      </c>
      <c r="L194" s="477">
        <v>1</v>
      </c>
      <c r="M194" s="477">
        <v>2438</v>
      </c>
      <c r="N194" s="477">
        <v>8</v>
      </c>
      <c r="O194" s="477">
        <v>19536</v>
      </c>
      <c r="P194" s="500">
        <v>0.61639427020887239</v>
      </c>
      <c r="Q194" s="478">
        <v>2442</v>
      </c>
    </row>
    <row r="195" spans="1:17" ht="14.4" customHeight="1" x14ac:dyDescent="0.3">
      <c r="A195" s="472" t="s">
        <v>1061</v>
      </c>
      <c r="B195" s="473" t="s">
        <v>962</v>
      </c>
      <c r="C195" s="473" t="s">
        <v>959</v>
      </c>
      <c r="D195" s="473" t="s">
        <v>996</v>
      </c>
      <c r="E195" s="473" t="s">
        <v>997</v>
      </c>
      <c r="F195" s="477">
        <v>13</v>
      </c>
      <c r="G195" s="477">
        <v>897</v>
      </c>
      <c r="H195" s="477">
        <v>2.1666666666666665</v>
      </c>
      <c r="I195" s="477">
        <v>69</v>
      </c>
      <c r="J195" s="477">
        <v>6</v>
      </c>
      <c r="K195" s="477">
        <v>414</v>
      </c>
      <c r="L195" s="477">
        <v>1</v>
      </c>
      <c r="M195" s="477">
        <v>69</v>
      </c>
      <c r="N195" s="477">
        <v>15</v>
      </c>
      <c r="O195" s="477">
        <v>1035</v>
      </c>
      <c r="P195" s="500">
        <v>2.5</v>
      </c>
      <c r="Q195" s="478">
        <v>69</v>
      </c>
    </row>
    <row r="196" spans="1:17" ht="14.4" customHeight="1" x14ac:dyDescent="0.3">
      <c r="A196" s="472" t="s">
        <v>1061</v>
      </c>
      <c r="B196" s="473" t="s">
        <v>962</v>
      </c>
      <c r="C196" s="473" t="s">
        <v>959</v>
      </c>
      <c r="D196" s="473" t="s">
        <v>996</v>
      </c>
      <c r="E196" s="473" t="s">
        <v>998</v>
      </c>
      <c r="F196" s="477">
        <v>8</v>
      </c>
      <c r="G196" s="477">
        <v>552</v>
      </c>
      <c r="H196" s="477">
        <v>0.42105263157894735</v>
      </c>
      <c r="I196" s="477">
        <v>69</v>
      </c>
      <c r="J196" s="477">
        <v>19</v>
      </c>
      <c r="K196" s="477">
        <v>1311</v>
      </c>
      <c r="L196" s="477">
        <v>1</v>
      </c>
      <c r="M196" s="477">
        <v>69</v>
      </c>
      <c r="N196" s="477"/>
      <c r="O196" s="477"/>
      <c r="P196" s="500"/>
      <c r="Q196" s="478"/>
    </row>
    <row r="197" spans="1:17" ht="14.4" customHeight="1" x14ac:dyDescent="0.3">
      <c r="A197" s="472" t="s">
        <v>1061</v>
      </c>
      <c r="B197" s="473" t="s">
        <v>962</v>
      </c>
      <c r="C197" s="473" t="s">
        <v>959</v>
      </c>
      <c r="D197" s="473" t="s">
        <v>999</v>
      </c>
      <c r="E197" s="473" t="s">
        <v>1000</v>
      </c>
      <c r="F197" s="477"/>
      <c r="G197" s="477"/>
      <c r="H197" s="477"/>
      <c r="I197" s="477"/>
      <c r="J197" s="477">
        <v>1</v>
      </c>
      <c r="K197" s="477">
        <v>408</v>
      </c>
      <c r="L197" s="477">
        <v>1</v>
      </c>
      <c r="M197" s="477">
        <v>408</v>
      </c>
      <c r="N197" s="477"/>
      <c r="O197" s="477"/>
      <c r="P197" s="500"/>
      <c r="Q197" s="478"/>
    </row>
    <row r="198" spans="1:17" ht="14.4" customHeight="1" x14ac:dyDescent="0.3">
      <c r="A198" s="472" t="s">
        <v>1061</v>
      </c>
      <c r="B198" s="473" t="s">
        <v>962</v>
      </c>
      <c r="C198" s="473" t="s">
        <v>959</v>
      </c>
      <c r="D198" s="473" t="s">
        <v>1001</v>
      </c>
      <c r="E198" s="473" t="s">
        <v>1002</v>
      </c>
      <c r="F198" s="477"/>
      <c r="G198" s="477"/>
      <c r="H198" s="477"/>
      <c r="I198" s="477"/>
      <c r="J198" s="477">
        <v>1</v>
      </c>
      <c r="K198" s="477">
        <v>1665</v>
      </c>
      <c r="L198" s="477">
        <v>1</v>
      </c>
      <c r="M198" s="477">
        <v>1665</v>
      </c>
      <c r="N198" s="477"/>
      <c r="O198" s="477"/>
      <c r="P198" s="500"/>
      <c r="Q198" s="478"/>
    </row>
    <row r="199" spans="1:17" ht="14.4" customHeight="1" x14ac:dyDescent="0.3">
      <c r="A199" s="472" t="s">
        <v>1061</v>
      </c>
      <c r="B199" s="473" t="s">
        <v>962</v>
      </c>
      <c r="C199" s="473" t="s">
        <v>959</v>
      </c>
      <c r="D199" s="473" t="s">
        <v>1003</v>
      </c>
      <c r="E199" s="473" t="s">
        <v>1004</v>
      </c>
      <c r="F199" s="477">
        <v>34</v>
      </c>
      <c r="G199" s="477">
        <v>19040</v>
      </c>
      <c r="H199" s="477">
        <v>0.41975308641975306</v>
      </c>
      <c r="I199" s="477">
        <v>560</v>
      </c>
      <c r="J199" s="477">
        <v>81</v>
      </c>
      <c r="K199" s="477">
        <v>45360</v>
      </c>
      <c r="L199" s="477">
        <v>1</v>
      </c>
      <c r="M199" s="477">
        <v>560</v>
      </c>
      <c r="N199" s="477">
        <v>49</v>
      </c>
      <c r="O199" s="477">
        <v>27489</v>
      </c>
      <c r="P199" s="500">
        <v>0.60601851851851851</v>
      </c>
      <c r="Q199" s="478">
        <v>561</v>
      </c>
    </row>
    <row r="200" spans="1:17" ht="14.4" customHeight="1" x14ac:dyDescent="0.3">
      <c r="A200" s="472" t="s">
        <v>1061</v>
      </c>
      <c r="B200" s="473" t="s">
        <v>962</v>
      </c>
      <c r="C200" s="473" t="s">
        <v>959</v>
      </c>
      <c r="D200" s="473" t="s">
        <v>1012</v>
      </c>
      <c r="E200" s="473" t="s">
        <v>1014</v>
      </c>
      <c r="F200" s="477">
        <v>6</v>
      </c>
      <c r="G200" s="477">
        <v>2574</v>
      </c>
      <c r="H200" s="477">
        <v>3</v>
      </c>
      <c r="I200" s="477">
        <v>429</v>
      </c>
      <c r="J200" s="477">
        <v>2</v>
      </c>
      <c r="K200" s="477">
        <v>858</v>
      </c>
      <c r="L200" s="477">
        <v>1</v>
      </c>
      <c r="M200" s="477">
        <v>429</v>
      </c>
      <c r="N200" s="477"/>
      <c r="O200" s="477"/>
      <c r="P200" s="500"/>
      <c r="Q200" s="478"/>
    </row>
    <row r="201" spans="1:17" ht="14.4" customHeight="1" x14ac:dyDescent="0.3">
      <c r="A201" s="472" t="s">
        <v>1061</v>
      </c>
      <c r="B201" s="473" t="s">
        <v>962</v>
      </c>
      <c r="C201" s="473" t="s">
        <v>959</v>
      </c>
      <c r="D201" s="473" t="s">
        <v>1018</v>
      </c>
      <c r="E201" s="473" t="s">
        <v>1019</v>
      </c>
      <c r="F201" s="477">
        <v>7</v>
      </c>
      <c r="G201" s="477">
        <v>11543</v>
      </c>
      <c r="H201" s="477">
        <v>1.75</v>
      </c>
      <c r="I201" s="477">
        <v>1649</v>
      </c>
      <c r="J201" s="477">
        <v>4</v>
      </c>
      <c r="K201" s="477">
        <v>6596</v>
      </c>
      <c r="L201" s="477">
        <v>1</v>
      </c>
      <c r="M201" s="477">
        <v>1649</v>
      </c>
      <c r="N201" s="477"/>
      <c r="O201" s="477"/>
      <c r="P201" s="500"/>
      <c r="Q201" s="478"/>
    </row>
    <row r="202" spans="1:17" ht="14.4" customHeight="1" x14ac:dyDescent="0.3">
      <c r="A202" s="472" t="s">
        <v>1061</v>
      </c>
      <c r="B202" s="473" t="s">
        <v>962</v>
      </c>
      <c r="C202" s="473" t="s">
        <v>959</v>
      </c>
      <c r="D202" s="473" t="s">
        <v>1021</v>
      </c>
      <c r="E202" s="473" t="s">
        <v>1022</v>
      </c>
      <c r="F202" s="477"/>
      <c r="G202" s="477"/>
      <c r="H202" s="477"/>
      <c r="I202" s="477"/>
      <c r="J202" s="477"/>
      <c r="K202" s="477"/>
      <c r="L202" s="477"/>
      <c r="M202" s="477"/>
      <c r="N202" s="477">
        <v>11</v>
      </c>
      <c r="O202" s="477">
        <v>24255</v>
      </c>
      <c r="P202" s="500"/>
      <c r="Q202" s="478">
        <v>2205</v>
      </c>
    </row>
    <row r="203" spans="1:17" ht="14.4" customHeight="1" x14ac:dyDescent="0.3">
      <c r="A203" s="472" t="s">
        <v>1061</v>
      </c>
      <c r="B203" s="473" t="s">
        <v>962</v>
      </c>
      <c r="C203" s="473" t="s">
        <v>959</v>
      </c>
      <c r="D203" s="473" t="s">
        <v>1021</v>
      </c>
      <c r="E203" s="473" t="s">
        <v>1023</v>
      </c>
      <c r="F203" s="477"/>
      <c r="G203" s="477"/>
      <c r="H203" s="477"/>
      <c r="I203" s="477"/>
      <c r="J203" s="477">
        <v>21</v>
      </c>
      <c r="K203" s="477">
        <v>46263</v>
      </c>
      <c r="L203" s="477">
        <v>1</v>
      </c>
      <c r="M203" s="477">
        <v>2203</v>
      </c>
      <c r="N203" s="477">
        <v>3</v>
      </c>
      <c r="O203" s="477">
        <v>6615</v>
      </c>
      <c r="P203" s="500">
        <v>0.14298683613254654</v>
      </c>
      <c r="Q203" s="478">
        <v>2205</v>
      </c>
    </row>
    <row r="204" spans="1:17" ht="14.4" customHeight="1" x14ac:dyDescent="0.3">
      <c r="A204" s="472" t="s">
        <v>1062</v>
      </c>
      <c r="B204" s="473" t="s">
        <v>958</v>
      </c>
      <c r="C204" s="473" t="s">
        <v>959</v>
      </c>
      <c r="D204" s="473" t="s">
        <v>960</v>
      </c>
      <c r="E204" s="473" t="s">
        <v>961</v>
      </c>
      <c r="F204" s="477"/>
      <c r="G204" s="477"/>
      <c r="H204" s="477"/>
      <c r="I204" s="477"/>
      <c r="J204" s="477"/>
      <c r="K204" s="477"/>
      <c r="L204" s="477"/>
      <c r="M204" s="477"/>
      <c r="N204" s="477">
        <v>2</v>
      </c>
      <c r="O204" s="477">
        <v>22866</v>
      </c>
      <c r="P204" s="500"/>
      <c r="Q204" s="478">
        <v>11433</v>
      </c>
    </row>
    <row r="205" spans="1:17" ht="14.4" customHeight="1" x14ac:dyDescent="0.3">
      <c r="A205" s="472" t="s">
        <v>1062</v>
      </c>
      <c r="B205" s="473" t="s">
        <v>962</v>
      </c>
      <c r="C205" s="473" t="s">
        <v>959</v>
      </c>
      <c r="D205" s="473" t="s">
        <v>963</v>
      </c>
      <c r="E205" s="473" t="s">
        <v>964</v>
      </c>
      <c r="F205" s="477"/>
      <c r="G205" s="477"/>
      <c r="H205" s="477"/>
      <c r="I205" s="477"/>
      <c r="J205" s="477">
        <v>8</v>
      </c>
      <c r="K205" s="477">
        <v>1088</v>
      </c>
      <c r="L205" s="477">
        <v>1</v>
      </c>
      <c r="M205" s="477">
        <v>136</v>
      </c>
      <c r="N205" s="477">
        <v>1</v>
      </c>
      <c r="O205" s="477">
        <v>137</v>
      </c>
      <c r="P205" s="500">
        <v>0.12591911764705882</v>
      </c>
      <c r="Q205" s="478">
        <v>137</v>
      </c>
    </row>
    <row r="206" spans="1:17" ht="14.4" customHeight="1" x14ac:dyDescent="0.3">
      <c r="A206" s="472" t="s">
        <v>1062</v>
      </c>
      <c r="B206" s="473" t="s">
        <v>962</v>
      </c>
      <c r="C206" s="473" t="s">
        <v>959</v>
      </c>
      <c r="D206" s="473" t="s">
        <v>963</v>
      </c>
      <c r="E206" s="473" t="s">
        <v>965</v>
      </c>
      <c r="F206" s="477">
        <v>3</v>
      </c>
      <c r="G206" s="477">
        <v>408</v>
      </c>
      <c r="H206" s="477"/>
      <c r="I206" s="477">
        <v>136</v>
      </c>
      <c r="J206" s="477"/>
      <c r="K206" s="477"/>
      <c r="L206" s="477"/>
      <c r="M206" s="477"/>
      <c r="N206" s="477">
        <v>1</v>
      </c>
      <c r="O206" s="477">
        <v>137</v>
      </c>
      <c r="P206" s="500"/>
      <c r="Q206" s="478">
        <v>137</v>
      </c>
    </row>
    <row r="207" spans="1:17" ht="14.4" customHeight="1" x14ac:dyDescent="0.3">
      <c r="A207" s="472" t="s">
        <v>1062</v>
      </c>
      <c r="B207" s="473" t="s">
        <v>962</v>
      </c>
      <c r="C207" s="473" t="s">
        <v>959</v>
      </c>
      <c r="D207" s="473" t="s">
        <v>966</v>
      </c>
      <c r="E207" s="473" t="s">
        <v>967</v>
      </c>
      <c r="F207" s="477">
        <v>1</v>
      </c>
      <c r="G207" s="477">
        <v>1262</v>
      </c>
      <c r="H207" s="477"/>
      <c r="I207" s="477">
        <v>1262</v>
      </c>
      <c r="J207" s="477"/>
      <c r="K207" s="477"/>
      <c r="L207" s="477"/>
      <c r="M207" s="477"/>
      <c r="N207" s="477"/>
      <c r="O207" s="477"/>
      <c r="P207" s="500"/>
      <c r="Q207" s="478"/>
    </row>
    <row r="208" spans="1:17" ht="14.4" customHeight="1" x14ac:dyDescent="0.3">
      <c r="A208" s="472" t="s">
        <v>1062</v>
      </c>
      <c r="B208" s="473" t="s">
        <v>962</v>
      </c>
      <c r="C208" s="473" t="s">
        <v>959</v>
      </c>
      <c r="D208" s="473" t="s">
        <v>968</v>
      </c>
      <c r="E208" s="473" t="s">
        <v>969</v>
      </c>
      <c r="F208" s="477"/>
      <c r="G208" s="477"/>
      <c r="H208" s="477"/>
      <c r="I208" s="477"/>
      <c r="J208" s="477">
        <v>1</v>
      </c>
      <c r="K208" s="477">
        <v>2340</v>
      </c>
      <c r="L208" s="477">
        <v>1</v>
      </c>
      <c r="M208" s="477">
        <v>2340</v>
      </c>
      <c r="N208" s="477"/>
      <c r="O208" s="477"/>
      <c r="P208" s="500"/>
      <c r="Q208" s="478"/>
    </row>
    <row r="209" spans="1:17" ht="14.4" customHeight="1" x14ac:dyDescent="0.3">
      <c r="A209" s="472" t="s">
        <v>1062</v>
      </c>
      <c r="B209" s="473" t="s">
        <v>962</v>
      </c>
      <c r="C209" s="473" t="s">
        <v>959</v>
      </c>
      <c r="D209" s="473" t="s">
        <v>970</v>
      </c>
      <c r="E209" s="473" t="s">
        <v>971</v>
      </c>
      <c r="F209" s="477">
        <v>2</v>
      </c>
      <c r="G209" s="477">
        <v>2154</v>
      </c>
      <c r="H209" s="477"/>
      <c r="I209" s="477">
        <v>1077</v>
      </c>
      <c r="J209" s="477"/>
      <c r="K209" s="477"/>
      <c r="L209" s="477"/>
      <c r="M209" s="477"/>
      <c r="N209" s="477"/>
      <c r="O209" s="477"/>
      <c r="P209" s="500"/>
      <c r="Q209" s="478"/>
    </row>
    <row r="210" spans="1:17" ht="14.4" customHeight="1" x14ac:dyDescent="0.3">
      <c r="A210" s="472" t="s">
        <v>1062</v>
      </c>
      <c r="B210" s="473" t="s">
        <v>962</v>
      </c>
      <c r="C210" s="473" t="s">
        <v>959</v>
      </c>
      <c r="D210" s="473" t="s">
        <v>972</v>
      </c>
      <c r="E210" s="473" t="s">
        <v>973</v>
      </c>
      <c r="F210" s="477">
        <v>3</v>
      </c>
      <c r="G210" s="477">
        <v>11469</v>
      </c>
      <c r="H210" s="477">
        <v>0.37480392156862746</v>
      </c>
      <c r="I210" s="477">
        <v>3823</v>
      </c>
      <c r="J210" s="477">
        <v>8</v>
      </c>
      <c r="K210" s="477">
        <v>30600</v>
      </c>
      <c r="L210" s="477">
        <v>1</v>
      </c>
      <c r="M210" s="477">
        <v>3825</v>
      </c>
      <c r="N210" s="477">
        <v>3</v>
      </c>
      <c r="O210" s="477">
        <v>11484</v>
      </c>
      <c r="P210" s="500">
        <v>0.37529411764705883</v>
      </c>
      <c r="Q210" s="478">
        <v>3828</v>
      </c>
    </row>
    <row r="211" spans="1:17" ht="14.4" customHeight="1" x14ac:dyDescent="0.3">
      <c r="A211" s="472" t="s">
        <v>1062</v>
      </c>
      <c r="B211" s="473" t="s">
        <v>962</v>
      </c>
      <c r="C211" s="473" t="s">
        <v>959</v>
      </c>
      <c r="D211" s="473" t="s">
        <v>974</v>
      </c>
      <c r="E211" s="473" t="s">
        <v>975</v>
      </c>
      <c r="F211" s="477">
        <v>4</v>
      </c>
      <c r="G211" s="477">
        <v>1780</v>
      </c>
      <c r="H211" s="477">
        <v>1.3333333333333333</v>
      </c>
      <c r="I211" s="477">
        <v>445</v>
      </c>
      <c r="J211" s="477">
        <v>3</v>
      </c>
      <c r="K211" s="477">
        <v>1335</v>
      </c>
      <c r="L211" s="477">
        <v>1</v>
      </c>
      <c r="M211" s="477">
        <v>445</v>
      </c>
      <c r="N211" s="477">
        <v>14</v>
      </c>
      <c r="O211" s="477">
        <v>6230</v>
      </c>
      <c r="P211" s="500">
        <v>4.666666666666667</v>
      </c>
      <c r="Q211" s="478">
        <v>445</v>
      </c>
    </row>
    <row r="212" spans="1:17" ht="14.4" customHeight="1" x14ac:dyDescent="0.3">
      <c r="A212" s="472" t="s">
        <v>1062</v>
      </c>
      <c r="B212" s="473" t="s">
        <v>962</v>
      </c>
      <c r="C212" s="473" t="s">
        <v>959</v>
      </c>
      <c r="D212" s="473" t="s">
        <v>976</v>
      </c>
      <c r="E212" s="473" t="s">
        <v>977</v>
      </c>
      <c r="F212" s="477">
        <v>5</v>
      </c>
      <c r="G212" s="477">
        <v>4265</v>
      </c>
      <c r="H212" s="477">
        <v>1.6647150663544106</v>
      </c>
      <c r="I212" s="477">
        <v>853</v>
      </c>
      <c r="J212" s="477">
        <v>3</v>
      </c>
      <c r="K212" s="477">
        <v>2562</v>
      </c>
      <c r="L212" s="477">
        <v>1</v>
      </c>
      <c r="M212" s="477">
        <v>854</v>
      </c>
      <c r="N212" s="477">
        <v>4</v>
      </c>
      <c r="O212" s="477">
        <v>3416</v>
      </c>
      <c r="P212" s="500">
        <v>1.3333333333333333</v>
      </c>
      <c r="Q212" s="478">
        <v>854</v>
      </c>
    </row>
    <row r="213" spans="1:17" ht="14.4" customHeight="1" x14ac:dyDescent="0.3">
      <c r="A213" s="472" t="s">
        <v>1062</v>
      </c>
      <c r="B213" s="473" t="s">
        <v>962</v>
      </c>
      <c r="C213" s="473" t="s">
        <v>959</v>
      </c>
      <c r="D213" s="473" t="s">
        <v>985</v>
      </c>
      <c r="E213" s="473" t="s">
        <v>986</v>
      </c>
      <c r="F213" s="477">
        <v>6</v>
      </c>
      <c r="G213" s="477">
        <v>9138</v>
      </c>
      <c r="H213" s="477">
        <v>2.9980314960629921</v>
      </c>
      <c r="I213" s="477">
        <v>1523</v>
      </c>
      <c r="J213" s="477">
        <v>2</v>
      </c>
      <c r="K213" s="477">
        <v>3048</v>
      </c>
      <c r="L213" s="477">
        <v>1</v>
      </c>
      <c r="M213" s="477">
        <v>1524</v>
      </c>
      <c r="N213" s="477"/>
      <c r="O213" s="477"/>
      <c r="P213" s="500"/>
      <c r="Q213" s="478"/>
    </row>
    <row r="214" spans="1:17" ht="14.4" customHeight="1" x14ac:dyDescent="0.3">
      <c r="A214" s="472" t="s">
        <v>1062</v>
      </c>
      <c r="B214" s="473" t="s">
        <v>962</v>
      </c>
      <c r="C214" s="473" t="s">
        <v>959</v>
      </c>
      <c r="D214" s="473" t="s">
        <v>989</v>
      </c>
      <c r="E214" s="473" t="s">
        <v>990</v>
      </c>
      <c r="F214" s="477">
        <v>4</v>
      </c>
      <c r="G214" s="477">
        <v>68</v>
      </c>
      <c r="H214" s="477">
        <v>0.4</v>
      </c>
      <c r="I214" s="477">
        <v>17</v>
      </c>
      <c r="J214" s="477">
        <v>10</v>
      </c>
      <c r="K214" s="477">
        <v>170</v>
      </c>
      <c r="L214" s="477">
        <v>1</v>
      </c>
      <c r="M214" s="477">
        <v>17</v>
      </c>
      <c r="N214" s="477">
        <v>3</v>
      </c>
      <c r="O214" s="477">
        <v>51</v>
      </c>
      <c r="P214" s="500">
        <v>0.3</v>
      </c>
      <c r="Q214" s="478">
        <v>17</v>
      </c>
    </row>
    <row r="215" spans="1:17" ht="14.4" customHeight="1" x14ac:dyDescent="0.3">
      <c r="A215" s="472" t="s">
        <v>1062</v>
      </c>
      <c r="B215" s="473" t="s">
        <v>962</v>
      </c>
      <c r="C215" s="473" t="s">
        <v>959</v>
      </c>
      <c r="D215" s="473" t="s">
        <v>989</v>
      </c>
      <c r="E215" s="473" t="s">
        <v>991</v>
      </c>
      <c r="F215" s="477">
        <v>3</v>
      </c>
      <c r="G215" s="477">
        <v>51</v>
      </c>
      <c r="H215" s="477"/>
      <c r="I215" s="477">
        <v>17</v>
      </c>
      <c r="J215" s="477"/>
      <c r="K215" s="477"/>
      <c r="L215" s="477"/>
      <c r="M215" s="477"/>
      <c r="N215" s="477">
        <v>5</v>
      </c>
      <c r="O215" s="477">
        <v>85</v>
      </c>
      <c r="P215" s="500"/>
      <c r="Q215" s="478">
        <v>17</v>
      </c>
    </row>
    <row r="216" spans="1:17" ht="14.4" customHeight="1" x14ac:dyDescent="0.3">
      <c r="A216" s="472" t="s">
        <v>1062</v>
      </c>
      <c r="B216" s="473" t="s">
        <v>962</v>
      </c>
      <c r="C216" s="473" t="s">
        <v>959</v>
      </c>
      <c r="D216" s="473" t="s">
        <v>992</v>
      </c>
      <c r="E216" s="473" t="s">
        <v>975</v>
      </c>
      <c r="F216" s="477">
        <v>14</v>
      </c>
      <c r="G216" s="477">
        <v>9912</v>
      </c>
      <c r="H216" s="477">
        <v>0.63636363636363635</v>
      </c>
      <c r="I216" s="477">
        <v>708</v>
      </c>
      <c r="J216" s="477">
        <v>22</v>
      </c>
      <c r="K216" s="477">
        <v>15576</v>
      </c>
      <c r="L216" s="477">
        <v>1</v>
      </c>
      <c r="M216" s="477">
        <v>708</v>
      </c>
      <c r="N216" s="477">
        <v>14</v>
      </c>
      <c r="O216" s="477">
        <v>9926</v>
      </c>
      <c r="P216" s="500">
        <v>0.6372624550590652</v>
      </c>
      <c r="Q216" s="478">
        <v>709</v>
      </c>
    </row>
    <row r="217" spans="1:17" ht="14.4" customHeight="1" x14ac:dyDescent="0.3">
      <c r="A217" s="472" t="s">
        <v>1062</v>
      </c>
      <c r="B217" s="473" t="s">
        <v>962</v>
      </c>
      <c r="C217" s="473" t="s">
        <v>959</v>
      </c>
      <c r="D217" s="473" t="s">
        <v>993</v>
      </c>
      <c r="E217" s="473" t="s">
        <v>977</v>
      </c>
      <c r="F217" s="477">
        <v>6</v>
      </c>
      <c r="G217" s="477">
        <v>8628</v>
      </c>
      <c r="H217" s="477">
        <v>0.3331016909891128</v>
      </c>
      <c r="I217" s="477">
        <v>1438</v>
      </c>
      <c r="J217" s="477">
        <v>18</v>
      </c>
      <c r="K217" s="477">
        <v>25902</v>
      </c>
      <c r="L217" s="477">
        <v>1</v>
      </c>
      <c r="M217" s="477">
        <v>1439</v>
      </c>
      <c r="N217" s="477">
        <v>8</v>
      </c>
      <c r="O217" s="477">
        <v>11528</v>
      </c>
      <c r="P217" s="500">
        <v>0.44506215736236582</v>
      </c>
      <c r="Q217" s="478">
        <v>1441</v>
      </c>
    </row>
    <row r="218" spans="1:17" ht="14.4" customHeight="1" x14ac:dyDescent="0.3">
      <c r="A218" s="472" t="s">
        <v>1062</v>
      </c>
      <c r="B218" s="473" t="s">
        <v>962</v>
      </c>
      <c r="C218" s="473" t="s">
        <v>959</v>
      </c>
      <c r="D218" s="473" t="s">
        <v>994</v>
      </c>
      <c r="E218" s="473" t="s">
        <v>995</v>
      </c>
      <c r="F218" s="477">
        <v>7</v>
      </c>
      <c r="G218" s="477">
        <v>17059</v>
      </c>
      <c r="H218" s="477">
        <v>0.38872937744963998</v>
      </c>
      <c r="I218" s="477">
        <v>2437</v>
      </c>
      <c r="J218" s="477">
        <v>18</v>
      </c>
      <c r="K218" s="477">
        <v>43884</v>
      </c>
      <c r="L218" s="477">
        <v>1</v>
      </c>
      <c r="M218" s="477">
        <v>2438</v>
      </c>
      <c r="N218" s="477">
        <v>13</v>
      </c>
      <c r="O218" s="477">
        <v>31746</v>
      </c>
      <c r="P218" s="500">
        <v>0.72340716434235708</v>
      </c>
      <c r="Q218" s="478">
        <v>2442</v>
      </c>
    </row>
    <row r="219" spans="1:17" ht="14.4" customHeight="1" x14ac:dyDescent="0.3">
      <c r="A219" s="472" t="s">
        <v>1062</v>
      </c>
      <c r="B219" s="473" t="s">
        <v>962</v>
      </c>
      <c r="C219" s="473" t="s">
        <v>959</v>
      </c>
      <c r="D219" s="473" t="s">
        <v>996</v>
      </c>
      <c r="E219" s="473" t="s">
        <v>997</v>
      </c>
      <c r="F219" s="477">
        <v>6</v>
      </c>
      <c r="G219" s="477">
        <v>414</v>
      </c>
      <c r="H219" s="477">
        <v>6</v>
      </c>
      <c r="I219" s="477">
        <v>69</v>
      </c>
      <c r="J219" s="477">
        <v>1</v>
      </c>
      <c r="K219" s="477">
        <v>69</v>
      </c>
      <c r="L219" s="477">
        <v>1</v>
      </c>
      <c r="M219" s="477">
        <v>69</v>
      </c>
      <c r="N219" s="477">
        <v>2</v>
      </c>
      <c r="O219" s="477">
        <v>138</v>
      </c>
      <c r="P219" s="500">
        <v>2</v>
      </c>
      <c r="Q219" s="478">
        <v>69</v>
      </c>
    </row>
    <row r="220" spans="1:17" ht="14.4" customHeight="1" x14ac:dyDescent="0.3">
      <c r="A220" s="472" t="s">
        <v>1062</v>
      </c>
      <c r="B220" s="473" t="s">
        <v>962</v>
      </c>
      <c r="C220" s="473" t="s">
        <v>959</v>
      </c>
      <c r="D220" s="473" t="s">
        <v>996</v>
      </c>
      <c r="E220" s="473" t="s">
        <v>998</v>
      </c>
      <c r="F220" s="477">
        <v>8</v>
      </c>
      <c r="G220" s="477">
        <v>552</v>
      </c>
      <c r="H220" s="477">
        <v>0.33333333333333331</v>
      </c>
      <c r="I220" s="477">
        <v>69</v>
      </c>
      <c r="J220" s="477">
        <v>24</v>
      </c>
      <c r="K220" s="477">
        <v>1656</v>
      </c>
      <c r="L220" s="477">
        <v>1</v>
      </c>
      <c r="M220" s="477">
        <v>69</v>
      </c>
      <c r="N220" s="477">
        <v>26</v>
      </c>
      <c r="O220" s="477">
        <v>1794</v>
      </c>
      <c r="P220" s="500">
        <v>1.0833333333333333</v>
      </c>
      <c r="Q220" s="478">
        <v>69</v>
      </c>
    </row>
    <row r="221" spans="1:17" ht="14.4" customHeight="1" x14ac:dyDescent="0.3">
      <c r="A221" s="472" t="s">
        <v>1062</v>
      </c>
      <c r="B221" s="473" t="s">
        <v>962</v>
      </c>
      <c r="C221" s="473" t="s">
        <v>959</v>
      </c>
      <c r="D221" s="473" t="s">
        <v>999</v>
      </c>
      <c r="E221" s="473" t="s">
        <v>1000</v>
      </c>
      <c r="F221" s="477">
        <v>6</v>
      </c>
      <c r="G221" s="477">
        <v>2442</v>
      </c>
      <c r="H221" s="477">
        <v>2.9926470588235294</v>
      </c>
      <c r="I221" s="477">
        <v>407</v>
      </c>
      <c r="J221" s="477">
        <v>2</v>
      </c>
      <c r="K221" s="477">
        <v>816</v>
      </c>
      <c r="L221" s="477">
        <v>1</v>
      </c>
      <c r="M221" s="477">
        <v>408</v>
      </c>
      <c r="N221" s="477"/>
      <c r="O221" s="477"/>
      <c r="P221" s="500"/>
      <c r="Q221" s="478"/>
    </row>
    <row r="222" spans="1:17" ht="14.4" customHeight="1" x14ac:dyDescent="0.3">
      <c r="A222" s="472" t="s">
        <v>1062</v>
      </c>
      <c r="B222" s="473" t="s">
        <v>962</v>
      </c>
      <c r="C222" s="473" t="s">
        <v>959</v>
      </c>
      <c r="D222" s="473" t="s">
        <v>1001</v>
      </c>
      <c r="E222" s="473" t="s">
        <v>1002</v>
      </c>
      <c r="F222" s="477">
        <v>2</v>
      </c>
      <c r="G222" s="477">
        <v>3328</v>
      </c>
      <c r="H222" s="477">
        <v>0.49969969969969968</v>
      </c>
      <c r="I222" s="477">
        <v>1664</v>
      </c>
      <c r="J222" s="477">
        <v>4</v>
      </c>
      <c r="K222" s="477">
        <v>6660</v>
      </c>
      <c r="L222" s="477">
        <v>1</v>
      </c>
      <c r="M222" s="477">
        <v>1665</v>
      </c>
      <c r="N222" s="477">
        <v>3</v>
      </c>
      <c r="O222" s="477">
        <v>5001</v>
      </c>
      <c r="P222" s="500">
        <v>0.75090090090090089</v>
      </c>
      <c r="Q222" s="478">
        <v>1667</v>
      </c>
    </row>
    <row r="223" spans="1:17" ht="14.4" customHeight="1" x14ac:dyDescent="0.3">
      <c r="A223" s="472" t="s">
        <v>1062</v>
      </c>
      <c r="B223" s="473" t="s">
        <v>962</v>
      </c>
      <c r="C223" s="473" t="s">
        <v>959</v>
      </c>
      <c r="D223" s="473" t="s">
        <v>1003</v>
      </c>
      <c r="E223" s="473" t="s">
        <v>1004</v>
      </c>
      <c r="F223" s="477">
        <v>91</v>
      </c>
      <c r="G223" s="477">
        <v>50960</v>
      </c>
      <c r="H223" s="477">
        <v>0.47395833333333331</v>
      </c>
      <c r="I223" s="477">
        <v>560</v>
      </c>
      <c r="J223" s="477">
        <v>192</v>
      </c>
      <c r="K223" s="477">
        <v>107520</v>
      </c>
      <c r="L223" s="477">
        <v>1</v>
      </c>
      <c r="M223" s="477">
        <v>560</v>
      </c>
      <c r="N223" s="477">
        <v>106</v>
      </c>
      <c r="O223" s="477">
        <v>59466</v>
      </c>
      <c r="P223" s="500">
        <v>0.55306919642857144</v>
      </c>
      <c r="Q223" s="478">
        <v>561</v>
      </c>
    </row>
    <row r="224" spans="1:17" ht="14.4" customHeight="1" x14ac:dyDescent="0.3">
      <c r="A224" s="472" t="s">
        <v>1062</v>
      </c>
      <c r="B224" s="473" t="s">
        <v>962</v>
      </c>
      <c r="C224" s="473" t="s">
        <v>959</v>
      </c>
      <c r="D224" s="473" t="s">
        <v>1012</v>
      </c>
      <c r="E224" s="473" t="s">
        <v>1013</v>
      </c>
      <c r="F224" s="477">
        <v>89</v>
      </c>
      <c r="G224" s="477">
        <v>38181</v>
      </c>
      <c r="H224" s="477">
        <v>0.83177570093457942</v>
      </c>
      <c r="I224" s="477">
        <v>429</v>
      </c>
      <c r="J224" s="477">
        <v>107</v>
      </c>
      <c r="K224" s="477">
        <v>45903</v>
      </c>
      <c r="L224" s="477">
        <v>1</v>
      </c>
      <c r="M224" s="477">
        <v>429</v>
      </c>
      <c r="N224" s="477">
        <v>162</v>
      </c>
      <c r="O224" s="477">
        <v>69498</v>
      </c>
      <c r="P224" s="500">
        <v>1.514018691588785</v>
      </c>
      <c r="Q224" s="478">
        <v>429</v>
      </c>
    </row>
    <row r="225" spans="1:17" ht="14.4" customHeight="1" x14ac:dyDescent="0.3">
      <c r="A225" s="472" t="s">
        <v>1062</v>
      </c>
      <c r="B225" s="473" t="s">
        <v>962</v>
      </c>
      <c r="C225" s="473" t="s">
        <v>959</v>
      </c>
      <c r="D225" s="473" t="s">
        <v>1012</v>
      </c>
      <c r="E225" s="473" t="s">
        <v>1014</v>
      </c>
      <c r="F225" s="477">
        <v>4</v>
      </c>
      <c r="G225" s="477">
        <v>1716</v>
      </c>
      <c r="H225" s="477">
        <v>1</v>
      </c>
      <c r="I225" s="477">
        <v>429</v>
      </c>
      <c r="J225" s="477">
        <v>4</v>
      </c>
      <c r="K225" s="477">
        <v>1716</v>
      </c>
      <c r="L225" s="477">
        <v>1</v>
      </c>
      <c r="M225" s="477">
        <v>429</v>
      </c>
      <c r="N225" s="477">
        <v>2</v>
      </c>
      <c r="O225" s="477">
        <v>858</v>
      </c>
      <c r="P225" s="500">
        <v>0.5</v>
      </c>
      <c r="Q225" s="478">
        <v>429</v>
      </c>
    </row>
    <row r="226" spans="1:17" ht="14.4" customHeight="1" x14ac:dyDescent="0.3">
      <c r="A226" s="472" t="s">
        <v>1062</v>
      </c>
      <c r="B226" s="473" t="s">
        <v>962</v>
      </c>
      <c r="C226" s="473" t="s">
        <v>959</v>
      </c>
      <c r="D226" s="473" t="s">
        <v>1018</v>
      </c>
      <c r="E226" s="473" t="s">
        <v>1019</v>
      </c>
      <c r="F226" s="477">
        <v>42</v>
      </c>
      <c r="G226" s="477">
        <v>69258</v>
      </c>
      <c r="H226" s="477">
        <v>1.4</v>
      </c>
      <c r="I226" s="477">
        <v>1649</v>
      </c>
      <c r="J226" s="477">
        <v>30</v>
      </c>
      <c r="K226" s="477">
        <v>49470</v>
      </c>
      <c r="L226" s="477">
        <v>1</v>
      </c>
      <c r="M226" s="477">
        <v>1649</v>
      </c>
      <c r="N226" s="477"/>
      <c r="O226" s="477"/>
      <c r="P226" s="500"/>
      <c r="Q226" s="478"/>
    </row>
    <row r="227" spans="1:17" ht="14.4" customHeight="1" x14ac:dyDescent="0.3">
      <c r="A227" s="472" t="s">
        <v>1062</v>
      </c>
      <c r="B227" s="473" t="s">
        <v>962</v>
      </c>
      <c r="C227" s="473" t="s">
        <v>959</v>
      </c>
      <c r="D227" s="473" t="s">
        <v>1021</v>
      </c>
      <c r="E227" s="473" t="s">
        <v>1022</v>
      </c>
      <c r="F227" s="477"/>
      <c r="G227" s="477"/>
      <c r="H227" s="477"/>
      <c r="I227" s="477"/>
      <c r="J227" s="477">
        <v>36</v>
      </c>
      <c r="K227" s="477">
        <v>79308</v>
      </c>
      <c r="L227" s="477">
        <v>1</v>
      </c>
      <c r="M227" s="477">
        <v>2203</v>
      </c>
      <c r="N227" s="477">
        <v>95</v>
      </c>
      <c r="O227" s="477">
        <v>209475</v>
      </c>
      <c r="P227" s="500">
        <v>2.6412846118928734</v>
      </c>
      <c r="Q227" s="478">
        <v>2205</v>
      </c>
    </row>
    <row r="228" spans="1:17" ht="14.4" customHeight="1" x14ac:dyDescent="0.3">
      <c r="A228" s="472" t="s">
        <v>1062</v>
      </c>
      <c r="B228" s="473" t="s">
        <v>962</v>
      </c>
      <c r="C228" s="473" t="s">
        <v>959</v>
      </c>
      <c r="D228" s="473" t="s">
        <v>1021</v>
      </c>
      <c r="E228" s="473" t="s">
        <v>1023</v>
      </c>
      <c r="F228" s="477"/>
      <c r="G228" s="477"/>
      <c r="H228" s="477"/>
      <c r="I228" s="477"/>
      <c r="J228" s="477">
        <v>3</v>
      </c>
      <c r="K228" s="477">
        <v>6609</v>
      </c>
      <c r="L228" s="477">
        <v>1</v>
      </c>
      <c r="M228" s="477">
        <v>2203</v>
      </c>
      <c r="N228" s="477">
        <v>1</v>
      </c>
      <c r="O228" s="477">
        <v>2205</v>
      </c>
      <c r="P228" s="500">
        <v>0.3336359509759419</v>
      </c>
      <c r="Q228" s="478">
        <v>2205</v>
      </c>
    </row>
    <row r="229" spans="1:17" ht="14.4" customHeight="1" x14ac:dyDescent="0.3">
      <c r="A229" s="472" t="s">
        <v>1062</v>
      </c>
      <c r="B229" s="473" t="s">
        <v>962</v>
      </c>
      <c r="C229" s="473" t="s">
        <v>959</v>
      </c>
      <c r="D229" s="473" t="s">
        <v>1024</v>
      </c>
      <c r="E229" s="473" t="s">
        <v>1025</v>
      </c>
      <c r="F229" s="477"/>
      <c r="G229" s="477"/>
      <c r="H229" s="477"/>
      <c r="I229" s="477"/>
      <c r="J229" s="477"/>
      <c r="K229" s="477"/>
      <c r="L229" s="477"/>
      <c r="M229" s="477"/>
      <c r="N229" s="477">
        <v>1</v>
      </c>
      <c r="O229" s="477">
        <v>430</v>
      </c>
      <c r="P229" s="500"/>
      <c r="Q229" s="478">
        <v>430</v>
      </c>
    </row>
    <row r="230" spans="1:17" ht="14.4" customHeight="1" x14ac:dyDescent="0.3">
      <c r="A230" s="472" t="s">
        <v>1062</v>
      </c>
      <c r="B230" s="473" t="s">
        <v>962</v>
      </c>
      <c r="C230" s="473" t="s">
        <v>959</v>
      </c>
      <c r="D230" s="473" t="s">
        <v>1024</v>
      </c>
      <c r="E230" s="473" t="s">
        <v>1026</v>
      </c>
      <c r="F230" s="477"/>
      <c r="G230" s="477"/>
      <c r="H230" s="477"/>
      <c r="I230" s="477"/>
      <c r="J230" s="477">
        <v>1</v>
      </c>
      <c r="K230" s="477">
        <v>429</v>
      </c>
      <c r="L230" s="477">
        <v>1</v>
      </c>
      <c r="M230" s="477">
        <v>429</v>
      </c>
      <c r="N230" s="477"/>
      <c r="O230" s="477"/>
      <c r="P230" s="500"/>
      <c r="Q230" s="478"/>
    </row>
    <row r="231" spans="1:17" ht="14.4" customHeight="1" x14ac:dyDescent="0.3">
      <c r="A231" s="472" t="s">
        <v>1063</v>
      </c>
      <c r="B231" s="473" t="s">
        <v>962</v>
      </c>
      <c r="C231" s="473" t="s">
        <v>959</v>
      </c>
      <c r="D231" s="473" t="s">
        <v>974</v>
      </c>
      <c r="E231" s="473" t="s">
        <v>975</v>
      </c>
      <c r="F231" s="477"/>
      <c r="G231" s="477"/>
      <c r="H231" s="477"/>
      <c r="I231" s="477"/>
      <c r="J231" s="477">
        <v>2</v>
      </c>
      <c r="K231" s="477">
        <v>890</v>
      </c>
      <c r="L231" s="477">
        <v>1</v>
      </c>
      <c r="M231" s="477">
        <v>445</v>
      </c>
      <c r="N231" s="477"/>
      <c r="O231" s="477"/>
      <c r="P231" s="500"/>
      <c r="Q231" s="478"/>
    </row>
    <row r="232" spans="1:17" ht="14.4" customHeight="1" x14ac:dyDescent="0.3">
      <c r="A232" s="472" t="s">
        <v>1063</v>
      </c>
      <c r="B232" s="473" t="s">
        <v>962</v>
      </c>
      <c r="C232" s="473" t="s">
        <v>959</v>
      </c>
      <c r="D232" s="473" t="s">
        <v>989</v>
      </c>
      <c r="E232" s="473" t="s">
        <v>990</v>
      </c>
      <c r="F232" s="477"/>
      <c r="G232" s="477"/>
      <c r="H232" s="477"/>
      <c r="I232" s="477"/>
      <c r="J232" s="477">
        <v>1</v>
      </c>
      <c r="K232" s="477">
        <v>17</v>
      </c>
      <c r="L232" s="477">
        <v>1</v>
      </c>
      <c r="M232" s="477">
        <v>17</v>
      </c>
      <c r="N232" s="477"/>
      <c r="O232" s="477"/>
      <c r="P232" s="500"/>
      <c r="Q232" s="478"/>
    </row>
    <row r="233" spans="1:17" ht="14.4" customHeight="1" x14ac:dyDescent="0.3">
      <c r="A233" s="472" t="s">
        <v>1063</v>
      </c>
      <c r="B233" s="473" t="s">
        <v>962</v>
      </c>
      <c r="C233" s="473" t="s">
        <v>959</v>
      </c>
      <c r="D233" s="473" t="s">
        <v>989</v>
      </c>
      <c r="E233" s="473" t="s">
        <v>991</v>
      </c>
      <c r="F233" s="477"/>
      <c r="G233" s="477"/>
      <c r="H233" s="477"/>
      <c r="I233" s="477"/>
      <c r="J233" s="477">
        <v>1</v>
      </c>
      <c r="K233" s="477">
        <v>17</v>
      </c>
      <c r="L233" s="477">
        <v>1</v>
      </c>
      <c r="M233" s="477">
        <v>17</v>
      </c>
      <c r="N233" s="477"/>
      <c r="O233" s="477"/>
      <c r="P233" s="500"/>
      <c r="Q233" s="478"/>
    </row>
    <row r="234" spans="1:17" ht="14.4" customHeight="1" x14ac:dyDescent="0.3">
      <c r="A234" s="472" t="s">
        <v>1063</v>
      </c>
      <c r="B234" s="473" t="s">
        <v>962</v>
      </c>
      <c r="C234" s="473" t="s">
        <v>959</v>
      </c>
      <c r="D234" s="473" t="s">
        <v>992</v>
      </c>
      <c r="E234" s="473" t="s">
        <v>975</v>
      </c>
      <c r="F234" s="477"/>
      <c r="G234" s="477"/>
      <c r="H234" s="477"/>
      <c r="I234" s="477"/>
      <c r="J234" s="477">
        <v>2</v>
      </c>
      <c r="K234" s="477">
        <v>1416</v>
      </c>
      <c r="L234" s="477">
        <v>1</v>
      </c>
      <c r="M234" s="477">
        <v>708</v>
      </c>
      <c r="N234" s="477"/>
      <c r="O234" s="477"/>
      <c r="P234" s="500"/>
      <c r="Q234" s="478"/>
    </row>
    <row r="235" spans="1:17" ht="14.4" customHeight="1" x14ac:dyDescent="0.3">
      <c r="A235" s="472" t="s">
        <v>1063</v>
      </c>
      <c r="B235" s="473" t="s">
        <v>962</v>
      </c>
      <c r="C235" s="473" t="s">
        <v>959</v>
      </c>
      <c r="D235" s="473" t="s">
        <v>996</v>
      </c>
      <c r="E235" s="473" t="s">
        <v>997</v>
      </c>
      <c r="F235" s="477"/>
      <c r="G235" s="477"/>
      <c r="H235" s="477"/>
      <c r="I235" s="477"/>
      <c r="J235" s="477">
        <v>2</v>
      </c>
      <c r="K235" s="477">
        <v>138</v>
      </c>
      <c r="L235" s="477">
        <v>1</v>
      </c>
      <c r="M235" s="477">
        <v>69</v>
      </c>
      <c r="N235" s="477"/>
      <c r="O235" s="477"/>
      <c r="P235" s="500"/>
      <c r="Q235" s="478"/>
    </row>
    <row r="236" spans="1:17" ht="14.4" customHeight="1" x14ac:dyDescent="0.3">
      <c r="A236" s="472" t="s">
        <v>1063</v>
      </c>
      <c r="B236" s="473" t="s">
        <v>962</v>
      </c>
      <c r="C236" s="473" t="s">
        <v>959</v>
      </c>
      <c r="D236" s="473" t="s">
        <v>996</v>
      </c>
      <c r="E236" s="473" t="s">
        <v>998</v>
      </c>
      <c r="F236" s="477"/>
      <c r="G236" s="477"/>
      <c r="H236" s="477"/>
      <c r="I236" s="477"/>
      <c r="J236" s="477">
        <v>2</v>
      </c>
      <c r="K236" s="477">
        <v>138</v>
      </c>
      <c r="L236" s="477">
        <v>1</v>
      </c>
      <c r="M236" s="477">
        <v>69</v>
      </c>
      <c r="N236" s="477"/>
      <c r="O236" s="477"/>
      <c r="P236" s="500"/>
      <c r="Q236" s="478"/>
    </row>
    <row r="237" spans="1:17" ht="14.4" customHeight="1" x14ac:dyDescent="0.3">
      <c r="A237" s="472" t="s">
        <v>1063</v>
      </c>
      <c r="B237" s="473" t="s">
        <v>962</v>
      </c>
      <c r="C237" s="473" t="s">
        <v>959</v>
      </c>
      <c r="D237" s="473" t="s">
        <v>1003</v>
      </c>
      <c r="E237" s="473" t="s">
        <v>1004</v>
      </c>
      <c r="F237" s="477">
        <v>6</v>
      </c>
      <c r="G237" s="477">
        <v>3360</v>
      </c>
      <c r="H237" s="477"/>
      <c r="I237" s="477">
        <v>560</v>
      </c>
      <c r="J237" s="477"/>
      <c r="K237" s="477"/>
      <c r="L237" s="477"/>
      <c r="M237" s="477"/>
      <c r="N237" s="477"/>
      <c r="O237" s="477"/>
      <c r="P237" s="500"/>
      <c r="Q237" s="478"/>
    </row>
    <row r="238" spans="1:17" ht="14.4" customHeight="1" x14ac:dyDescent="0.3">
      <c r="A238" s="472" t="s">
        <v>1063</v>
      </c>
      <c r="B238" s="473" t="s">
        <v>962</v>
      </c>
      <c r="C238" s="473" t="s">
        <v>959</v>
      </c>
      <c r="D238" s="473" t="s">
        <v>1018</v>
      </c>
      <c r="E238" s="473" t="s">
        <v>1019</v>
      </c>
      <c r="F238" s="477">
        <v>1</v>
      </c>
      <c r="G238" s="477">
        <v>1649</v>
      </c>
      <c r="H238" s="477"/>
      <c r="I238" s="477">
        <v>1649</v>
      </c>
      <c r="J238" s="477"/>
      <c r="K238" s="477"/>
      <c r="L238" s="477"/>
      <c r="M238" s="477"/>
      <c r="N238" s="477"/>
      <c r="O238" s="477"/>
      <c r="P238" s="500"/>
      <c r="Q238" s="478"/>
    </row>
    <row r="239" spans="1:17" ht="14.4" customHeight="1" x14ac:dyDescent="0.3">
      <c r="A239" s="472" t="s">
        <v>1064</v>
      </c>
      <c r="B239" s="473" t="s">
        <v>958</v>
      </c>
      <c r="C239" s="473" t="s">
        <v>959</v>
      </c>
      <c r="D239" s="473" t="s">
        <v>960</v>
      </c>
      <c r="E239" s="473" t="s">
        <v>961</v>
      </c>
      <c r="F239" s="477"/>
      <c r="G239" s="477"/>
      <c r="H239" s="477"/>
      <c r="I239" s="477"/>
      <c r="J239" s="477">
        <v>1</v>
      </c>
      <c r="K239" s="477">
        <v>11413</v>
      </c>
      <c r="L239" s="477">
        <v>1</v>
      </c>
      <c r="M239" s="477">
        <v>11413</v>
      </c>
      <c r="N239" s="477"/>
      <c r="O239" s="477"/>
      <c r="P239" s="500"/>
      <c r="Q239" s="478"/>
    </row>
    <row r="240" spans="1:17" ht="14.4" customHeight="1" x14ac:dyDescent="0.3">
      <c r="A240" s="472" t="s">
        <v>1064</v>
      </c>
      <c r="B240" s="473" t="s">
        <v>962</v>
      </c>
      <c r="C240" s="473" t="s">
        <v>959</v>
      </c>
      <c r="D240" s="473" t="s">
        <v>963</v>
      </c>
      <c r="E240" s="473" t="s">
        <v>964</v>
      </c>
      <c r="F240" s="477">
        <v>1</v>
      </c>
      <c r="G240" s="477">
        <v>136</v>
      </c>
      <c r="H240" s="477">
        <v>1</v>
      </c>
      <c r="I240" s="477">
        <v>136</v>
      </c>
      <c r="J240" s="477">
        <v>1</v>
      </c>
      <c r="K240" s="477">
        <v>136</v>
      </c>
      <c r="L240" s="477">
        <v>1</v>
      </c>
      <c r="M240" s="477">
        <v>136</v>
      </c>
      <c r="N240" s="477"/>
      <c r="O240" s="477"/>
      <c r="P240" s="500"/>
      <c r="Q240" s="478"/>
    </row>
    <row r="241" spans="1:17" ht="14.4" customHeight="1" x14ac:dyDescent="0.3">
      <c r="A241" s="472" t="s">
        <v>1064</v>
      </c>
      <c r="B241" s="473" t="s">
        <v>962</v>
      </c>
      <c r="C241" s="473" t="s">
        <v>959</v>
      </c>
      <c r="D241" s="473" t="s">
        <v>968</v>
      </c>
      <c r="E241" s="473" t="s">
        <v>969</v>
      </c>
      <c r="F241" s="477">
        <v>2</v>
      </c>
      <c r="G241" s="477">
        <v>4676</v>
      </c>
      <c r="H241" s="477"/>
      <c r="I241" s="477">
        <v>2338</v>
      </c>
      <c r="J241" s="477"/>
      <c r="K241" s="477"/>
      <c r="L241" s="477"/>
      <c r="M241" s="477"/>
      <c r="N241" s="477">
        <v>2</v>
      </c>
      <c r="O241" s="477">
        <v>4686</v>
      </c>
      <c r="P241" s="500"/>
      <c r="Q241" s="478">
        <v>2343</v>
      </c>
    </row>
    <row r="242" spans="1:17" ht="14.4" customHeight="1" x14ac:dyDescent="0.3">
      <c r="A242" s="472" t="s">
        <v>1064</v>
      </c>
      <c r="B242" s="473" t="s">
        <v>962</v>
      </c>
      <c r="C242" s="473" t="s">
        <v>959</v>
      </c>
      <c r="D242" s="473" t="s">
        <v>972</v>
      </c>
      <c r="E242" s="473" t="s">
        <v>973</v>
      </c>
      <c r="F242" s="477">
        <v>2</v>
      </c>
      <c r="G242" s="477">
        <v>7646</v>
      </c>
      <c r="H242" s="477">
        <v>1.998954248366013</v>
      </c>
      <c r="I242" s="477">
        <v>3823</v>
      </c>
      <c r="J242" s="477">
        <v>1</v>
      </c>
      <c r="K242" s="477">
        <v>3825</v>
      </c>
      <c r="L242" s="477">
        <v>1</v>
      </c>
      <c r="M242" s="477">
        <v>3825</v>
      </c>
      <c r="N242" s="477">
        <v>1</v>
      </c>
      <c r="O242" s="477">
        <v>3828</v>
      </c>
      <c r="P242" s="500">
        <v>1.0007843137254901</v>
      </c>
      <c r="Q242" s="478">
        <v>3828</v>
      </c>
    </row>
    <row r="243" spans="1:17" ht="14.4" customHeight="1" x14ac:dyDescent="0.3">
      <c r="A243" s="472" t="s">
        <v>1064</v>
      </c>
      <c r="B243" s="473" t="s">
        <v>962</v>
      </c>
      <c r="C243" s="473" t="s">
        <v>959</v>
      </c>
      <c r="D243" s="473" t="s">
        <v>978</v>
      </c>
      <c r="E243" s="473" t="s">
        <v>979</v>
      </c>
      <c r="F243" s="477">
        <v>1</v>
      </c>
      <c r="G243" s="477">
        <v>1655</v>
      </c>
      <c r="H243" s="477"/>
      <c r="I243" s="477">
        <v>1655</v>
      </c>
      <c r="J243" s="477"/>
      <c r="K243" s="477"/>
      <c r="L243" s="477"/>
      <c r="M243" s="477"/>
      <c r="N243" s="477"/>
      <c r="O243" s="477"/>
      <c r="P243" s="500"/>
      <c r="Q243" s="478"/>
    </row>
    <row r="244" spans="1:17" ht="14.4" customHeight="1" x14ac:dyDescent="0.3">
      <c r="A244" s="472" t="s">
        <v>1064</v>
      </c>
      <c r="B244" s="473" t="s">
        <v>962</v>
      </c>
      <c r="C244" s="473" t="s">
        <v>959</v>
      </c>
      <c r="D244" s="473" t="s">
        <v>982</v>
      </c>
      <c r="E244" s="473" t="s">
        <v>984</v>
      </c>
      <c r="F244" s="477">
        <v>2</v>
      </c>
      <c r="G244" s="477">
        <v>1680</v>
      </c>
      <c r="H244" s="477"/>
      <c r="I244" s="477">
        <v>840</v>
      </c>
      <c r="J244" s="477"/>
      <c r="K244" s="477"/>
      <c r="L244" s="477"/>
      <c r="M244" s="477"/>
      <c r="N244" s="477"/>
      <c r="O244" s="477"/>
      <c r="P244" s="500"/>
      <c r="Q244" s="478"/>
    </row>
    <row r="245" spans="1:17" ht="14.4" customHeight="1" x14ac:dyDescent="0.3">
      <c r="A245" s="472" t="s">
        <v>1064</v>
      </c>
      <c r="B245" s="473" t="s">
        <v>962</v>
      </c>
      <c r="C245" s="473" t="s">
        <v>959</v>
      </c>
      <c r="D245" s="473" t="s">
        <v>985</v>
      </c>
      <c r="E245" s="473" t="s">
        <v>986</v>
      </c>
      <c r="F245" s="477">
        <v>2</v>
      </c>
      <c r="G245" s="477">
        <v>3046</v>
      </c>
      <c r="H245" s="477"/>
      <c r="I245" s="477">
        <v>1523</v>
      </c>
      <c r="J245" s="477"/>
      <c r="K245" s="477"/>
      <c r="L245" s="477"/>
      <c r="M245" s="477"/>
      <c r="N245" s="477"/>
      <c r="O245" s="477"/>
      <c r="P245" s="500"/>
      <c r="Q245" s="478"/>
    </row>
    <row r="246" spans="1:17" ht="14.4" customHeight="1" x14ac:dyDescent="0.3">
      <c r="A246" s="472" t="s">
        <v>1064</v>
      </c>
      <c r="B246" s="473" t="s">
        <v>962</v>
      </c>
      <c r="C246" s="473" t="s">
        <v>959</v>
      </c>
      <c r="D246" s="473" t="s">
        <v>989</v>
      </c>
      <c r="E246" s="473" t="s">
        <v>990</v>
      </c>
      <c r="F246" s="477"/>
      <c r="G246" s="477"/>
      <c r="H246" s="477"/>
      <c r="I246" s="477"/>
      <c r="J246" s="477">
        <v>4</v>
      </c>
      <c r="K246" s="477">
        <v>68</v>
      </c>
      <c r="L246" s="477">
        <v>1</v>
      </c>
      <c r="M246" s="477">
        <v>17</v>
      </c>
      <c r="N246" s="477">
        <v>1</v>
      </c>
      <c r="O246" s="477">
        <v>17</v>
      </c>
      <c r="P246" s="500">
        <v>0.25</v>
      </c>
      <c r="Q246" s="478">
        <v>17</v>
      </c>
    </row>
    <row r="247" spans="1:17" ht="14.4" customHeight="1" x14ac:dyDescent="0.3">
      <c r="A247" s="472" t="s">
        <v>1064</v>
      </c>
      <c r="B247" s="473" t="s">
        <v>962</v>
      </c>
      <c r="C247" s="473" t="s">
        <v>959</v>
      </c>
      <c r="D247" s="473" t="s">
        <v>989</v>
      </c>
      <c r="E247" s="473" t="s">
        <v>991</v>
      </c>
      <c r="F247" s="477">
        <v>7</v>
      </c>
      <c r="G247" s="477">
        <v>119</v>
      </c>
      <c r="H247" s="477">
        <v>2.3333333333333335</v>
      </c>
      <c r="I247" s="477">
        <v>17</v>
      </c>
      <c r="J247" s="477">
        <v>3</v>
      </c>
      <c r="K247" s="477">
        <v>51</v>
      </c>
      <c r="L247" s="477">
        <v>1</v>
      </c>
      <c r="M247" s="477">
        <v>17</v>
      </c>
      <c r="N247" s="477">
        <v>6</v>
      </c>
      <c r="O247" s="477">
        <v>102</v>
      </c>
      <c r="P247" s="500">
        <v>2</v>
      </c>
      <c r="Q247" s="478">
        <v>17</v>
      </c>
    </row>
    <row r="248" spans="1:17" ht="14.4" customHeight="1" x14ac:dyDescent="0.3">
      <c r="A248" s="472" t="s">
        <v>1064</v>
      </c>
      <c r="B248" s="473" t="s">
        <v>962</v>
      </c>
      <c r="C248" s="473" t="s">
        <v>959</v>
      </c>
      <c r="D248" s="473" t="s">
        <v>992</v>
      </c>
      <c r="E248" s="473" t="s">
        <v>975</v>
      </c>
      <c r="F248" s="477">
        <v>13</v>
      </c>
      <c r="G248" s="477">
        <v>9204</v>
      </c>
      <c r="H248" s="477">
        <v>0.9285714285714286</v>
      </c>
      <c r="I248" s="477">
        <v>708</v>
      </c>
      <c r="J248" s="477">
        <v>14</v>
      </c>
      <c r="K248" s="477">
        <v>9912</v>
      </c>
      <c r="L248" s="477">
        <v>1</v>
      </c>
      <c r="M248" s="477">
        <v>708</v>
      </c>
      <c r="N248" s="477">
        <v>14</v>
      </c>
      <c r="O248" s="477">
        <v>9926</v>
      </c>
      <c r="P248" s="500">
        <v>1.0014124293785311</v>
      </c>
      <c r="Q248" s="478">
        <v>709</v>
      </c>
    </row>
    <row r="249" spans="1:17" ht="14.4" customHeight="1" x14ac:dyDescent="0.3">
      <c r="A249" s="472" t="s">
        <v>1064</v>
      </c>
      <c r="B249" s="473" t="s">
        <v>962</v>
      </c>
      <c r="C249" s="473" t="s">
        <v>959</v>
      </c>
      <c r="D249" s="473" t="s">
        <v>993</v>
      </c>
      <c r="E249" s="473" t="s">
        <v>977</v>
      </c>
      <c r="F249" s="477">
        <v>3</v>
      </c>
      <c r="G249" s="477">
        <v>4314</v>
      </c>
      <c r="H249" s="477">
        <v>0.74947880472550377</v>
      </c>
      <c r="I249" s="477">
        <v>1438</v>
      </c>
      <c r="J249" s="477">
        <v>4</v>
      </c>
      <c r="K249" s="477">
        <v>5756</v>
      </c>
      <c r="L249" s="477">
        <v>1</v>
      </c>
      <c r="M249" s="477">
        <v>1439</v>
      </c>
      <c r="N249" s="477">
        <v>3</v>
      </c>
      <c r="O249" s="477">
        <v>4323</v>
      </c>
      <c r="P249" s="500">
        <v>0.75104239054899236</v>
      </c>
      <c r="Q249" s="478">
        <v>1441</v>
      </c>
    </row>
    <row r="250" spans="1:17" ht="14.4" customHeight="1" x14ac:dyDescent="0.3">
      <c r="A250" s="472" t="s">
        <v>1064</v>
      </c>
      <c r="B250" s="473" t="s">
        <v>962</v>
      </c>
      <c r="C250" s="473" t="s">
        <v>959</v>
      </c>
      <c r="D250" s="473" t="s">
        <v>994</v>
      </c>
      <c r="E250" s="473" t="s">
        <v>995</v>
      </c>
      <c r="F250" s="477">
        <v>3</v>
      </c>
      <c r="G250" s="477">
        <v>7311</v>
      </c>
      <c r="H250" s="477">
        <v>1.4993847415914685</v>
      </c>
      <c r="I250" s="477">
        <v>2437</v>
      </c>
      <c r="J250" s="477">
        <v>2</v>
      </c>
      <c r="K250" s="477">
        <v>4876</v>
      </c>
      <c r="L250" s="477">
        <v>1</v>
      </c>
      <c r="M250" s="477">
        <v>2438</v>
      </c>
      <c r="N250" s="477">
        <v>3</v>
      </c>
      <c r="O250" s="477">
        <v>7326</v>
      </c>
      <c r="P250" s="500">
        <v>1.5024610336341264</v>
      </c>
      <c r="Q250" s="478">
        <v>2442</v>
      </c>
    </row>
    <row r="251" spans="1:17" ht="14.4" customHeight="1" x14ac:dyDescent="0.3">
      <c r="A251" s="472" t="s">
        <v>1064</v>
      </c>
      <c r="B251" s="473" t="s">
        <v>962</v>
      </c>
      <c r="C251" s="473" t="s">
        <v>959</v>
      </c>
      <c r="D251" s="473" t="s">
        <v>996</v>
      </c>
      <c r="E251" s="473" t="s">
        <v>997</v>
      </c>
      <c r="F251" s="477">
        <v>13</v>
      </c>
      <c r="G251" s="477">
        <v>897</v>
      </c>
      <c r="H251" s="477">
        <v>2.1666666666666665</v>
      </c>
      <c r="I251" s="477">
        <v>69</v>
      </c>
      <c r="J251" s="477">
        <v>6</v>
      </c>
      <c r="K251" s="477">
        <v>414</v>
      </c>
      <c r="L251" s="477">
        <v>1</v>
      </c>
      <c r="M251" s="477">
        <v>69</v>
      </c>
      <c r="N251" s="477">
        <v>12</v>
      </c>
      <c r="O251" s="477">
        <v>828</v>
      </c>
      <c r="P251" s="500">
        <v>2</v>
      </c>
      <c r="Q251" s="478">
        <v>69</v>
      </c>
    </row>
    <row r="252" spans="1:17" ht="14.4" customHeight="1" x14ac:dyDescent="0.3">
      <c r="A252" s="472" t="s">
        <v>1064</v>
      </c>
      <c r="B252" s="473" t="s">
        <v>962</v>
      </c>
      <c r="C252" s="473" t="s">
        <v>959</v>
      </c>
      <c r="D252" s="473" t="s">
        <v>996</v>
      </c>
      <c r="E252" s="473" t="s">
        <v>998</v>
      </c>
      <c r="F252" s="477"/>
      <c r="G252" s="477"/>
      <c r="H252" s="477"/>
      <c r="I252" s="477"/>
      <c r="J252" s="477">
        <v>8</v>
      </c>
      <c r="K252" s="477">
        <v>552</v>
      </c>
      <c r="L252" s="477">
        <v>1</v>
      </c>
      <c r="M252" s="477">
        <v>69</v>
      </c>
      <c r="N252" s="477">
        <v>2</v>
      </c>
      <c r="O252" s="477">
        <v>138</v>
      </c>
      <c r="P252" s="500">
        <v>0.25</v>
      </c>
      <c r="Q252" s="478">
        <v>69</v>
      </c>
    </row>
    <row r="253" spans="1:17" ht="14.4" customHeight="1" x14ac:dyDescent="0.3">
      <c r="A253" s="472" t="s">
        <v>1064</v>
      </c>
      <c r="B253" s="473" t="s">
        <v>962</v>
      </c>
      <c r="C253" s="473" t="s">
        <v>959</v>
      </c>
      <c r="D253" s="473" t="s">
        <v>999</v>
      </c>
      <c r="E253" s="473" t="s">
        <v>1000</v>
      </c>
      <c r="F253" s="477">
        <v>2</v>
      </c>
      <c r="G253" s="477">
        <v>814</v>
      </c>
      <c r="H253" s="477"/>
      <c r="I253" s="477">
        <v>407</v>
      </c>
      <c r="J253" s="477"/>
      <c r="K253" s="477"/>
      <c r="L253" s="477"/>
      <c r="M253" s="477"/>
      <c r="N253" s="477"/>
      <c r="O253" s="477"/>
      <c r="P253" s="500"/>
      <c r="Q253" s="478"/>
    </row>
    <row r="254" spans="1:17" ht="14.4" customHeight="1" x14ac:dyDescent="0.3">
      <c r="A254" s="472" t="s">
        <v>1064</v>
      </c>
      <c r="B254" s="473" t="s">
        <v>962</v>
      </c>
      <c r="C254" s="473" t="s">
        <v>959</v>
      </c>
      <c r="D254" s="473" t="s">
        <v>1003</v>
      </c>
      <c r="E254" s="473" t="s">
        <v>1004</v>
      </c>
      <c r="F254" s="477">
        <v>23</v>
      </c>
      <c r="G254" s="477">
        <v>12880</v>
      </c>
      <c r="H254" s="477">
        <v>0.54761904761904767</v>
      </c>
      <c r="I254" s="477">
        <v>560</v>
      </c>
      <c r="J254" s="477">
        <v>42</v>
      </c>
      <c r="K254" s="477">
        <v>23520</v>
      </c>
      <c r="L254" s="477">
        <v>1</v>
      </c>
      <c r="M254" s="477">
        <v>560</v>
      </c>
      <c r="N254" s="477">
        <v>38</v>
      </c>
      <c r="O254" s="477">
        <v>21318</v>
      </c>
      <c r="P254" s="500">
        <v>0.90637755102040818</v>
      </c>
      <c r="Q254" s="478">
        <v>561</v>
      </c>
    </row>
    <row r="255" spans="1:17" ht="14.4" customHeight="1" x14ac:dyDescent="0.3">
      <c r="A255" s="472" t="s">
        <v>1064</v>
      </c>
      <c r="B255" s="473" t="s">
        <v>962</v>
      </c>
      <c r="C255" s="473" t="s">
        <v>959</v>
      </c>
      <c r="D255" s="473" t="s">
        <v>1018</v>
      </c>
      <c r="E255" s="473" t="s">
        <v>1019</v>
      </c>
      <c r="F255" s="477">
        <v>6</v>
      </c>
      <c r="G255" s="477">
        <v>9894</v>
      </c>
      <c r="H255" s="477"/>
      <c r="I255" s="477">
        <v>1649</v>
      </c>
      <c r="J255" s="477"/>
      <c r="K255" s="477"/>
      <c r="L255" s="477"/>
      <c r="M255" s="477"/>
      <c r="N255" s="477"/>
      <c r="O255" s="477"/>
      <c r="P255" s="500"/>
      <c r="Q255" s="478"/>
    </row>
    <row r="256" spans="1:17" ht="14.4" customHeight="1" x14ac:dyDescent="0.3">
      <c r="A256" s="472" t="s">
        <v>1064</v>
      </c>
      <c r="B256" s="473" t="s">
        <v>962</v>
      </c>
      <c r="C256" s="473" t="s">
        <v>959</v>
      </c>
      <c r="D256" s="473" t="s">
        <v>1021</v>
      </c>
      <c r="E256" s="473" t="s">
        <v>1022</v>
      </c>
      <c r="F256" s="477"/>
      <c r="G256" s="477"/>
      <c r="H256" s="477"/>
      <c r="I256" s="477"/>
      <c r="J256" s="477">
        <v>1</v>
      </c>
      <c r="K256" s="477">
        <v>2203</v>
      </c>
      <c r="L256" s="477">
        <v>1</v>
      </c>
      <c r="M256" s="477">
        <v>2203</v>
      </c>
      <c r="N256" s="477">
        <v>1</v>
      </c>
      <c r="O256" s="477">
        <v>2205</v>
      </c>
      <c r="P256" s="500">
        <v>1.0009078529278257</v>
      </c>
      <c r="Q256" s="478">
        <v>2205</v>
      </c>
    </row>
    <row r="257" spans="1:17" ht="14.4" customHeight="1" x14ac:dyDescent="0.3">
      <c r="A257" s="472" t="s">
        <v>1064</v>
      </c>
      <c r="B257" s="473" t="s">
        <v>962</v>
      </c>
      <c r="C257" s="473" t="s">
        <v>959</v>
      </c>
      <c r="D257" s="473" t="s">
        <v>1021</v>
      </c>
      <c r="E257" s="473" t="s">
        <v>1023</v>
      </c>
      <c r="F257" s="477"/>
      <c r="G257" s="477"/>
      <c r="H257" s="477"/>
      <c r="I257" s="477"/>
      <c r="J257" s="477">
        <v>7</v>
      </c>
      <c r="K257" s="477">
        <v>15421</v>
      </c>
      <c r="L257" s="477">
        <v>1</v>
      </c>
      <c r="M257" s="477">
        <v>2203</v>
      </c>
      <c r="N257" s="477">
        <v>9</v>
      </c>
      <c r="O257" s="477">
        <v>19845</v>
      </c>
      <c r="P257" s="500">
        <v>1.2868815251929187</v>
      </c>
      <c r="Q257" s="478">
        <v>2205</v>
      </c>
    </row>
    <row r="258" spans="1:17" ht="14.4" customHeight="1" x14ac:dyDescent="0.3">
      <c r="A258" s="472" t="s">
        <v>1065</v>
      </c>
      <c r="B258" s="473" t="s">
        <v>962</v>
      </c>
      <c r="C258" s="473" t="s">
        <v>959</v>
      </c>
      <c r="D258" s="473" t="s">
        <v>974</v>
      </c>
      <c r="E258" s="473" t="s">
        <v>975</v>
      </c>
      <c r="F258" s="477">
        <v>2</v>
      </c>
      <c r="G258" s="477">
        <v>890</v>
      </c>
      <c r="H258" s="477"/>
      <c r="I258" s="477">
        <v>445</v>
      </c>
      <c r="J258" s="477"/>
      <c r="K258" s="477"/>
      <c r="L258" s="477"/>
      <c r="M258" s="477"/>
      <c r="N258" s="477"/>
      <c r="O258" s="477"/>
      <c r="P258" s="500"/>
      <c r="Q258" s="478"/>
    </row>
    <row r="259" spans="1:17" ht="14.4" customHeight="1" x14ac:dyDescent="0.3">
      <c r="A259" s="472" t="s">
        <v>1065</v>
      </c>
      <c r="B259" s="473" t="s">
        <v>962</v>
      </c>
      <c r="C259" s="473" t="s">
        <v>959</v>
      </c>
      <c r="D259" s="473" t="s">
        <v>996</v>
      </c>
      <c r="E259" s="473" t="s">
        <v>997</v>
      </c>
      <c r="F259" s="477">
        <v>2</v>
      </c>
      <c r="G259" s="477">
        <v>138</v>
      </c>
      <c r="H259" s="477"/>
      <c r="I259" s="477">
        <v>69</v>
      </c>
      <c r="J259" s="477"/>
      <c r="K259" s="477"/>
      <c r="L259" s="477"/>
      <c r="M259" s="477"/>
      <c r="N259" s="477"/>
      <c r="O259" s="477"/>
      <c r="P259" s="500"/>
      <c r="Q259" s="478"/>
    </row>
    <row r="260" spans="1:17" ht="14.4" customHeight="1" x14ac:dyDescent="0.3">
      <c r="A260" s="472" t="s">
        <v>1065</v>
      </c>
      <c r="B260" s="473" t="s">
        <v>962</v>
      </c>
      <c r="C260" s="473" t="s">
        <v>959</v>
      </c>
      <c r="D260" s="473" t="s">
        <v>1001</v>
      </c>
      <c r="E260" s="473" t="s">
        <v>1002</v>
      </c>
      <c r="F260" s="477">
        <v>1</v>
      </c>
      <c r="G260" s="477">
        <v>1664</v>
      </c>
      <c r="H260" s="477"/>
      <c r="I260" s="477">
        <v>1664</v>
      </c>
      <c r="J260" s="477"/>
      <c r="K260" s="477"/>
      <c r="L260" s="477"/>
      <c r="M260" s="477"/>
      <c r="N260" s="477"/>
      <c r="O260" s="477"/>
      <c r="P260" s="500"/>
      <c r="Q260" s="478"/>
    </row>
    <row r="261" spans="1:17" ht="14.4" customHeight="1" x14ac:dyDescent="0.3">
      <c r="A261" s="472" t="s">
        <v>1065</v>
      </c>
      <c r="B261" s="473" t="s">
        <v>962</v>
      </c>
      <c r="C261" s="473" t="s">
        <v>959</v>
      </c>
      <c r="D261" s="473" t="s">
        <v>1012</v>
      </c>
      <c r="E261" s="473" t="s">
        <v>1013</v>
      </c>
      <c r="F261" s="477"/>
      <c r="G261" s="477"/>
      <c r="H261" s="477"/>
      <c r="I261" s="477"/>
      <c r="J261" s="477">
        <v>1</v>
      </c>
      <c r="K261" s="477">
        <v>429</v>
      </c>
      <c r="L261" s="477">
        <v>1</v>
      </c>
      <c r="M261" s="477">
        <v>429</v>
      </c>
      <c r="N261" s="477"/>
      <c r="O261" s="477"/>
      <c r="P261" s="500"/>
      <c r="Q261" s="478"/>
    </row>
    <row r="262" spans="1:17" ht="14.4" customHeight="1" x14ac:dyDescent="0.3">
      <c r="A262" s="472" t="s">
        <v>1065</v>
      </c>
      <c r="B262" s="473" t="s">
        <v>962</v>
      </c>
      <c r="C262" s="473" t="s">
        <v>959</v>
      </c>
      <c r="D262" s="473" t="s">
        <v>1012</v>
      </c>
      <c r="E262" s="473" t="s">
        <v>1014</v>
      </c>
      <c r="F262" s="477">
        <v>3</v>
      </c>
      <c r="G262" s="477">
        <v>1287</v>
      </c>
      <c r="H262" s="477"/>
      <c r="I262" s="477">
        <v>429</v>
      </c>
      <c r="J262" s="477"/>
      <c r="K262" s="477"/>
      <c r="L262" s="477"/>
      <c r="M262" s="477"/>
      <c r="N262" s="477"/>
      <c r="O262" s="477"/>
      <c r="P262" s="500"/>
      <c r="Q262" s="478"/>
    </row>
    <row r="263" spans="1:17" ht="14.4" customHeight="1" x14ac:dyDescent="0.3">
      <c r="A263" s="472" t="s">
        <v>1065</v>
      </c>
      <c r="B263" s="473" t="s">
        <v>962</v>
      </c>
      <c r="C263" s="473" t="s">
        <v>959</v>
      </c>
      <c r="D263" s="473" t="s">
        <v>1018</v>
      </c>
      <c r="E263" s="473" t="s">
        <v>1019</v>
      </c>
      <c r="F263" s="477">
        <v>1</v>
      </c>
      <c r="G263" s="477">
        <v>1649</v>
      </c>
      <c r="H263" s="477"/>
      <c r="I263" s="477">
        <v>1649</v>
      </c>
      <c r="J263" s="477"/>
      <c r="K263" s="477"/>
      <c r="L263" s="477"/>
      <c r="M263" s="477"/>
      <c r="N263" s="477"/>
      <c r="O263" s="477"/>
      <c r="P263" s="500"/>
      <c r="Q263" s="478"/>
    </row>
    <row r="264" spans="1:17" ht="14.4" customHeight="1" x14ac:dyDescent="0.3">
      <c r="A264" s="472" t="s">
        <v>1066</v>
      </c>
      <c r="B264" s="473" t="s">
        <v>958</v>
      </c>
      <c r="C264" s="473" t="s">
        <v>959</v>
      </c>
      <c r="D264" s="473" t="s">
        <v>960</v>
      </c>
      <c r="E264" s="473" t="s">
        <v>961</v>
      </c>
      <c r="F264" s="477"/>
      <c r="G264" s="477"/>
      <c r="H264" s="477"/>
      <c r="I264" s="477"/>
      <c r="J264" s="477">
        <v>2</v>
      </c>
      <c r="K264" s="477">
        <v>22826</v>
      </c>
      <c r="L264" s="477">
        <v>1</v>
      </c>
      <c r="M264" s="477">
        <v>11413</v>
      </c>
      <c r="N264" s="477">
        <v>2</v>
      </c>
      <c r="O264" s="477">
        <v>22866</v>
      </c>
      <c r="P264" s="500">
        <v>1.0017523876281433</v>
      </c>
      <c r="Q264" s="478">
        <v>11433</v>
      </c>
    </row>
    <row r="265" spans="1:17" ht="14.4" customHeight="1" x14ac:dyDescent="0.3">
      <c r="A265" s="472" t="s">
        <v>1066</v>
      </c>
      <c r="B265" s="473" t="s">
        <v>962</v>
      </c>
      <c r="C265" s="473" t="s">
        <v>959</v>
      </c>
      <c r="D265" s="473" t="s">
        <v>972</v>
      </c>
      <c r="E265" s="473" t="s">
        <v>973</v>
      </c>
      <c r="F265" s="477">
        <v>6</v>
      </c>
      <c r="G265" s="477">
        <v>22938</v>
      </c>
      <c r="H265" s="477"/>
      <c r="I265" s="477">
        <v>3823</v>
      </c>
      <c r="J265" s="477"/>
      <c r="K265" s="477"/>
      <c r="L265" s="477"/>
      <c r="M265" s="477"/>
      <c r="N265" s="477">
        <v>1</v>
      </c>
      <c r="O265" s="477">
        <v>3828</v>
      </c>
      <c r="P265" s="500"/>
      <c r="Q265" s="478">
        <v>3828</v>
      </c>
    </row>
    <row r="266" spans="1:17" ht="14.4" customHeight="1" x14ac:dyDescent="0.3">
      <c r="A266" s="472" t="s">
        <v>1066</v>
      </c>
      <c r="B266" s="473" t="s">
        <v>962</v>
      </c>
      <c r="C266" s="473" t="s">
        <v>959</v>
      </c>
      <c r="D266" s="473" t="s">
        <v>976</v>
      </c>
      <c r="E266" s="473" t="s">
        <v>977</v>
      </c>
      <c r="F266" s="477">
        <v>3</v>
      </c>
      <c r="G266" s="477">
        <v>2559</v>
      </c>
      <c r="H266" s="477"/>
      <c r="I266" s="477">
        <v>853</v>
      </c>
      <c r="J266" s="477"/>
      <c r="K266" s="477"/>
      <c r="L266" s="477"/>
      <c r="M266" s="477"/>
      <c r="N266" s="477"/>
      <c r="O266" s="477"/>
      <c r="P266" s="500"/>
      <c r="Q266" s="478"/>
    </row>
    <row r="267" spans="1:17" ht="14.4" customHeight="1" x14ac:dyDescent="0.3">
      <c r="A267" s="472" t="s">
        <v>1066</v>
      </c>
      <c r="B267" s="473" t="s">
        <v>962</v>
      </c>
      <c r="C267" s="473" t="s">
        <v>959</v>
      </c>
      <c r="D267" s="473" t="s">
        <v>978</v>
      </c>
      <c r="E267" s="473" t="s">
        <v>979</v>
      </c>
      <c r="F267" s="477">
        <v>3</v>
      </c>
      <c r="G267" s="477">
        <v>4965</v>
      </c>
      <c r="H267" s="477"/>
      <c r="I267" s="477">
        <v>1655</v>
      </c>
      <c r="J267" s="477"/>
      <c r="K267" s="477"/>
      <c r="L267" s="477"/>
      <c r="M267" s="477"/>
      <c r="N267" s="477"/>
      <c r="O267" s="477"/>
      <c r="P267" s="500"/>
      <c r="Q267" s="478"/>
    </row>
    <row r="268" spans="1:17" ht="14.4" customHeight="1" x14ac:dyDescent="0.3">
      <c r="A268" s="472" t="s">
        <v>1066</v>
      </c>
      <c r="B268" s="473" t="s">
        <v>962</v>
      </c>
      <c r="C268" s="473" t="s">
        <v>959</v>
      </c>
      <c r="D268" s="473" t="s">
        <v>985</v>
      </c>
      <c r="E268" s="473" t="s">
        <v>986</v>
      </c>
      <c r="F268" s="477">
        <v>1</v>
      </c>
      <c r="G268" s="477">
        <v>1523</v>
      </c>
      <c r="H268" s="477"/>
      <c r="I268" s="477">
        <v>1523</v>
      </c>
      <c r="J268" s="477"/>
      <c r="K268" s="477"/>
      <c r="L268" s="477"/>
      <c r="M268" s="477"/>
      <c r="N268" s="477"/>
      <c r="O268" s="477"/>
      <c r="P268" s="500"/>
      <c r="Q268" s="478"/>
    </row>
    <row r="269" spans="1:17" ht="14.4" customHeight="1" x14ac:dyDescent="0.3">
      <c r="A269" s="472" t="s">
        <v>1066</v>
      </c>
      <c r="B269" s="473" t="s">
        <v>962</v>
      </c>
      <c r="C269" s="473" t="s">
        <v>959</v>
      </c>
      <c r="D269" s="473" t="s">
        <v>989</v>
      </c>
      <c r="E269" s="473" t="s">
        <v>990</v>
      </c>
      <c r="F269" s="477">
        <v>5</v>
      </c>
      <c r="G269" s="477">
        <v>85</v>
      </c>
      <c r="H269" s="477">
        <v>5</v>
      </c>
      <c r="I269" s="477">
        <v>17</v>
      </c>
      <c r="J269" s="477">
        <v>1</v>
      </c>
      <c r="K269" s="477">
        <v>17</v>
      </c>
      <c r="L269" s="477">
        <v>1</v>
      </c>
      <c r="M269" s="477">
        <v>17</v>
      </c>
      <c r="N269" s="477"/>
      <c r="O269" s="477"/>
      <c r="P269" s="500"/>
      <c r="Q269" s="478"/>
    </row>
    <row r="270" spans="1:17" ht="14.4" customHeight="1" x14ac:dyDescent="0.3">
      <c r="A270" s="472" t="s">
        <v>1066</v>
      </c>
      <c r="B270" s="473" t="s">
        <v>962</v>
      </c>
      <c r="C270" s="473" t="s">
        <v>959</v>
      </c>
      <c r="D270" s="473" t="s">
        <v>989</v>
      </c>
      <c r="E270" s="473" t="s">
        <v>991</v>
      </c>
      <c r="F270" s="477"/>
      <c r="G270" s="477"/>
      <c r="H270" s="477"/>
      <c r="I270" s="477"/>
      <c r="J270" s="477"/>
      <c r="K270" s="477"/>
      <c r="L270" s="477"/>
      <c r="M270" s="477"/>
      <c r="N270" s="477">
        <v>2</v>
      </c>
      <c r="O270" s="477">
        <v>34</v>
      </c>
      <c r="P270" s="500"/>
      <c r="Q270" s="478">
        <v>17</v>
      </c>
    </row>
    <row r="271" spans="1:17" ht="14.4" customHeight="1" x14ac:dyDescent="0.3">
      <c r="A271" s="472" t="s">
        <v>1066</v>
      </c>
      <c r="B271" s="473" t="s">
        <v>962</v>
      </c>
      <c r="C271" s="473" t="s">
        <v>959</v>
      </c>
      <c r="D271" s="473" t="s">
        <v>992</v>
      </c>
      <c r="E271" s="473" t="s">
        <v>975</v>
      </c>
      <c r="F271" s="477">
        <v>7</v>
      </c>
      <c r="G271" s="477">
        <v>4956</v>
      </c>
      <c r="H271" s="477">
        <v>3.5</v>
      </c>
      <c r="I271" s="477">
        <v>708</v>
      </c>
      <c r="J271" s="477">
        <v>2</v>
      </c>
      <c r="K271" s="477">
        <v>1416</v>
      </c>
      <c r="L271" s="477">
        <v>1</v>
      </c>
      <c r="M271" s="477">
        <v>708</v>
      </c>
      <c r="N271" s="477">
        <v>4</v>
      </c>
      <c r="O271" s="477">
        <v>2836</v>
      </c>
      <c r="P271" s="500">
        <v>2.0028248587570623</v>
      </c>
      <c r="Q271" s="478">
        <v>709</v>
      </c>
    </row>
    <row r="272" spans="1:17" ht="14.4" customHeight="1" x14ac:dyDescent="0.3">
      <c r="A272" s="472" t="s">
        <v>1066</v>
      </c>
      <c r="B272" s="473" t="s">
        <v>962</v>
      </c>
      <c r="C272" s="473" t="s">
        <v>959</v>
      </c>
      <c r="D272" s="473" t="s">
        <v>993</v>
      </c>
      <c r="E272" s="473" t="s">
        <v>977</v>
      </c>
      <c r="F272" s="477">
        <v>6</v>
      </c>
      <c r="G272" s="477">
        <v>8628</v>
      </c>
      <c r="H272" s="477">
        <v>2.9979152189020151</v>
      </c>
      <c r="I272" s="477">
        <v>1438</v>
      </c>
      <c r="J272" s="477">
        <v>2</v>
      </c>
      <c r="K272" s="477">
        <v>2878</v>
      </c>
      <c r="L272" s="477">
        <v>1</v>
      </c>
      <c r="M272" s="477">
        <v>1439</v>
      </c>
      <c r="N272" s="477">
        <v>3</v>
      </c>
      <c r="O272" s="477">
        <v>4323</v>
      </c>
      <c r="P272" s="500">
        <v>1.5020847810979847</v>
      </c>
      <c r="Q272" s="478">
        <v>1441</v>
      </c>
    </row>
    <row r="273" spans="1:17" ht="14.4" customHeight="1" x14ac:dyDescent="0.3">
      <c r="A273" s="472" t="s">
        <v>1066</v>
      </c>
      <c r="B273" s="473" t="s">
        <v>962</v>
      </c>
      <c r="C273" s="473" t="s">
        <v>959</v>
      </c>
      <c r="D273" s="473" t="s">
        <v>994</v>
      </c>
      <c r="E273" s="473" t="s">
        <v>995</v>
      </c>
      <c r="F273" s="477">
        <v>4</v>
      </c>
      <c r="G273" s="477">
        <v>9748</v>
      </c>
      <c r="H273" s="477">
        <v>3.9983593109105824</v>
      </c>
      <c r="I273" s="477">
        <v>2437</v>
      </c>
      <c r="J273" s="477">
        <v>1</v>
      </c>
      <c r="K273" s="477">
        <v>2438</v>
      </c>
      <c r="L273" s="477">
        <v>1</v>
      </c>
      <c r="M273" s="477">
        <v>2438</v>
      </c>
      <c r="N273" s="477">
        <v>2</v>
      </c>
      <c r="O273" s="477">
        <v>4884</v>
      </c>
      <c r="P273" s="500">
        <v>2.0032813781788352</v>
      </c>
      <c r="Q273" s="478">
        <v>2442</v>
      </c>
    </row>
    <row r="274" spans="1:17" ht="14.4" customHeight="1" x14ac:dyDescent="0.3">
      <c r="A274" s="472" t="s">
        <v>1066</v>
      </c>
      <c r="B274" s="473" t="s">
        <v>962</v>
      </c>
      <c r="C274" s="473" t="s">
        <v>959</v>
      </c>
      <c r="D274" s="473" t="s">
        <v>996</v>
      </c>
      <c r="E274" s="473" t="s">
        <v>997</v>
      </c>
      <c r="F274" s="477"/>
      <c r="G274" s="477"/>
      <c r="H274" s="477"/>
      <c r="I274" s="477"/>
      <c r="J274" s="477"/>
      <c r="K274" s="477"/>
      <c r="L274" s="477"/>
      <c r="M274" s="477"/>
      <c r="N274" s="477">
        <v>4</v>
      </c>
      <c r="O274" s="477">
        <v>276</v>
      </c>
      <c r="P274" s="500"/>
      <c r="Q274" s="478">
        <v>69</v>
      </c>
    </row>
    <row r="275" spans="1:17" ht="14.4" customHeight="1" x14ac:dyDescent="0.3">
      <c r="A275" s="472" t="s">
        <v>1066</v>
      </c>
      <c r="B275" s="473" t="s">
        <v>962</v>
      </c>
      <c r="C275" s="473" t="s">
        <v>959</v>
      </c>
      <c r="D275" s="473" t="s">
        <v>996</v>
      </c>
      <c r="E275" s="473" t="s">
        <v>998</v>
      </c>
      <c r="F275" s="477">
        <v>7</v>
      </c>
      <c r="G275" s="477">
        <v>483</v>
      </c>
      <c r="H275" s="477">
        <v>3.5</v>
      </c>
      <c r="I275" s="477">
        <v>69</v>
      </c>
      <c r="J275" s="477">
        <v>2</v>
      </c>
      <c r="K275" s="477">
        <v>138</v>
      </c>
      <c r="L275" s="477">
        <v>1</v>
      </c>
      <c r="M275" s="477">
        <v>69</v>
      </c>
      <c r="N275" s="477"/>
      <c r="O275" s="477"/>
      <c r="P275" s="500"/>
      <c r="Q275" s="478"/>
    </row>
    <row r="276" spans="1:17" ht="14.4" customHeight="1" x14ac:dyDescent="0.3">
      <c r="A276" s="472" t="s">
        <v>1066</v>
      </c>
      <c r="B276" s="473" t="s">
        <v>962</v>
      </c>
      <c r="C276" s="473" t="s">
        <v>959</v>
      </c>
      <c r="D276" s="473" t="s">
        <v>999</v>
      </c>
      <c r="E276" s="473" t="s">
        <v>1000</v>
      </c>
      <c r="F276" s="477">
        <v>1</v>
      </c>
      <c r="G276" s="477">
        <v>407</v>
      </c>
      <c r="H276" s="477"/>
      <c r="I276" s="477">
        <v>407</v>
      </c>
      <c r="J276" s="477"/>
      <c r="K276" s="477"/>
      <c r="L276" s="477"/>
      <c r="M276" s="477"/>
      <c r="N276" s="477"/>
      <c r="O276" s="477"/>
      <c r="P276" s="500"/>
      <c r="Q276" s="478"/>
    </row>
    <row r="277" spans="1:17" ht="14.4" customHeight="1" x14ac:dyDescent="0.3">
      <c r="A277" s="472" t="s">
        <v>1066</v>
      </c>
      <c r="B277" s="473" t="s">
        <v>962</v>
      </c>
      <c r="C277" s="473" t="s">
        <v>959</v>
      </c>
      <c r="D277" s="473" t="s">
        <v>1001</v>
      </c>
      <c r="E277" s="473" t="s">
        <v>1002</v>
      </c>
      <c r="F277" s="477">
        <v>1</v>
      </c>
      <c r="G277" s="477">
        <v>1664</v>
      </c>
      <c r="H277" s="477"/>
      <c r="I277" s="477">
        <v>1664</v>
      </c>
      <c r="J277" s="477"/>
      <c r="K277" s="477"/>
      <c r="L277" s="477"/>
      <c r="M277" s="477"/>
      <c r="N277" s="477"/>
      <c r="O277" s="477"/>
      <c r="P277" s="500"/>
      <c r="Q277" s="478"/>
    </row>
    <row r="278" spans="1:17" ht="14.4" customHeight="1" x14ac:dyDescent="0.3">
      <c r="A278" s="472" t="s">
        <v>1066</v>
      </c>
      <c r="B278" s="473" t="s">
        <v>962</v>
      </c>
      <c r="C278" s="473" t="s">
        <v>959</v>
      </c>
      <c r="D278" s="473" t="s">
        <v>1003</v>
      </c>
      <c r="E278" s="473" t="s">
        <v>1004</v>
      </c>
      <c r="F278" s="477">
        <v>19</v>
      </c>
      <c r="G278" s="477">
        <v>10640</v>
      </c>
      <c r="H278" s="477">
        <v>3.1666666666666665</v>
      </c>
      <c r="I278" s="477">
        <v>560</v>
      </c>
      <c r="J278" s="477">
        <v>6</v>
      </c>
      <c r="K278" s="477">
        <v>3360</v>
      </c>
      <c r="L278" s="477">
        <v>1</v>
      </c>
      <c r="M278" s="477">
        <v>560</v>
      </c>
      <c r="N278" s="477">
        <v>12</v>
      </c>
      <c r="O278" s="477">
        <v>6732</v>
      </c>
      <c r="P278" s="500">
        <v>2.0035714285714286</v>
      </c>
      <c r="Q278" s="478">
        <v>561</v>
      </c>
    </row>
    <row r="279" spans="1:17" ht="14.4" customHeight="1" x14ac:dyDescent="0.3">
      <c r="A279" s="472" t="s">
        <v>1066</v>
      </c>
      <c r="B279" s="473" t="s">
        <v>962</v>
      </c>
      <c r="C279" s="473" t="s">
        <v>959</v>
      </c>
      <c r="D279" s="473" t="s">
        <v>1012</v>
      </c>
      <c r="E279" s="473" t="s">
        <v>1013</v>
      </c>
      <c r="F279" s="477">
        <v>7</v>
      </c>
      <c r="G279" s="477">
        <v>3003</v>
      </c>
      <c r="H279" s="477"/>
      <c r="I279" s="477">
        <v>429</v>
      </c>
      <c r="J279" s="477"/>
      <c r="K279" s="477"/>
      <c r="L279" s="477"/>
      <c r="M279" s="477"/>
      <c r="N279" s="477"/>
      <c r="O279" s="477"/>
      <c r="P279" s="500"/>
      <c r="Q279" s="478"/>
    </row>
    <row r="280" spans="1:17" ht="14.4" customHeight="1" x14ac:dyDescent="0.3">
      <c r="A280" s="472" t="s">
        <v>1066</v>
      </c>
      <c r="B280" s="473" t="s">
        <v>962</v>
      </c>
      <c r="C280" s="473" t="s">
        <v>959</v>
      </c>
      <c r="D280" s="473" t="s">
        <v>1018</v>
      </c>
      <c r="E280" s="473" t="s">
        <v>1019</v>
      </c>
      <c r="F280" s="477">
        <v>12</v>
      </c>
      <c r="G280" s="477">
        <v>19788</v>
      </c>
      <c r="H280" s="477">
        <v>12</v>
      </c>
      <c r="I280" s="477">
        <v>1649</v>
      </c>
      <c r="J280" s="477">
        <v>1</v>
      </c>
      <c r="K280" s="477">
        <v>1649</v>
      </c>
      <c r="L280" s="477">
        <v>1</v>
      </c>
      <c r="M280" s="477">
        <v>1649</v>
      </c>
      <c r="N280" s="477"/>
      <c r="O280" s="477"/>
      <c r="P280" s="500"/>
      <c r="Q280" s="478"/>
    </row>
    <row r="281" spans="1:17" ht="14.4" customHeight="1" x14ac:dyDescent="0.3">
      <c r="A281" s="472" t="s">
        <v>1066</v>
      </c>
      <c r="B281" s="473" t="s">
        <v>962</v>
      </c>
      <c r="C281" s="473" t="s">
        <v>959</v>
      </c>
      <c r="D281" s="473" t="s">
        <v>1021</v>
      </c>
      <c r="E281" s="473" t="s">
        <v>1022</v>
      </c>
      <c r="F281" s="477"/>
      <c r="G281" s="477"/>
      <c r="H281" s="477"/>
      <c r="I281" s="477"/>
      <c r="J281" s="477"/>
      <c r="K281" s="477"/>
      <c r="L281" s="477"/>
      <c r="M281" s="477"/>
      <c r="N281" s="477">
        <v>3</v>
      </c>
      <c r="O281" s="477">
        <v>6615</v>
      </c>
      <c r="P281" s="500"/>
      <c r="Q281" s="478">
        <v>2205</v>
      </c>
    </row>
    <row r="282" spans="1:17" ht="14.4" customHeight="1" thickBot="1" x14ac:dyDescent="0.35">
      <c r="A282" s="479" t="s">
        <v>1066</v>
      </c>
      <c r="B282" s="480" t="s">
        <v>962</v>
      </c>
      <c r="C282" s="480" t="s">
        <v>959</v>
      </c>
      <c r="D282" s="480" t="s">
        <v>1021</v>
      </c>
      <c r="E282" s="480" t="s">
        <v>1023</v>
      </c>
      <c r="F282" s="484"/>
      <c r="G282" s="484"/>
      <c r="H282" s="484"/>
      <c r="I282" s="484"/>
      <c r="J282" s="484"/>
      <c r="K282" s="484"/>
      <c r="L282" s="484"/>
      <c r="M282" s="484"/>
      <c r="N282" s="484">
        <v>2</v>
      </c>
      <c r="O282" s="484">
        <v>4410</v>
      </c>
      <c r="P282" s="492"/>
      <c r="Q282" s="485">
        <v>2205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2.2162799999999998</v>
      </c>
      <c r="C5" s="29">
        <v>9.9331599999999991</v>
      </c>
      <c r="D5" s="8"/>
      <c r="E5" s="103">
        <v>5.5802199999999997</v>
      </c>
      <c r="F5" s="28">
        <v>16.666666015625001</v>
      </c>
      <c r="G5" s="102">
        <f>E5-F5</f>
        <v>-11.086446015625</v>
      </c>
      <c r="H5" s="108">
        <f>IF(F5&lt;0.00000001,"",E5/F5)</f>
        <v>0.33481321307864109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996.89983000000007</v>
      </c>
      <c r="C6" s="31">
        <v>775.5331299999998</v>
      </c>
      <c r="D6" s="8"/>
      <c r="E6" s="104">
        <v>887.84238000000005</v>
      </c>
      <c r="F6" s="30">
        <v>884.03003124999998</v>
      </c>
      <c r="G6" s="105">
        <f>E6-F6</f>
        <v>3.8123487500000692</v>
      </c>
      <c r="H6" s="109">
        <f>IF(F6&lt;0.00000001,"",E6/F6)</f>
        <v>1.0043124652050672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15467.589429999998</v>
      </c>
      <c r="C7" s="31">
        <v>16515.961439999999</v>
      </c>
      <c r="D7" s="8"/>
      <c r="E7" s="104">
        <v>19263.30832</v>
      </c>
      <c r="F7" s="30">
        <v>16627.74440625</v>
      </c>
      <c r="G7" s="105">
        <f>E7-F7</f>
        <v>2635.5639137500002</v>
      </c>
      <c r="H7" s="109">
        <f>IF(F7&lt;0.00000001,"",E7/F7)</f>
        <v>1.1585039948508802</v>
      </c>
    </row>
    <row r="8" spans="1:10" ht="14.4" customHeight="1" thickBot="1" x14ac:dyDescent="0.35">
      <c r="A8" s="1" t="s">
        <v>62</v>
      </c>
      <c r="B8" s="11">
        <v>2645.0080799999969</v>
      </c>
      <c r="C8" s="33">
        <v>2757.457640000001</v>
      </c>
      <c r="D8" s="8"/>
      <c r="E8" s="106">
        <v>3374.03953</v>
      </c>
      <c r="F8" s="32">
        <v>2793.9212615203846</v>
      </c>
      <c r="G8" s="107">
        <f>E8-F8</f>
        <v>580.11826847961538</v>
      </c>
      <c r="H8" s="110">
        <f>IF(F8&lt;0.00000001,"",E8/F8)</f>
        <v>1.2076358687946449</v>
      </c>
    </row>
    <row r="9" spans="1:10" ht="14.4" customHeight="1" thickBot="1" x14ac:dyDescent="0.35">
      <c r="A9" s="2" t="s">
        <v>63</v>
      </c>
      <c r="B9" s="3">
        <v>19111.713619999995</v>
      </c>
      <c r="C9" s="35">
        <v>20058.88537</v>
      </c>
      <c r="D9" s="8"/>
      <c r="E9" s="3">
        <v>23530.770450000004</v>
      </c>
      <c r="F9" s="34">
        <v>20322.36236503601</v>
      </c>
      <c r="G9" s="34">
        <f>E9-F9</f>
        <v>3208.408084963994</v>
      </c>
      <c r="H9" s="111">
        <f>IF(F9&lt;0.00000001,"",E9/F9)</f>
        <v>1.1578757443319661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16266.465</v>
      </c>
      <c r="C11" s="29">
        <f>IF(ISERROR(VLOOKUP("Celkem:",'ZV Vykáz.-A'!A:H,5,0)),0,VLOOKUP("Celkem:",'ZV Vykáz.-A'!A:H,5,0)/1000)</f>
        <v>17588.492999999999</v>
      </c>
      <c r="D11" s="8"/>
      <c r="E11" s="103">
        <f>IF(ISERROR(VLOOKUP("Celkem:",'ZV Vykáz.-A'!A:H,8,0)),0,VLOOKUP("Celkem:",'ZV Vykáz.-A'!A:H,8,0)/1000)</f>
        <v>17901.332999999999</v>
      </c>
      <c r="F11" s="28">
        <f>C11</f>
        <v>17588.492999999999</v>
      </c>
      <c r="G11" s="102">
        <f>E11-F11</f>
        <v>312.84000000000015</v>
      </c>
      <c r="H11" s="108">
        <f>IF(F11&lt;0.00000001,"",E11/F11)</f>
        <v>1.0177866290193254</v>
      </c>
      <c r="I11" s="102">
        <f>E11-B11</f>
        <v>1634.8679999999986</v>
      </c>
      <c r="J11" s="108">
        <f>IF(B11&lt;0.00000001,"",E11/B11)</f>
        <v>1.100505426348011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16266.465</v>
      </c>
      <c r="C13" s="37">
        <f>SUM(C11:C12)</f>
        <v>17588.492999999999</v>
      </c>
      <c r="D13" s="8"/>
      <c r="E13" s="5">
        <f>SUM(E11:E12)</f>
        <v>17901.332999999999</v>
      </c>
      <c r="F13" s="36">
        <f>SUM(F11:F12)</f>
        <v>17588.492999999999</v>
      </c>
      <c r="G13" s="36">
        <f>E13-F13</f>
        <v>312.84000000000015</v>
      </c>
      <c r="H13" s="112">
        <f>IF(F13&lt;0.00000001,"",E13/F13)</f>
        <v>1.0177866290193254</v>
      </c>
      <c r="I13" s="36">
        <f>SUM(I11:I12)</f>
        <v>1634.8679999999986</v>
      </c>
      <c r="J13" s="112">
        <f>IF(B13&lt;0.00000001,"",E13/B13)</f>
        <v>1.100505426348011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0.85112540525813951</v>
      </c>
      <c r="C15" s="39">
        <f>IF(C9=0,"",C13/C9)</f>
        <v>0.8768429888086049</v>
      </c>
      <c r="D15" s="8"/>
      <c r="E15" s="6">
        <f>IF(E9=0,"",E13/E9)</f>
        <v>0.76076272292223202</v>
      </c>
      <c r="F15" s="38">
        <f>IF(F9=0,"",F13/F9)</f>
        <v>0.8654748244357876</v>
      </c>
      <c r="G15" s="38">
        <f>IF(ISERROR(F15-E15),"",E15-F15)</f>
        <v>-0.10471210151355559</v>
      </c>
      <c r="H15" s="113">
        <f>IF(ISERROR(F15-E15),"",IF(F15&lt;0.00000001,"",E15/F15))</f>
        <v>0.87901196134524362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0.81412704337853448</v>
      </c>
      <c r="C4" s="185">
        <f t="shared" ref="C4:M4" si="0">(C10+C8)/C6</f>
        <v>0.86257809984988798</v>
      </c>
      <c r="D4" s="185">
        <f t="shared" si="0"/>
        <v>0.8780041131051245</v>
      </c>
      <c r="E4" s="185">
        <f t="shared" si="0"/>
        <v>0.89193896628450209</v>
      </c>
      <c r="F4" s="185">
        <f t="shared" si="0"/>
        <v>0.887815343163882</v>
      </c>
      <c r="G4" s="185">
        <f t="shared" si="0"/>
        <v>0.86780662717194468</v>
      </c>
      <c r="H4" s="185">
        <f t="shared" si="0"/>
        <v>0.79891219350041742</v>
      </c>
      <c r="I4" s="185">
        <f t="shared" si="0"/>
        <v>0.79672673078876755</v>
      </c>
      <c r="J4" s="185">
        <f t="shared" si="0"/>
        <v>0.78055523840696228</v>
      </c>
      <c r="K4" s="185">
        <f t="shared" si="0"/>
        <v>0.76076272292223135</v>
      </c>
      <c r="L4" s="185">
        <f t="shared" si="0"/>
        <v>0.76076272292223135</v>
      </c>
      <c r="M4" s="185">
        <f t="shared" si="0"/>
        <v>0.76076272292223135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2349.7610300000001</v>
      </c>
      <c r="C5" s="185">
        <f>IF(ISERROR(VLOOKUP($A5,'Man Tab'!$A:$Q,COLUMN()+2,0)),0,VLOOKUP($A5,'Man Tab'!$A:$Q,COLUMN()+2,0))</f>
        <v>2155.8414200000002</v>
      </c>
      <c r="D5" s="185">
        <f>IF(ISERROR(VLOOKUP($A5,'Man Tab'!$A:$Q,COLUMN()+2,0)),0,VLOOKUP($A5,'Man Tab'!$A:$Q,COLUMN()+2,0))</f>
        <v>2212.06198000001</v>
      </c>
      <c r="E5" s="185">
        <f>IF(ISERROR(VLOOKUP($A5,'Man Tab'!$A:$Q,COLUMN()+2,0)),0,VLOOKUP($A5,'Man Tab'!$A:$Q,COLUMN()+2,0))</f>
        <v>2376.5150000000099</v>
      </c>
      <c r="F5" s="185">
        <f>IF(ISERROR(VLOOKUP($A5,'Man Tab'!$A:$Q,COLUMN()+2,0)),0,VLOOKUP($A5,'Man Tab'!$A:$Q,COLUMN()+2,0))</f>
        <v>2214.2205399999998</v>
      </c>
      <c r="G5" s="185">
        <f>IF(ISERROR(VLOOKUP($A5,'Man Tab'!$A:$Q,COLUMN()+2,0)),0,VLOOKUP($A5,'Man Tab'!$A:$Q,COLUMN()+2,0))</f>
        <v>2252.61078</v>
      </c>
      <c r="H5" s="185">
        <f>IF(ISERROR(VLOOKUP($A5,'Man Tab'!$A:$Q,COLUMN()+2,0)),0,VLOOKUP($A5,'Man Tab'!$A:$Q,COLUMN()+2,0))</f>
        <v>3067.9393500000001</v>
      </c>
      <c r="I5" s="185">
        <f>IF(ISERROR(VLOOKUP($A5,'Man Tab'!$A:$Q,COLUMN()+2,0)),0,VLOOKUP($A5,'Man Tab'!$A:$Q,COLUMN()+2,0))</f>
        <v>2164.7622500000002</v>
      </c>
      <c r="J5" s="185">
        <f>IF(ISERROR(VLOOKUP($A5,'Man Tab'!$A:$Q,COLUMN()+2,0)),0,VLOOKUP($A5,'Man Tab'!$A:$Q,COLUMN()+2,0))</f>
        <v>2162.9031399999999</v>
      </c>
      <c r="K5" s="185">
        <f>IF(ISERROR(VLOOKUP($A5,'Man Tab'!$A:$Q,COLUMN()+2,0)),0,VLOOKUP($A5,'Man Tab'!$A:$Q,COLUMN()+2,0))</f>
        <v>2574.1549600000099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2349.7610300000001</v>
      </c>
      <c r="C6" s="187">
        <f t="shared" ref="C6:M6" si="1">C5+B6</f>
        <v>4505.6024500000003</v>
      </c>
      <c r="D6" s="187">
        <f t="shared" si="1"/>
        <v>6717.6644300000098</v>
      </c>
      <c r="E6" s="187">
        <f t="shared" si="1"/>
        <v>9094.1794300000201</v>
      </c>
      <c r="F6" s="187">
        <f t="shared" si="1"/>
        <v>11308.39997000002</v>
      </c>
      <c r="G6" s="187">
        <f t="shared" si="1"/>
        <v>13561.010750000019</v>
      </c>
      <c r="H6" s="187">
        <f t="shared" si="1"/>
        <v>16628.95010000002</v>
      </c>
      <c r="I6" s="187">
        <f t="shared" si="1"/>
        <v>18793.71235000002</v>
      </c>
      <c r="J6" s="187">
        <f t="shared" si="1"/>
        <v>20956.615490000018</v>
      </c>
      <c r="K6" s="187">
        <f t="shared" si="1"/>
        <v>23530.770450000029</v>
      </c>
      <c r="L6" s="187">
        <f t="shared" si="1"/>
        <v>23530.770450000029</v>
      </c>
      <c r="M6" s="187">
        <f t="shared" si="1"/>
        <v>23530.770450000029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1913004</v>
      </c>
      <c r="C9" s="186">
        <v>1973430</v>
      </c>
      <c r="D9" s="186">
        <v>2011703</v>
      </c>
      <c r="E9" s="186">
        <v>2213316</v>
      </c>
      <c r="F9" s="186">
        <v>1928318</v>
      </c>
      <c r="G9" s="186">
        <v>1728564</v>
      </c>
      <c r="H9" s="186">
        <v>1516736</v>
      </c>
      <c r="I9" s="186">
        <v>1688382</v>
      </c>
      <c r="J9" s="186">
        <v>1384343</v>
      </c>
      <c r="K9" s="186">
        <v>1543537</v>
      </c>
      <c r="L9" s="186">
        <v>0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1913.0039999999999</v>
      </c>
      <c r="C10" s="187">
        <f t="shared" ref="C10:M10" si="3">C9/1000+B10</f>
        <v>3886.4340000000002</v>
      </c>
      <c r="D10" s="187">
        <f t="shared" si="3"/>
        <v>5898.1370000000006</v>
      </c>
      <c r="E10" s="187">
        <f t="shared" si="3"/>
        <v>8111.4530000000004</v>
      </c>
      <c r="F10" s="187">
        <f t="shared" si="3"/>
        <v>10039.771000000001</v>
      </c>
      <c r="G10" s="187">
        <f t="shared" si="3"/>
        <v>11768.335000000001</v>
      </c>
      <c r="H10" s="187">
        <f t="shared" si="3"/>
        <v>13285.071000000002</v>
      </c>
      <c r="I10" s="187">
        <f t="shared" si="3"/>
        <v>14973.453000000001</v>
      </c>
      <c r="J10" s="187">
        <f t="shared" si="3"/>
        <v>16357.796000000002</v>
      </c>
      <c r="K10" s="187">
        <f t="shared" si="3"/>
        <v>17901.333000000002</v>
      </c>
      <c r="L10" s="187">
        <f t="shared" si="3"/>
        <v>17901.333000000002</v>
      </c>
      <c r="M10" s="187">
        <f t="shared" si="3"/>
        <v>17901.333000000002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10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0.8654748244357876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0.8654748244357876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20</v>
      </c>
      <c r="C7" s="52">
        <v>1.6666666666659999</v>
      </c>
      <c r="D7" s="52">
        <v>0</v>
      </c>
      <c r="E7" s="52">
        <v>0</v>
      </c>
      <c r="F7" s="52">
        <v>0.33124999999999999</v>
      </c>
      <c r="G7" s="52">
        <v>0.16249</v>
      </c>
      <c r="H7" s="52">
        <v>0.42314000000000002</v>
      </c>
      <c r="I7" s="52">
        <v>7.5999999999999998E-2</v>
      </c>
      <c r="J7" s="52">
        <v>0</v>
      </c>
      <c r="K7" s="52">
        <v>2.51824</v>
      </c>
      <c r="L7" s="52">
        <v>0</v>
      </c>
      <c r="M7" s="52">
        <v>2.0691000000000002</v>
      </c>
      <c r="N7" s="52">
        <v>0</v>
      </c>
      <c r="O7" s="52">
        <v>0</v>
      </c>
      <c r="P7" s="53">
        <v>5.5802199999999997</v>
      </c>
      <c r="Q7" s="81">
        <v>0.33481319999999998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1060.8359889052999</v>
      </c>
      <c r="C9" s="52">
        <v>88.402999075441002</v>
      </c>
      <c r="D9" s="52">
        <v>82.670069999999996</v>
      </c>
      <c r="E9" s="52">
        <v>55.578539999999997</v>
      </c>
      <c r="F9" s="52">
        <v>96.948459999999997</v>
      </c>
      <c r="G9" s="52">
        <v>58.611020000000003</v>
      </c>
      <c r="H9" s="52">
        <v>101.07053999999999</v>
      </c>
      <c r="I9" s="52">
        <v>77.150689999999997</v>
      </c>
      <c r="J9" s="52">
        <v>118.74755</v>
      </c>
      <c r="K9" s="52">
        <v>54.868099999999998</v>
      </c>
      <c r="L9" s="52">
        <v>67.444450000000003</v>
      </c>
      <c r="M9" s="52">
        <v>174.752960000001</v>
      </c>
      <c r="N9" s="52">
        <v>0</v>
      </c>
      <c r="O9" s="52">
        <v>0</v>
      </c>
      <c r="P9" s="53">
        <v>887.84238000000198</v>
      </c>
      <c r="Q9" s="81">
        <v>1.00431251121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227.30382470081099</v>
      </c>
      <c r="C11" s="52">
        <v>18.941985391734001</v>
      </c>
      <c r="D11" s="52">
        <v>10.71049</v>
      </c>
      <c r="E11" s="52">
        <v>18.197030000000002</v>
      </c>
      <c r="F11" s="52">
        <v>21.561299999999999</v>
      </c>
      <c r="G11" s="52">
        <v>20.770659999999999</v>
      </c>
      <c r="H11" s="52">
        <v>13.250909999999999</v>
      </c>
      <c r="I11" s="52">
        <v>24.263760000000001</v>
      </c>
      <c r="J11" s="52">
        <v>32.059710000000003</v>
      </c>
      <c r="K11" s="52">
        <v>16.963509999999999</v>
      </c>
      <c r="L11" s="52">
        <v>24.05545</v>
      </c>
      <c r="M11" s="52">
        <v>18.786529999999999</v>
      </c>
      <c r="N11" s="52">
        <v>0</v>
      </c>
      <c r="O11" s="52">
        <v>0</v>
      </c>
      <c r="P11" s="53">
        <v>200.61935</v>
      </c>
      <c r="Q11" s="81">
        <v>1.0591252492859999</v>
      </c>
    </row>
    <row r="12" spans="1:17" ht="14.4" customHeight="1" x14ac:dyDescent="0.3">
      <c r="A12" s="15" t="s">
        <v>27</v>
      </c>
      <c r="B12" s="51">
        <v>58.704696690173002</v>
      </c>
      <c r="C12" s="52">
        <v>4.8920580575140002</v>
      </c>
      <c r="D12" s="52">
        <v>19.353000000000002</v>
      </c>
      <c r="E12" s="52">
        <v>0</v>
      </c>
      <c r="F12" s="52">
        <v>1.9430000000000001</v>
      </c>
      <c r="G12" s="52">
        <v>44.35</v>
      </c>
      <c r="H12" s="52">
        <v>0</v>
      </c>
      <c r="I12" s="52">
        <v>0</v>
      </c>
      <c r="J12" s="52">
        <v>19.353000000000002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84.998999999999995</v>
      </c>
      <c r="Q12" s="81">
        <v>1.737489600505</v>
      </c>
    </row>
    <row r="13" spans="1:17" ht="14.4" customHeight="1" x14ac:dyDescent="0.3">
      <c r="A13" s="15" t="s">
        <v>28</v>
      </c>
      <c r="B13" s="51">
        <v>63.707371321579998</v>
      </c>
      <c r="C13" s="52">
        <v>5.3089476101309998</v>
      </c>
      <c r="D13" s="52">
        <v>0.79479999999999995</v>
      </c>
      <c r="E13" s="52">
        <v>8.2386300000000006</v>
      </c>
      <c r="F13" s="52">
        <v>4.13192</v>
      </c>
      <c r="G13" s="52">
        <v>3.19198</v>
      </c>
      <c r="H13" s="52">
        <v>0.43557000000000001</v>
      </c>
      <c r="I13" s="52">
        <v>2.96312</v>
      </c>
      <c r="J13" s="52">
        <v>2.9876</v>
      </c>
      <c r="K13" s="52">
        <v>2.6413700000000002</v>
      </c>
      <c r="L13" s="52">
        <v>2.28294</v>
      </c>
      <c r="M13" s="52">
        <v>2.0401099999999999</v>
      </c>
      <c r="N13" s="52">
        <v>0</v>
      </c>
      <c r="O13" s="52">
        <v>0</v>
      </c>
      <c r="P13" s="53">
        <v>29.70804</v>
      </c>
      <c r="Q13" s="81">
        <v>0.55958435045199995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70.369135290326</v>
      </c>
      <c r="C17" s="52">
        <v>5.864094607527</v>
      </c>
      <c r="D17" s="52">
        <v>108.9</v>
      </c>
      <c r="E17" s="52">
        <v>12.54538</v>
      </c>
      <c r="F17" s="52">
        <v>24.829000000000001</v>
      </c>
      <c r="G17" s="52">
        <v>34.747959999999999</v>
      </c>
      <c r="H17" s="52">
        <v>12.865690000000001</v>
      </c>
      <c r="I17" s="52">
        <v>14.786</v>
      </c>
      <c r="J17" s="52">
        <v>9.9153000000000002</v>
      </c>
      <c r="K17" s="52">
        <v>2.8435000000000001</v>
      </c>
      <c r="L17" s="52">
        <v>0.25530999999999998</v>
      </c>
      <c r="M17" s="52">
        <v>16.04</v>
      </c>
      <c r="N17" s="52">
        <v>0</v>
      </c>
      <c r="O17" s="52">
        <v>0</v>
      </c>
      <c r="P17" s="53">
        <v>237.72814</v>
      </c>
      <c r="Q17" s="81">
        <v>4.0539615390039998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2.9980000000000002</v>
      </c>
      <c r="E18" s="52">
        <v>1.724</v>
      </c>
      <c r="F18" s="52">
        <v>0</v>
      </c>
      <c r="G18" s="52">
        <v>18.687999999999999</v>
      </c>
      <c r="H18" s="52">
        <v>5.6989999999999998</v>
      </c>
      <c r="I18" s="52">
        <v>2.0489999999999999</v>
      </c>
      <c r="J18" s="52">
        <v>0.76700000000000002</v>
      </c>
      <c r="K18" s="52">
        <v>0</v>
      </c>
      <c r="L18" s="52">
        <v>28.651</v>
      </c>
      <c r="M18" s="52">
        <v>11.782999999999999</v>
      </c>
      <c r="N18" s="52">
        <v>0</v>
      </c>
      <c r="O18" s="52">
        <v>0</v>
      </c>
      <c r="P18" s="53">
        <v>72.358999999999995</v>
      </c>
      <c r="Q18" s="81" t="s">
        <v>248</v>
      </c>
    </row>
    <row r="19" spans="1:17" ht="14.4" customHeight="1" x14ac:dyDescent="0.3">
      <c r="A19" s="15" t="s">
        <v>34</v>
      </c>
      <c r="B19" s="51">
        <v>696.83650963536502</v>
      </c>
      <c r="C19" s="52">
        <v>58.069709136279997</v>
      </c>
      <c r="D19" s="52">
        <v>41.85613</v>
      </c>
      <c r="E19" s="52">
        <v>41.747570000000003</v>
      </c>
      <c r="F19" s="52">
        <v>30.219059999999999</v>
      </c>
      <c r="G19" s="52">
        <v>72.55198</v>
      </c>
      <c r="H19" s="52">
        <v>33.605089999999997</v>
      </c>
      <c r="I19" s="52">
        <v>55.320830000000001</v>
      </c>
      <c r="J19" s="52">
        <v>117.11283</v>
      </c>
      <c r="K19" s="52">
        <v>24.284009999999999</v>
      </c>
      <c r="L19" s="52">
        <v>59.601309999999998</v>
      </c>
      <c r="M19" s="52">
        <v>145.593040000001</v>
      </c>
      <c r="N19" s="52">
        <v>0</v>
      </c>
      <c r="O19" s="52">
        <v>0</v>
      </c>
      <c r="P19" s="53">
        <v>621.891850000001</v>
      </c>
      <c r="Q19" s="81">
        <v>1.0709401842190001</v>
      </c>
    </row>
    <row r="20" spans="1:17" ht="14.4" customHeight="1" x14ac:dyDescent="0.3">
      <c r="A20" s="15" t="s">
        <v>35</v>
      </c>
      <c r="B20" s="51">
        <v>19953.292449372599</v>
      </c>
      <c r="C20" s="52">
        <v>1662.77437078105</v>
      </c>
      <c r="D20" s="52">
        <v>1885.94616</v>
      </c>
      <c r="E20" s="52">
        <v>1820.2826</v>
      </c>
      <c r="F20" s="52">
        <v>1835.67328000001</v>
      </c>
      <c r="G20" s="52">
        <v>1898.6976100000099</v>
      </c>
      <c r="H20" s="52">
        <v>1849.49224</v>
      </c>
      <c r="I20" s="52">
        <v>1807.83062</v>
      </c>
      <c r="J20" s="52">
        <v>2564.5270799999998</v>
      </c>
      <c r="K20" s="52">
        <v>1824.1431</v>
      </c>
      <c r="L20" s="52">
        <v>1777.23062</v>
      </c>
      <c r="M20" s="52">
        <v>1999.4850100000101</v>
      </c>
      <c r="N20" s="52">
        <v>0</v>
      </c>
      <c r="O20" s="52">
        <v>0</v>
      </c>
      <c r="P20" s="53">
        <v>19263.30832</v>
      </c>
      <c r="Q20" s="81">
        <v>1.1585040435130001</v>
      </c>
    </row>
    <row r="21" spans="1:17" ht="14.4" customHeight="1" x14ac:dyDescent="0.3">
      <c r="A21" s="16" t="s">
        <v>36</v>
      </c>
      <c r="B21" s="51">
        <v>2176.8463138233901</v>
      </c>
      <c r="C21" s="52">
        <v>181.40385948528299</v>
      </c>
      <c r="D21" s="52">
        <v>192.71199999999999</v>
      </c>
      <c r="E21" s="52">
        <v>192.71199999999999</v>
      </c>
      <c r="F21" s="52">
        <v>192.71200000000101</v>
      </c>
      <c r="G21" s="52">
        <v>192.71100000000101</v>
      </c>
      <c r="H21" s="52">
        <v>192.71</v>
      </c>
      <c r="I21" s="52">
        <v>225.25700000000001</v>
      </c>
      <c r="J21" s="52">
        <v>191.96899999999999</v>
      </c>
      <c r="K21" s="52">
        <v>191.96899999999999</v>
      </c>
      <c r="L21" s="52">
        <v>191.96899999999999</v>
      </c>
      <c r="M21" s="52">
        <v>191.405000000001</v>
      </c>
      <c r="N21" s="52">
        <v>0</v>
      </c>
      <c r="O21" s="52">
        <v>0</v>
      </c>
      <c r="P21" s="53">
        <v>1956.126</v>
      </c>
      <c r="Q21" s="81">
        <v>1.0783265612699999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39.313319999999997</v>
      </c>
      <c r="J22" s="52">
        <v>0</v>
      </c>
      <c r="K22" s="52">
        <v>39.93</v>
      </c>
      <c r="L22" s="52">
        <v>0</v>
      </c>
      <c r="M22" s="52">
        <v>0</v>
      </c>
      <c r="N22" s="52">
        <v>0</v>
      </c>
      <c r="O22" s="52">
        <v>0</v>
      </c>
      <c r="P22" s="53">
        <v>79.243319999999997</v>
      </c>
      <c r="Q22" s="81" t="s">
        <v>248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58.937707941211002</v>
      </c>
      <c r="C24" s="52">
        <v>4.9114756617669997</v>
      </c>
      <c r="D24" s="52">
        <v>3.820379999999</v>
      </c>
      <c r="E24" s="52">
        <v>4.8156699999989998</v>
      </c>
      <c r="F24" s="52">
        <v>3.71271</v>
      </c>
      <c r="G24" s="52">
        <v>32.032299999999999</v>
      </c>
      <c r="H24" s="52">
        <v>4.6683599999999998</v>
      </c>
      <c r="I24" s="52">
        <v>3.6004399999999999</v>
      </c>
      <c r="J24" s="52">
        <v>10.500279999999</v>
      </c>
      <c r="K24" s="52">
        <v>4.601419999999</v>
      </c>
      <c r="L24" s="52">
        <v>11.413059999999</v>
      </c>
      <c r="M24" s="52">
        <v>12.200209999999</v>
      </c>
      <c r="N24" s="52">
        <v>0</v>
      </c>
      <c r="O24" s="52">
        <v>0</v>
      </c>
      <c r="P24" s="53">
        <v>91.364829999999003</v>
      </c>
      <c r="Q24" s="81"/>
    </row>
    <row r="25" spans="1:17" ht="14.4" customHeight="1" x14ac:dyDescent="0.3">
      <c r="A25" s="17" t="s">
        <v>40</v>
      </c>
      <c r="B25" s="54">
        <v>24386.8339976807</v>
      </c>
      <c r="C25" s="55">
        <v>2032.2361664734001</v>
      </c>
      <c r="D25" s="55">
        <v>2349.7610300000001</v>
      </c>
      <c r="E25" s="55">
        <v>2155.8414200000002</v>
      </c>
      <c r="F25" s="55">
        <v>2212.06198000001</v>
      </c>
      <c r="G25" s="55">
        <v>2376.5150000000099</v>
      </c>
      <c r="H25" s="55">
        <v>2214.2205399999998</v>
      </c>
      <c r="I25" s="55">
        <v>2252.61078</v>
      </c>
      <c r="J25" s="55">
        <v>3067.9393500000001</v>
      </c>
      <c r="K25" s="55">
        <v>2164.7622500000002</v>
      </c>
      <c r="L25" s="55">
        <v>2162.9031399999999</v>
      </c>
      <c r="M25" s="55">
        <v>2574.1549600000099</v>
      </c>
      <c r="N25" s="55">
        <v>0</v>
      </c>
      <c r="O25" s="55">
        <v>0</v>
      </c>
      <c r="P25" s="56">
        <v>23530.77045</v>
      </c>
      <c r="Q25" s="82">
        <v>1.1578757842309999</v>
      </c>
    </row>
    <row r="26" spans="1:17" ht="14.4" customHeight="1" x14ac:dyDescent="0.3">
      <c r="A26" s="15" t="s">
        <v>41</v>
      </c>
      <c r="B26" s="51">
        <v>3750.0657528944998</v>
      </c>
      <c r="C26" s="52">
        <v>312.50547940787499</v>
      </c>
      <c r="D26" s="52">
        <v>292.21996000000001</v>
      </c>
      <c r="E26" s="52">
        <v>293.02715999999998</v>
      </c>
      <c r="F26" s="52">
        <v>286.55601999999999</v>
      </c>
      <c r="G26" s="52">
        <v>305.30989</v>
      </c>
      <c r="H26" s="52">
        <v>270.18455</v>
      </c>
      <c r="I26" s="52">
        <v>397.85367000000002</v>
      </c>
      <c r="J26" s="52">
        <v>357.12353000000002</v>
      </c>
      <c r="K26" s="52">
        <v>261.03043000000002</v>
      </c>
      <c r="L26" s="52">
        <v>272.89836000000003</v>
      </c>
      <c r="M26" s="52">
        <v>341.50405000000001</v>
      </c>
      <c r="N26" s="52">
        <v>0</v>
      </c>
      <c r="O26" s="52">
        <v>0</v>
      </c>
      <c r="P26" s="53">
        <v>3077.7076200000001</v>
      </c>
      <c r="Q26" s="81">
        <v>0.98484916995100003</v>
      </c>
    </row>
    <row r="27" spans="1:17" ht="14.4" customHeight="1" x14ac:dyDescent="0.3">
      <c r="A27" s="18" t="s">
        <v>42</v>
      </c>
      <c r="B27" s="54">
        <v>28136.899750575201</v>
      </c>
      <c r="C27" s="55">
        <v>2344.74164588127</v>
      </c>
      <c r="D27" s="55">
        <v>2641.98099</v>
      </c>
      <c r="E27" s="55">
        <v>2448.8685799999998</v>
      </c>
      <c r="F27" s="55">
        <v>2498.6180000000099</v>
      </c>
      <c r="G27" s="55">
        <v>2681.8248900000099</v>
      </c>
      <c r="H27" s="55">
        <v>2484.4050900000002</v>
      </c>
      <c r="I27" s="55">
        <v>2650.4644499999999</v>
      </c>
      <c r="J27" s="55">
        <v>3425.06288</v>
      </c>
      <c r="K27" s="55">
        <v>2425.79268</v>
      </c>
      <c r="L27" s="55">
        <v>2435.8015</v>
      </c>
      <c r="M27" s="55">
        <v>2915.6590100000099</v>
      </c>
      <c r="N27" s="55">
        <v>0</v>
      </c>
      <c r="O27" s="55">
        <v>0</v>
      </c>
      <c r="P27" s="56">
        <v>26608.478070000001</v>
      </c>
      <c r="Q27" s="82">
        <v>1.1348149215809999</v>
      </c>
    </row>
    <row r="28" spans="1:17" ht="14.4" customHeight="1" x14ac:dyDescent="0.3">
      <c r="A28" s="16" t="s">
        <v>43</v>
      </c>
      <c r="B28" s="51">
        <v>1296.2821351011301</v>
      </c>
      <c r="C28" s="52">
        <v>108.023511258428</v>
      </c>
      <c r="D28" s="52">
        <v>65.26164</v>
      </c>
      <c r="E28" s="52">
        <v>44.56859</v>
      </c>
      <c r="F28" s="52">
        <v>86.110699999999994</v>
      </c>
      <c r="G28" s="52">
        <v>85.342560000000006</v>
      </c>
      <c r="H28" s="52">
        <v>77.115750000000006</v>
      </c>
      <c r="I28" s="52">
        <v>68.825180000000003</v>
      </c>
      <c r="J28" s="52">
        <v>82.243179999999995</v>
      </c>
      <c r="K28" s="52">
        <v>98.920640000000006</v>
      </c>
      <c r="L28" s="52">
        <v>187.81756999999999</v>
      </c>
      <c r="M28" s="52">
        <v>133.85151999999999</v>
      </c>
      <c r="N28" s="52">
        <v>0</v>
      </c>
      <c r="O28" s="52">
        <v>0</v>
      </c>
      <c r="P28" s="53">
        <v>930.05732999999998</v>
      </c>
      <c r="Q28" s="81">
        <v>0.86097676252599997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1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23130.019642916599</v>
      </c>
      <c r="C6" s="424">
        <v>25272.915990000001</v>
      </c>
      <c r="D6" s="425">
        <v>2142.8963470834401</v>
      </c>
      <c r="E6" s="426">
        <v>1.092645677788</v>
      </c>
      <c r="F6" s="424">
        <v>24386.8339976807</v>
      </c>
      <c r="G6" s="425">
        <v>20322.361664733999</v>
      </c>
      <c r="H6" s="427">
        <v>2574.1549600000099</v>
      </c>
      <c r="I6" s="424">
        <v>23530.77045</v>
      </c>
      <c r="J6" s="425">
        <v>3208.40878526608</v>
      </c>
      <c r="K6" s="428">
        <v>0.96489648685899998</v>
      </c>
    </row>
    <row r="7" spans="1:11" ht="14.4" customHeight="1" thickBot="1" x14ac:dyDescent="0.35">
      <c r="A7" s="443" t="s">
        <v>251</v>
      </c>
      <c r="B7" s="424">
        <v>1640.19555457156</v>
      </c>
      <c r="C7" s="424">
        <v>1345.2217000000001</v>
      </c>
      <c r="D7" s="425">
        <v>-294.97385457155502</v>
      </c>
      <c r="E7" s="426">
        <v>0.82015933786100004</v>
      </c>
      <c r="F7" s="424">
        <v>1430.5518816178601</v>
      </c>
      <c r="G7" s="425">
        <v>1192.1265680148899</v>
      </c>
      <c r="H7" s="427">
        <v>197.648910000001</v>
      </c>
      <c r="I7" s="424">
        <v>1208.75533</v>
      </c>
      <c r="J7" s="425">
        <v>16.628761985116</v>
      </c>
      <c r="K7" s="428">
        <v>0.84495735214599998</v>
      </c>
    </row>
    <row r="8" spans="1:11" ht="14.4" customHeight="1" thickBot="1" x14ac:dyDescent="0.35">
      <c r="A8" s="444" t="s">
        <v>252</v>
      </c>
      <c r="B8" s="424">
        <v>1640.19555457156</v>
      </c>
      <c r="C8" s="424">
        <v>1345.2217000000001</v>
      </c>
      <c r="D8" s="425">
        <v>-294.97385457155502</v>
      </c>
      <c r="E8" s="426">
        <v>0.82015933786100004</v>
      </c>
      <c r="F8" s="424">
        <v>1430.5518816178601</v>
      </c>
      <c r="G8" s="425">
        <v>1192.1265680148899</v>
      </c>
      <c r="H8" s="427">
        <v>197.648910000001</v>
      </c>
      <c r="I8" s="424">
        <v>1208.75533</v>
      </c>
      <c r="J8" s="425">
        <v>16.628761985116</v>
      </c>
      <c r="K8" s="428">
        <v>0.84495735214599998</v>
      </c>
    </row>
    <row r="9" spans="1:11" ht="14.4" customHeight="1" thickBot="1" x14ac:dyDescent="0.35">
      <c r="A9" s="445" t="s">
        <v>253</v>
      </c>
      <c r="B9" s="429">
        <v>0</v>
      </c>
      <c r="C9" s="429">
        <v>7.5000000000000002E-4</v>
      </c>
      <c r="D9" s="430">
        <v>7.5000000000000002E-4</v>
      </c>
      <c r="E9" s="431" t="s">
        <v>248</v>
      </c>
      <c r="F9" s="429">
        <v>0</v>
      </c>
      <c r="G9" s="430">
        <v>0</v>
      </c>
      <c r="H9" s="432">
        <v>2.1000000000000001E-4</v>
      </c>
      <c r="I9" s="429">
        <v>6.3400000000000001E-3</v>
      </c>
      <c r="J9" s="430">
        <v>6.3400000000000001E-3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7.5000000000000002E-4</v>
      </c>
      <c r="D10" s="425">
        <v>7.5000000000000002E-4</v>
      </c>
      <c r="E10" s="434" t="s">
        <v>248</v>
      </c>
      <c r="F10" s="424">
        <v>0</v>
      </c>
      <c r="G10" s="425">
        <v>0</v>
      </c>
      <c r="H10" s="427">
        <v>2.1000000000000001E-4</v>
      </c>
      <c r="I10" s="424">
        <v>6.3400000000000001E-3</v>
      </c>
      <c r="J10" s="425">
        <v>6.3400000000000001E-3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10</v>
      </c>
      <c r="C11" s="429">
        <v>15.927949999999999</v>
      </c>
      <c r="D11" s="430">
        <v>5.927949999999</v>
      </c>
      <c r="E11" s="436">
        <v>1.592795</v>
      </c>
      <c r="F11" s="429">
        <v>20</v>
      </c>
      <c r="G11" s="430">
        <v>16.666666666666</v>
      </c>
      <c r="H11" s="432">
        <v>2.0691000000000002</v>
      </c>
      <c r="I11" s="429">
        <v>5.5802199999999997</v>
      </c>
      <c r="J11" s="430">
        <v>-11.086446666665999</v>
      </c>
      <c r="K11" s="437">
        <v>0.27901100000000001</v>
      </c>
    </row>
    <row r="12" spans="1:11" ht="14.4" customHeight="1" thickBot="1" x14ac:dyDescent="0.35">
      <c r="A12" s="446" t="s">
        <v>256</v>
      </c>
      <c r="B12" s="424">
        <v>10</v>
      </c>
      <c r="C12" s="424">
        <v>9.1519499999989993</v>
      </c>
      <c r="D12" s="425">
        <v>-0.84804999999999997</v>
      </c>
      <c r="E12" s="426">
        <v>0.915194999999</v>
      </c>
      <c r="F12" s="424">
        <v>10</v>
      </c>
      <c r="G12" s="425">
        <v>8.333333333333</v>
      </c>
      <c r="H12" s="427">
        <v>2.0691000000000002</v>
      </c>
      <c r="I12" s="424">
        <v>5.5802199999999997</v>
      </c>
      <c r="J12" s="425">
        <v>-2.7531133333329998</v>
      </c>
      <c r="K12" s="428">
        <v>0.55802200000000002</v>
      </c>
    </row>
    <row r="13" spans="1:11" ht="14.4" customHeight="1" thickBot="1" x14ac:dyDescent="0.35">
      <c r="A13" s="446" t="s">
        <v>257</v>
      </c>
      <c r="B13" s="424">
        <v>0</v>
      </c>
      <c r="C13" s="424">
        <v>6.7759999999999998</v>
      </c>
      <c r="D13" s="425">
        <v>6.7759999999999998</v>
      </c>
      <c r="E13" s="434" t="s">
        <v>258</v>
      </c>
      <c r="F13" s="424">
        <v>10</v>
      </c>
      <c r="G13" s="425">
        <v>8.333333333333</v>
      </c>
      <c r="H13" s="427">
        <v>0</v>
      </c>
      <c r="I13" s="424">
        <v>0</v>
      </c>
      <c r="J13" s="425">
        <v>-8.333333333333</v>
      </c>
      <c r="K13" s="428">
        <v>0</v>
      </c>
    </row>
    <row r="14" spans="1:11" ht="14.4" customHeight="1" thickBot="1" x14ac:dyDescent="0.35">
      <c r="A14" s="445" t="s">
        <v>259</v>
      </c>
      <c r="B14" s="429">
        <v>1230</v>
      </c>
      <c r="C14" s="429">
        <v>993.63026000000002</v>
      </c>
      <c r="D14" s="430">
        <v>-236.36974000000001</v>
      </c>
      <c r="E14" s="436">
        <v>0.80782947967399998</v>
      </c>
      <c r="F14" s="429">
        <v>1060.8359889052999</v>
      </c>
      <c r="G14" s="430">
        <v>884.02999075441505</v>
      </c>
      <c r="H14" s="432">
        <v>174.752960000001</v>
      </c>
      <c r="I14" s="429">
        <v>887.84238000000198</v>
      </c>
      <c r="J14" s="430">
        <v>3.812389245586</v>
      </c>
      <c r="K14" s="437">
        <v>0.83692709267499998</v>
      </c>
    </row>
    <row r="15" spans="1:11" ht="14.4" customHeight="1" thickBot="1" x14ac:dyDescent="0.35">
      <c r="A15" s="446" t="s">
        <v>260</v>
      </c>
      <c r="B15" s="424">
        <v>800</v>
      </c>
      <c r="C15" s="424">
        <v>587.57092</v>
      </c>
      <c r="D15" s="425">
        <v>-212.42908</v>
      </c>
      <c r="E15" s="426">
        <v>0.73446365000000002</v>
      </c>
      <c r="F15" s="424">
        <v>630.835988905298</v>
      </c>
      <c r="G15" s="425">
        <v>525.69665742108202</v>
      </c>
      <c r="H15" s="427">
        <v>139.05047000000101</v>
      </c>
      <c r="I15" s="424">
        <v>541.57503000000099</v>
      </c>
      <c r="J15" s="425">
        <v>15.878372578919</v>
      </c>
      <c r="K15" s="428">
        <v>0.85850369909900004</v>
      </c>
    </row>
    <row r="16" spans="1:11" ht="14.4" customHeight="1" thickBot="1" x14ac:dyDescent="0.35">
      <c r="A16" s="446" t="s">
        <v>261</v>
      </c>
      <c r="B16" s="424">
        <v>150</v>
      </c>
      <c r="C16" s="424">
        <v>133.06878</v>
      </c>
      <c r="D16" s="425">
        <v>-16.93122</v>
      </c>
      <c r="E16" s="426">
        <v>0.88712519999999995</v>
      </c>
      <c r="F16" s="424">
        <v>140</v>
      </c>
      <c r="G16" s="425">
        <v>116.666666666667</v>
      </c>
      <c r="H16" s="427">
        <v>14.72138</v>
      </c>
      <c r="I16" s="424">
        <v>98.314130000000006</v>
      </c>
      <c r="J16" s="425">
        <v>-18.352536666666001</v>
      </c>
      <c r="K16" s="428">
        <v>0.70224378571400004</v>
      </c>
    </row>
    <row r="17" spans="1:11" ht="14.4" customHeight="1" thickBot="1" x14ac:dyDescent="0.35">
      <c r="A17" s="446" t="s">
        <v>262</v>
      </c>
      <c r="B17" s="424">
        <v>30</v>
      </c>
      <c r="C17" s="424">
        <v>39.938249999999996</v>
      </c>
      <c r="D17" s="425">
        <v>9.93825</v>
      </c>
      <c r="E17" s="426">
        <v>1.331275</v>
      </c>
      <c r="F17" s="424">
        <v>45</v>
      </c>
      <c r="G17" s="425">
        <v>37.5</v>
      </c>
      <c r="H17" s="427">
        <v>2.51335</v>
      </c>
      <c r="I17" s="424">
        <v>29.715</v>
      </c>
      <c r="J17" s="425">
        <v>-7.7849999999990001</v>
      </c>
      <c r="K17" s="428">
        <v>0.66033333333300004</v>
      </c>
    </row>
    <row r="18" spans="1:11" ht="14.4" customHeight="1" thickBot="1" x14ac:dyDescent="0.35">
      <c r="A18" s="446" t="s">
        <v>263</v>
      </c>
      <c r="B18" s="424">
        <v>200</v>
      </c>
      <c r="C18" s="424">
        <v>170.62263999999999</v>
      </c>
      <c r="D18" s="425">
        <v>-29.377359999999999</v>
      </c>
      <c r="E18" s="426">
        <v>0.85311320000000002</v>
      </c>
      <c r="F18" s="424">
        <v>185</v>
      </c>
      <c r="G18" s="425">
        <v>154.166666666667</v>
      </c>
      <c r="H18" s="427">
        <v>12.79856</v>
      </c>
      <c r="I18" s="424">
        <v>172.21206000000001</v>
      </c>
      <c r="J18" s="425">
        <v>18.045393333332999</v>
      </c>
      <c r="K18" s="428">
        <v>0.93087600000000004</v>
      </c>
    </row>
    <row r="19" spans="1:11" ht="14.4" customHeight="1" thickBot="1" x14ac:dyDescent="0.35">
      <c r="A19" s="446" t="s">
        <v>264</v>
      </c>
      <c r="B19" s="424">
        <v>0</v>
      </c>
      <c r="C19" s="424">
        <v>0.43099999999999999</v>
      </c>
      <c r="D19" s="425">
        <v>0.43099999999999999</v>
      </c>
      <c r="E19" s="434" t="s">
        <v>248</v>
      </c>
      <c r="F19" s="424">
        <v>0</v>
      </c>
      <c r="G19" s="425">
        <v>0</v>
      </c>
      <c r="H19" s="427">
        <v>0</v>
      </c>
      <c r="I19" s="424">
        <v>0.24479999999999999</v>
      </c>
      <c r="J19" s="425">
        <v>0.24479999999999999</v>
      </c>
      <c r="K19" s="435" t="s">
        <v>248</v>
      </c>
    </row>
    <row r="20" spans="1:11" ht="14.4" customHeight="1" thickBot="1" x14ac:dyDescent="0.35">
      <c r="A20" s="446" t="s">
        <v>265</v>
      </c>
      <c r="B20" s="424">
        <v>50</v>
      </c>
      <c r="C20" s="424">
        <v>61.998669999999997</v>
      </c>
      <c r="D20" s="425">
        <v>11.998670000000001</v>
      </c>
      <c r="E20" s="426">
        <v>1.2399734</v>
      </c>
      <c r="F20" s="424">
        <v>60</v>
      </c>
      <c r="G20" s="425">
        <v>50</v>
      </c>
      <c r="H20" s="427">
        <v>5.6692</v>
      </c>
      <c r="I20" s="424">
        <v>45.040840000000003</v>
      </c>
      <c r="J20" s="425">
        <v>-4.9591599999989997</v>
      </c>
      <c r="K20" s="428">
        <v>0.75068066666599997</v>
      </c>
    </row>
    <row r="21" spans="1:11" ht="14.4" customHeight="1" thickBot="1" x14ac:dyDescent="0.35">
      <c r="A21" s="446" t="s">
        <v>266</v>
      </c>
      <c r="B21" s="424">
        <v>0</v>
      </c>
      <c r="C21" s="424">
        <v>0</v>
      </c>
      <c r="D21" s="425">
        <v>0</v>
      </c>
      <c r="E21" s="434" t="s">
        <v>248</v>
      </c>
      <c r="F21" s="424">
        <v>0</v>
      </c>
      <c r="G21" s="425">
        <v>0</v>
      </c>
      <c r="H21" s="427">
        <v>0</v>
      </c>
      <c r="I21" s="424">
        <v>0.74051999999999996</v>
      </c>
      <c r="J21" s="425">
        <v>0.74051999999999996</v>
      </c>
      <c r="K21" s="435" t="s">
        <v>258</v>
      </c>
    </row>
    <row r="22" spans="1:11" ht="14.4" customHeight="1" thickBot="1" x14ac:dyDescent="0.35">
      <c r="A22" s="445" t="s">
        <v>267</v>
      </c>
      <c r="B22" s="429">
        <v>244.09756632445499</v>
      </c>
      <c r="C22" s="429">
        <v>230.37094999999999</v>
      </c>
      <c r="D22" s="430">
        <v>-13.726616324455</v>
      </c>
      <c r="E22" s="436">
        <v>0.94376586161300002</v>
      </c>
      <c r="F22" s="429">
        <v>227.30382470081099</v>
      </c>
      <c r="G22" s="430">
        <v>189.41985391734201</v>
      </c>
      <c r="H22" s="432">
        <v>18.786529999999999</v>
      </c>
      <c r="I22" s="429">
        <v>200.61935</v>
      </c>
      <c r="J22" s="430">
        <v>11.199496082657999</v>
      </c>
      <c r="K22" s="437">
        <v>0.88260437440499995</v>
      </c>
    </row>
    <row r="23" spans="1:11" ht="14.4" customHeight="1" thickBot="1" x14ac:dyDescent="0.35">
      <c r="A23" s="446" t="s">
        <v>268</v>
      </c>
      <c r="B23" s="424">
        <v>0</v>
      </c>
      <c r="C23" s="424">
        <v>1.2095</v>
      </c>
      <c r="D23" s="425">
        <v>1.2095</v>
      </c>
      <c r="E23" s="434" t="s">
        <v>248</v>
      </c>
      <c r="F23" s="424">
        <v>0</v>
      </c>
      <c r="G23" s="425">
        <v>0</v>
      </c>
      <c r="H23" s="427">
        <v>0</v>
      </c>
      <c r="I23" s="424">
        <v>1.8220000000000001</v>
      </c>
      <c r="J23" s="425">
        <v>1.8220000000000001</v>
      </c>
      <c r="K23" s="435" t="s">
        <v>248</v>
      </c>
    </row>
    <row r="24" spans="1:11" ht="14.4" customHeight="1" thickBot="1" x14ac:dyDescent="0.35">
      <c r="A24" s="446" t="s">
        <v>269</v>
      </c>
      <c r="B24" s="424">
        <v>6</v>
      </c>
      <c r="C24" s="424">
        <v>7.6366899999999998</v>
      </c>
      <c r="D24" s="425">
        <v>1.63669</v>
      </c>
      <c r="E24" s="426">
        <v>1.2727816666659999</v>
      </c>
      <c r="F24" s="424">
        <v>8</v>
      </c>
      <c r="G24" s="425">
        <v>6.6666666666659999</v>
      </c>
      <c r="H24" s="427">
        <v>0.62056999999999995</v>
      </c>
      <c r="I24" s="424">
        <v>9.1120300000000007</v>
      </c>
      <c r="J24" s="425">
        <v>2.4453633333329998</v>
      </c>
      <c r="K24" s="428">
        <v>1.1390037500000001</v>
      </c>
    </row>
    <row r="25" spans="1:11" ht="14.4" customHeight="1" thickBot="1" x14ac:dyDescent="0.35">
      <c r="A25" s="446" t="s">
        <v>270</v>
      </c>
      <c r="B25" s="424">
        <v>37.473788317093003</v>
      </c>
      <c r="C25" s="424">
        <v>34.262369999999997</v>
      </c>
      <c r="D25" s="425">
        <v>-3.211418317093</v>
      </c>
      <c r="E25" s="426">
        <v>0.91430227736900005</v>
      </c>
      <c r="F25" s="424">
        <v>35.388043018152999</v>
      </c>
      <c r="G25" s="425">
        <v>29.490035848461002</v>
      </c>
      <c r="H25" s="427">
        <v>4.3100199999999997</v>
      </c>
      <c r="I25" s="424">
        <v>20.452169999999999</v>
      </c>
      <c r="J25" s="425">
        <v>-9.0378658484609993</v>
      </c>
      <c r="K25" s="428">
        <v>0.57794012484599999</v>
      </c>
    </row>
    <row r="26" spans="1:11" ht="14.4" customHeight="1" thickBot="1" x14ac:dyDescent="0.35">
      <c r="A26" s="446" t="s">
        <v>271</v>
      </c>
      <c r="B26" s="424">
        <v>40</v>
      </c>
      <c r="C26" s="424">
        <v>54.509340000000002</v>
      </c>
      <c r="D26" s="425">
        <v>14.50934</v>
      </c>
      <c r="E26" s="426">
        <v>1.3627335</v>
      </c>
      <c r="F26" s="424">
        <v>55</v>
      </c>
      <c r="G26" s="425">
        <v>45.833333333333002</v>
      </c>
      <c r="H26" s="427">
        <v>4.4331800000000001</v>
      </c>
      <c r="I26" s="424">
        <v>44.311059999999998</v>
      </c>
      <c r="J26" s="425">
        <v>-1.5222733333330001</v>
      </c>
      <c r="K26" s="428">
        <v>0.80565563636299997</v>
      </c>
    </row>
    <row r="27" spans="1:11" ht="14.4" customHeight="1" thickBot="1" x14ac:dyDescent="0.35">
      <c r="A27" s="446" t="s">
        <v>272</v>
      </c>
      <c r="B27" s="424">
        <v>0</v>
      </c>
      <c r="C27" s="424">
        <v>2.6619999999999999</v>
      </c>
      <c r="D27" s="425">
        <v>2.6619999999999999</v>
      </c>
      <c r="E27" s="434" t="s">
        <v>258</v>
      </c>
      <c r="F27" s="424">
        <v>2.4064975796249999</v>
      </c>
      <c r="G27" s="425">
        <v>2.0054146496879999</v>
      </c>
      <c r="H27" s="427">
        <v>0</v>
      </c>
      <c r="I27" s="424">
        <v>0.129</v>
      </c>
      <c r="J27" s="425">
        <v>-1.8764146496880001</v>
      </c>
      <c r="K27" s="428">
        <v>5.3604874192000003E-2</v>
      </c>
    </row>
    <row r="28" spans="1:11" ht="14.4" customHeight="1" thickBot="1" x14ac:dyDescent="0.35">
      <c r="A28" s="446" t="s">
        <v>273</v>
      </c>
      <c r="B28" s="424">
        <v>0</v>
      </c>
      <c r="C28" s="424">
        <v>1.4564999999999999</v>
      </c>
      <c r="D28" s="425">
        <v>1.4564999999999999</v>
      </c>
      <c r="E28" s="434" t="s">
        <v>248</v>
      </c>
      <c r="F28" s="424">
        <v>1.2586149739370001</v>
      </c>
      <c r="G28" s="425">
        <v>1.048845811614</v>
      </c>
      <c r="H28" s="427">
        <v>0</v>
      </c>
      <c r="I28" s="424">
        <v>2.2395</v>
      </c>
      <c r="J28" s="425">
        <v>1.1906541883849999</v>
      </c>
      <c r="K28" s="428">
        <v>1.779336847545</v>
      </c>
    </row>
    <row r="29" spans="1:11" ht="14.4" customHeight="1" thickBot="1" x14ac:dyDescent="0.35">
      <c r="A29" s="446" t="s">
        <v>274</v>
      </c>
      <c r="B29" s="424">
        <v>0</v>
      </c>
      <c r="C29" s="424">
        <v>0</v>
      </c>
      <c r="D29" s="425">
        <v>0</v>
      </c>
      <c r="E29" s="426">
        <v>1</v>
      </c>
      <c r="F29" s="424">
        <v>0</v>
      </c>
      <c r="G29" s="425">
        <v>0</v>
      </c>
      <c r="H29" s="427">
        <v>0.29138999999999998</v>
      </c>
      <c r="I29" s="424">
        <v>0.87412999999999996</v>
      </c>
      <c r="J29" s="425">
        <v>0.87412999999999996</v>
      </c>
      <c r="K29" s="435" t="s">
        <v>258</v>
      </c>
    </row>
    <row r="30" spans="1:11" ht="14.4" customHeight="1" thickBot="1" x14ac:dyDescent="0.35">
      <c r="A30" s="446" t="s">
        <v>275</v>
      </c>
      <c r="B30" s="424">
        <v>30.623778007361</v>
      </c>
      <c r="C30" s="424">
        <v>13.77825</v>
      </c>
      <c r="D30" s="425">
        <v>-16.845528007361001</v>
      </c>
      <c r="E30" s="426">
        <v>0.44991999343400002</v>
      </c>
      <c r="F30" s="424">
        <v>11.644484793855</v>
      </c>
      <c r="G30" s="425">
        <v>9.7037373282130002</v>
      </c>
      <c r="H30" s="427">
        <v>2.3376199999999998</v>
      </c>
      <c r="I30" s="424">
        <v>13.7247</v>
      </c>
      <c r="J30" s="425">
        <v>4.0209626717860001</v>
      </c>
      <c r="K30" s="428">
        <v>1.1786438166190001</v>
      </c>
    </row>
    <row r="31" spans="1:11" ht="14.4" customHeight="1" thickBot="1" x14ac:dyDescent="0.35">
      <c r="A31" s="446" t="s">
        <v>276</v>
      </c>
      <c r="B31" s="424">
        <v>0</v>
      </c>
      <c r="C31" s="424">
        <v>0</v>
      </c>
      <c r="D31" s="425">
        <v>0</v>
      </c>
      <c r="E31" s="434" t="s">
        <v>248</v>
      </c>
      <c r="F31" s="424">
        <v>0</v>
      </c>
      <c r="G31" s="425">
        <v>0</v>
      </c>
      <c r="H31" s="427">
        <v>0</v>
      </c>
      <c r="I31" s="424">
        <v>2.9990000000000001</v>
      </c>
      <c r="J31" s="425">
        <v>2.9990000000000001</v>
      </c>
      <c r="K31" s="435" t="s">
        <v>258</v>
      </c>
    </row>
    <row r="32" spans="1:11" ht="14.4" customHeight="1" thickBot="1" x14ac:dyDescent="0.35">
      <c r="A32" s="446" t="s">
        <v>277</v>
      </c>
      <c r="B32" s="424">
        <v>0</v>
      </c>
      <c r="C32" s="424">
        <v>2.2919999999999998</v>
      </c>
      <c r="D32" s="425">
        <v>2.2919999999999998</v>
      </c>
      <c r="E32" s="434" t="s">
        <v>258</v>
      </c>
      <c r="F32" s="424">
        <v>0</v>
      </c>
      <c r="G32" s="425">
        <v>0</v>
      </c>
      <c r="H32" s="427">
        <v>0</v>
      </c>
      <c r="I32" s="424">
        <v>0</v>
      </c>
      <c r="J32" s="425">
        <v>0</v>
      </c>
      <c r="K32" s="435" t="s">
        <v>248</v>
      </c>
    </row>
    <row r="33" spans="1:11" ht="14.4" customHeight="1" thickBot="1" x14ac:dyDescent="0.35">
      <c r="A33" s="446" t="s">
        <v>278</v>
      </c>
      <c r="B33" s="424">
        <v>70</v>
      </c>
      <c r="C33" s="424">
        <v>53.4437</v>
      </c>
      <c r="D33" s="425">
        <v>-16.5563</v>
      </c>
      <c r="E33" s="426">
        <v>0.76348142857099999</v>
      </c>
      <c r="F33" s="424">
        <v>54</v>
      </c>
      <c r="G33" s="425">
        <v>45</v>
      </c>
      <c r="H33" s="427">
        <v>6.3339499999999997</v>
      </c>
      <c r="I33" s="424">
        <v>46.391759999999998</v>
      </c>
      <c r="J33" s="425">
        <v>1.3917600000000001</v>
      </c>
      <c r="K33" s="428">
        <v>0.859106666666</v>
      </c>
    </row>
    <row r="34" spans="1:11" ht="14.4" customHeight="1" thickBot="1" x14ac:dyDescent="0.35">
      <c r="A34" s="446" t="s">
        <v>279</v>
      </c>
      <c r="B34" s="424">
        <v>60</v>
      </c>
      <c r="C34" s="424">
        <v>59.120600000000003</v>
      </c>
      <c r="D34" s="425">
        <v>-0.87939999999999996</v>
      </c>
      <c r="E34" s="426">
        <v>0.98534333333299995</v>
      </c>
      <c r="F34" s="424">
        <v>59.606184335237003</v>
      </c>
      <c r="G34" s="425">
        <v>49.671820279363999</v>
      </c>
      <c r="H34" s="427">
        <v>0.45979999999999999</v>
      </c>
      <c r="I34" s="424">
        <v>58.564</v>
      </c>
      <c r="J34" s="425">
        <v>8.8921797206349993</v>
      </c>
      <c r="K34" s="428">
        <v>0.98251549991200005</v>
      </c>
    </row>
    <row r="35" spans="1:11" ht="14.4" customHeight="1" thickBot="1" x14ac:dyDescent="0.35">
      <c r="A35" s="445" t="s">
        <v>280</v>
      </c>
      <c r="B35" s="429">
        <v>121.097988247101</v>
      </c>
      <c r="C35" s="429">
        <v>40.343020000000003</v>
      </c>
      <c r="D35" s="430">
        <v>-80.754968247099995</v>
      </c>
      <c r="E35" s="436">
        <v>0.33314360200299997</v>
      </c>
      <c r="F35" s="429">
        <v>58.704696690173002</v>
      </c>
      <c r="G35" s="430">
        <v>48.920580575144001</v>
      </c>
      <c r="H35" s="432">
        <v>0</v>
      </c>
      <c r="I35" s="429">
        <v>84.998999999999995</v>
      </c>
      <c r="J35" s="430">
        <v>36.078419424854999</v>
      </c>
      <c r="K35" s="437">
        <v>1.4479080004210001</v>
      </c>
    </row>
    <row r="36" spans="1:11" ht="14.4" customHeight="1" thickBot="1" x14ac:dyDescent="0.35">
      <c r="A36" s="446" t="s">
        <v>281</v>
      </c>
      <c r="B36" s="424">
        <v>0</v>
      </c>
      <c r="C36" s="424">
        <v>0.36499999999999999</v>
      </c>
      <c r="D36" s="425">
        <v>0.36499999999999999</v>
      </c>
      <c r="E36" s="434" t="s">
        <v>258</v>
      </c>
      <c r="F36" s="424">
        <v>0.30359815550699998</v>
      </c>
      <c r="G36" s="425">
        <v>0.25299846292200001</v>
      </c>
      <c r="H36" s="427">
        <v>0</v>
      </c>
      <c r="I36" s="424">
        <v>0</v>
      </c>
      <c r="J36" s="425">
        <v>-0.25299846292200001</v>
      </c>
      <c r="K36" s="428">
        <v>0</v>
      </c>
    </row>
    <row r="37" spans="1:11" ht="14.4" customHeight="1" thickBot="1" x14ac:dyDescent="0.35">
      <c r="A37" s="446" t="s">
        <v>282</v>
      </c>
      <c r="B37" s="424">
        <v>18.145612621403998</v>
      </c>
      <c r="C37" s="424">
        <v>0</v>
      </c>
      <c r="D37" s="425">
        <v>-18.145612621403998</v>
      </c>
      <c r="E37" s="426">
        <v>0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10</v>
      </c>
    </row>
    <row r="38" spans="1:11" ht="14.4" customHeight="1" thickBot="1" x14ac:dyDescent="0.35">
      <c r="A38" s="446" t="s">
        <v>283</v>
      </c>
      <c r="B38" s="424">
        <v>102.95237562569601</v>
      </c>
      <c r="C38" s="424">
        <v>39.687019999999997</v>
      </c>
      <c r="D38" s="425">
        <v>-63.265355625696003</v>
      </c>
      <c r="E38" s="426">
        <v>0.385489113376</v>
      </c>
      <c r="F38" s="424">
        <v>58.401098534665003</v>
      </c>
      <c r="G38" s="425">
        <v>48.667582112220998</v>
      </c>
      <c r="H38" s="427">
        <v>0</v>
      </c>
      <c r="I38" s="424">
        <v>84.998999999999995</v>
      </c>
      <c r="J38" s="425">
        <v>36.331417887778002</v>
      </c>
      <c r="K38" s="428">
        <v>1.4554349512710001</v>
      </c>
    </row>
    <row r="39" spans="1:11" ht="14.4" customHeight="1" thickBot="1" x14ac:dyDescent="0.35">
      <c r="A39" s="446" t="s">
        <v>284</v>
      </c>
      <c r="B39" s="424">
        <v>0</v>
      </c>
      <c r="C39" s="424">
        <v>0.290999999999</v>
      </c>
      <c r="D39" s="425">
        <v>0.290999999999</v>
      </c>
      <c r="E39" s="434" t="s">
        <v>248</v>
      </c>
      <c r="F39" s="424">
        <v>0</v>
      </c>
      <c r="G39" s="425">
        <v>0</v>
      </c>
      <c r="H39" s="427">
        <v>0</v>
      </c>
      <c r="I39" s="424">
        <v>0</v>
      </c>
      <c r="J39" s="425">
        <v>0</v>
      </c>
      <c r="K39" s="435" t="s">
        <v>248</v>
      </c>
    </row>
    <row r="40" spans="1:11" ht="14.4" customHeight="1" thickBot="1" x14ac:dyDescent="0.35">
      <c r="A40" s="445" t="s">
        <v>285</v>
      </c>
      <c r="B40" s="429">
        <v>35</v>
      </c>
      <c r="C40" s="429">
        <v>64.404769999999999</v>
      </c>
      <c r="D40" s="430">
        <v>29.404769999999001</v>
      </c>
      <c r="E40" s="436">
        <v>1.840136285714</v>
      </c>
      <c r="F40" s="429">
        <v>63.707371321579998</v>
      </c>
      <c r="G40" s="430">
        <v>53.089476101316997</v>
      </c>
      <c r="H40" s="432">
        <v>2.0401099999999999</v>
      </c>
      <c r="I40" s="429">
        <v>29.70804</v>
      </c>
      <c r="J40" s="430">
        <v>-23.381436101317</v>
      </c>
      <c r="K40" s="437">
        <v>0.46632029204300002</v>
      </c>
    </row>
    <row r="41" spans="1:11" ht="14.4" customHeight="1" thickBot="1" x14ac:dyDescent="0.35">
      <c r="A41" s="446" t="s">
        <v>286</v>
      </c>
      <c r="B41" s="424">
        <v>0</v>
      </c>
      <c r="C41" s="424">
        <v>6.0284499999990002</v>
      </c>
      <c r="D41" s="425">
        <v>6.0284499999990002</v>
      </c>
      <c r="E41" s="434" t="s">
        <v>258</v>
      </c>
      <c r="F41" s="424">
        <v>0</v>
      </c>
      <c r="G41" s="425">
        <v>0</v>
      </c>
      <c r="H41" s="427">
        <v>0.11495</v>
      </c>
      <c r="I41" s="424">
        <v>3.0032199999999998</v>
      </c>
      <c r="J41" s="425">
        <v>3.0032199999999998</v>
      </c>
      <c r="K41" s="435" t="s">
        <v>248</v>
      </c>
    </row>
    <row r="42" spans="1:11" ht="14.4" customHeight="1" thickBot="1" x14ac:dyDescent="0.35">
      <c r="A42" s="446" t="s">
        <v>287</v>
      </c>
      <c r="B42" s="424">
        <v>21</v>
      </c>
      <c r="C42" s="424">
        <v>45.333950000000002</v>
      </c>
      <c r="D42" s="425">
        <v>24.333950000000002</v>
      </c>
      <c r="E42" s="426">
        <v>2.158759523809</v>
      </c>
      <c r="F42" s="424">
        <v>50.707371321579998</v>
      </c>
      <c r="G42" s="425">
        <v>42.256142767984002</v>
      </c>
      <c r="H42" s="427">
        <v>0.54578000000000004</v>
      </c>
      <c r="I42" s="424">
        <v>15.223739999999999</v>
      </c>
      <c r="J42" s="425">
        <v>-27.032402767983999</v>
      </c>
      <c r="K42" s="428">
        <v>0.30022735557399999</v>
      </c>
    </row>
    <row r="43" spans="1:11" ht="14.4" customHeight="1" thickBot="1" x14ac:dyDescent="0.35">
      <c r="A43" s="446" t="s">
        <v>288</v>
      </c>
      <c r="B43" s="424">
        <v>0</v>
      </c>
      <c r="C43" s="424">
        <v>0</v>
      </c>
      <c r="D43" s="425">
        <v>0</v>
      </c>
      <c r="E43" s="426">
        <v>1</v>
      </c>
      <c r="F43" s="424">
        <v>0</v>
      </c>
      <c r="G43" s="425">
        <v>0</v>
      </c>
      <c r="H43" s="427">
        <v>0</v>
      </c>
      <c r="I43" s="424">
        <v>0.61951000000000001</v>
      </c>
      <c r="J43" s="425">
        <v>0.61951000000000001</v>
      </c>
      <c r="K43" s="435" t="s">
        <v>258</v>
      </c>
    </row>
    <row r="44" spans="1:11" ht="14.4" customHeight="1" thickBot="1" x14ac:dyDescent="0.35">
      <c r="A44" s="446" t="s">
        <v>289</v>
      </c>
      <c r="B44" s="424">
        <v>10</v>
      </c>
      <c r="C44" s="424">
        <v>9.4293700000000005</v>
      </c>
      <c r="D44" s="425">
        <v>-0.57062999999999997</v>
      </c>
      <c r="E44" s="426">
        <v>0.94293699999900005</v>
      </c>
      <c r="F44" s="424">
        <v>10</v>
      </c>
      <c r="G44" s="425">
        <v>8.333333333333</v>
      </c>
      <c r="H44" s="427">
        <v>0.91957999999999995</v>
      </c>
      <c r="I44" s="424">
        <v>8.5625699999999991</v>
      </c>
      <c r="J44" s="425">
        <v>0.22923666666600001</v>
      </c>
      <c r="K44" s="428">
        <v>0.85625700000000005</v>
      </c>
    </row>
    <row r="45" spans="1:11" ht="14.4" customHeight="1" thickBot="1" x14ac:dyDescent="0.35">
      <c r="A45" s="446" t="s">
        <v>290</v>
      </c>
      <c r="B45" s="424">
        <v>4</v>
      </c>
      <c r="C45" s="424">
        <v>3.613</v>
      </c>
      <c r="D45" s="425">
        <v>-0.38700000000000001</v>
      </c>
      <c r="E45" s="426">
        <v>0.90324999999900002</v>
      </c>
      <c r="F45" s="424">
        <v>3</v>
      </c>
      <c r="G45" s="425">
        <v>2.5</v>
      </c>
      <c r="H45" s="427">
        <v>0.45979999999999999</v>
      </c>
      <c r="I45" s="424">
        <v>2.2989999999999999</v>
      </c>
      <c r="J45" s="425">
        <v>-0.20099999999900001</v>
      </c>
      <c r="K45" s="428">
        <v>0.76633333333300002</v>
      </c>
    </row>
    <row r="46" spans="1:11" ht="14.4" customHeight="1" thickBot="1" x14ac:dyDescent="0.35">
      <c r="A46" s="445" t="s">
        <v>291</v>
      </c>
      <c r="B46" s="429">
        <v>0</v>
      </c>
      <c r="C46" s="429">
        <v>0.54400000000000004</v>
      </c>
      <c r="D46" s="430">
        <v>0.54400000000000004</v>
      </c>
      <c r="E46" s="431" t="s">
        <v>258</v>
      </c>
      <c r="F46" s="429">
        <v>0</v>
      </c>
      <c r="G46" s="430">
        <v>0</v>
      </c>
      <c r="H46" s="432">
        <v>0</v>
      </c>
      <c r="I46" s="429">
        <v>0</v>
      </c>
      <c r="J46" s="430">
        <v>0</v>
      </c>
      <c r="K46" s="433" t="s">
        <v>248</v>
      </c>
    </row>
    <row r="47" spans="1:11" ht="14.4" customHeight="1" thickBot="1" x14ac:dyDescent="0.35">
      <c r="A47" s="446" t="s">
        <v>292</v>
      </c>
      <c r="B47" s="424">
        <v>0</v>
      </c>
      <c r="C47" s="424">
        <v>0.54400000000000004</v>
      </c>
      <c r="D47" s="425">
        <v>0.54400000000000004</v>
      </c>
      <c r="E47" s="434" t="s">
        <v>258</v>
      </c>
      <c r="F47" s="424">
        <v>0</v>
      </c>
      <c r="G47" s="425">
        <v>0</v>
      </c>
      <c r="H47" s="427">
        <v>0</v>
      </c>
      <c r="I47" s="424">
        <v>0</v>
      </c>
      <c r="J47" s="425">
        <v>0</v>
      </c>
      <c r="K47" s="435" t="s">
        <v>248</v>
      </c>
    </row>
    <row r="48" spans="1:11" ht="14.4" customHeight="1" thickBot="1" x14ac:dyDescent="0.35">
      <c r="A48" s="447" t="s">
        <v>293</v>
      </c>
      <c r="B48" s="429">
        <v>694.824088345002</v>
      </c>
      <c r="C48" s="429">
        <v>914.34599000000003</v>
      </c>
      <c r="D48" s="430">
        <v>219.521901654998</v>
      </c>
      <c r="E48" s="436">
        <v>1.315938818669</v>
      </c>
      <c r="F48" s="429">
        <v>767.20564492569201</v>
      </c>
      <c r="G48" s="430">
        <v>639.33803743807596</v>
      </c>
      <c r="H48" s="432">
        <v>173.416040000001</v>
      </c>
      <c r="I48" s="429">
        <v>931.978990000002</v>
      </c>
      <c r="J48" s="430">
        <v>292.64095256192502</v>
      </c>
      <c r="K48" s="437">
        <v>1.2147707673470001</v>
      </c>
    </row>
    <row r="49" spans="1:11" ht="14.4" customHeight="1" thickBot="1" x14ac:dyDescent="0.35">
      <c r="A49" s="444" t="s">
        <v>32</v>
      </c>
      <c r="B49" s="424">
        <v>81.70063127057</v>
      </c>
      <c r="C49" s="424">
        <v>87.080209999999994</v>
      </c>
      <c r="D49" s="425">
        <v>5.3795787294290003</v>
      </c>
      <c r="E49" s="426">
        <v>1.0658450081199999</v>
      </c>
      <c r="F49" s="424">
        <v>70.369135290326</v>
      </c>
      <c r="G49" s="425">
        <v>58.640946075271003</v>
      </c>
      <c r="H49" s="427">
        <v>16.04</v>
      </c>
      <c r="I49" s="424">
        <v>237.72814</v>
      </c>
      <c r="J49" s="425">
        <v>179.08719392472801</v>
      </c>
      <c r="K49" s="428">
        <v>3.3783012825030001</v>
      </c>
    </row>
    <row r="50" spans="1:11" ht="14.4" customHeight="1" thickBot="1" x14ac:dyDescent="0.35">
      <c r="A50" s="448" t="s">
        <v>294</v>
      </c>
      <c r="B50" s="424">
        <v>81.70063127057</v>
      </c>
      <c r="C50" s="424">
        <v>87.080209999999994</v>
      </c>
      <c r="D50" s="425">
        <v>5.3795787294290003</v>
      </c>
      <c r="E50" s="426">
        <v>1.0658450081199999</v>
      </c>
      <c r="F50" s="424">
        <v>70.369135290326</v>
      </c>
      <c r="G50" s="425">
        <v>58.640946075271003</v>
      </c>
      <c r="H50" s="427">
        <v>16.04</v>
      </c>
      <c r="I50" s="424">
        <v>237.72814</v>
      </c>
      <c r="J50" s="425">
        <v>179.08719392472801</v>
      </c>
      <c r="K50" s="428">
        <v>3.3783012825030001</v>
      </c>
    </row>
    <row r="51" spans="1:11" ht="14.4" customHeight="1" thickBot="1" x14ac:dyDescent="0.35">
      <c r="A51" s="446" t="s">
        <v>295</v>
      </c>
      <c r="B51" s="424">
        <v>75.259379083368998</v>
      </c>
      <c r="C51" s="424">
        <v>67.142629999999997</v>
      </c>
      <c r="D51" s="425">
        <v>-8.1167490833689993</v>
      </c>
      <c r="E51" s="426">
        <v>0.89214966716099997</v>
      </c>
      <c r="F51" s="424">
        <v>62.513966995451</v>
      </c>
      <c r="G51" s="425">
        <v>52.094972496209003</v>
      </c>
      <c r="H51" s="427">
        <v>6.7160000000000002</v>
      </c>
      <c r="I51" s="424">
        <v>134.28655000000001</v>
      </c>
      <c r="J51" s="425">
        <v>82.19157750379</v>
      </c>
      <c r="K51" s="428">
        <v>2.1481047588890001</v>
      </c>
    </row>
    <row r="52" spans="1:11" ht="14.4" customHeight="1" thickBot="1" x14ac:dyDescent="0.35">
      <c r="A52" s="446" t="s">
        <v>296</v>
      </c>
      <c r="B52" s="424">
        <v>0</v>
      </c>
      <c r="C52" s="424">
        <v>0</v>
      </c>
      <c r="D52" s="425">
        <v>0</v>
      </c>
      <c r="E52" s="434" t="s">
        <v>248</v>
      </c>
      <c r="F52" s="424">
        <v>0</v>
      </c>
      <c r="G52" s="425">
        <v>0</v>
      </c>
      <c r="H52" s="427">
        <v>0</v>
      </c>
      <c r="I52" s="424">
        <v>2.8435000000000001</v>
      </c>
      <c r="J52" s="425">
        <v>2.8435000000000001</v>
      </c>
      <c r="K52" s="435" t="s">
        <v>258</v>
      </c>
    </row>
    <row r="53" spans="1:11" ht="14.4" customHeight="1" thickBot="1" x14ac:dyDescent="0.35">
      <c r="A53" s="446" t="s">
        <v>297</v>
      </c>
      <c r="B53" s="424">
        <v>1.4412521871999999</v>
      </c>
      <c r="C53" s="424">
        <v>14.47021</v>
      </c>
      <c r="D53" s="425">
        <v>13.028957812799</v>
      </c>
      <c r="E53" s="426">
        <v>10.040026394065</v>
      </c>
      <c r="F53" s="424">
        <v>2.825671396952</v>
      </c>
      <c r="G53" s="425">
        <v>2.3547261641269999</v>
      </c>
      <c r="H53" s="427">
        <v>9.3239999999999998</v>
      </c>
      <c r="I53" s="424">
        <v>95.311359999999993</v>
      </c>
      <c r="J53" s="425">
        <v>92.956633835873006</v>
      </c>
      <c r="K53" s="428">
        <v>33.730518029373997</v>
      </c>
    </row>
    <row r="54" spans="1:11" ht="14.4" customHeight="1" thickBot="1" x14ac:dyDescent="0.35">
      <c r="A54" s="446" t="s">
        <v>298</v>
      </c>
      <c r="B54" s="424">
        <v>4.9999999999989999</v>
      </c>
      <c r="C54" s="424">
        <v>5.4673699999999998</v>
      </c>
      <c r="D54" s="425">
        <v>0.46737000000000001</v>
      </c>
      <c r="E54" s="426">
        <v>1.0934740000000001</v>
      </c>
      <c r="F54" s="424">
        <v>5.0294968979209997</v>
      </c>
      <c r="G54" s="425">
        <v>4.1912474149339998</v>
      </c>
      <c r="H54" s="427">
        <v>0</v>
      </c>
      <c r="I54" s="424">
        <v>5.2867300000000004</v>
      </c>
      <c r="J54" s="425">
        <v>1.0954825850650001</v>
      </c>
      <c r="K54" s="428">
        <v>1.0511448972520001</v>
      </c>
    </row>
    <row r="55" spans="1:11" ht="14.4" customHeight="1" thickBot="1" x14ac:dyDescent="0.35">
      <c r="A55" s="449" t="s">
        <v>33</v>
      </c>
      <c r="B55" s="429">
        <v>0</v>
      </c>
      <c r="C55" s="429">
        <v>108.788</v>
      </c>
      <c r="D55" s="430">
        <v>108.788</v>
      </c>
      <c r="E55" s="431" t="s">
        <v>248</v>
      </c>
      <c r="F55" s="429">
        <v>0</v>
      </c>
      <c r="G55" s="430">
        <v>0</v>
      </c>
      <c r="H55" s="432">
        <v>11.782999999999999</v>
      </c>
      <c r="I55" s="429">
        <v>72.358999999999995</v>
      </c>
      <c r="J55" s="430">
        <v>72.358999999999995</v>
      </c>
      <c r="K55" s="433" t="s">
        <v>248</v>
      </c>
    </row>
    <row r="56" spans="1:11" ht="14.4" customHeight="1" thickBot="1" x14ac:dyDescent="0.35">
      <c r="A56" s="445" t="s">
        <v>299</v>
      </c>
      <c r="B56" s="429">
        <v>0</v>
      </c>
      <c r="C56" s="429">
        <v>62.121000000000002</v>
      </c>
      <c r="D56" s="430">
        <v>62.121000000000002</v>
      </c>
      <c r="E56" s="431" t="s">
        <v>248</v>
      </c>
      <c r="F56" s="429">
        <v>0</v>
      </c>
      <c r="G56" s="430">
        <v>0</v>
      </c>
      <c r="H56" s="432">
        <v>11.782999999999999</v>
      </c>
      <c r="I56" s="429">
        <v>43.707999999999998</v>
      </c>
      <c r="J56" s="430">
        <v>43.707999999999998</v>
      </c>
      <c r="K56" s="433" t="s">
        <v>248</v>
      </c>
    </row>
    <row r="57" spans="1:11" ht="14.4" customHeight="1" thickBot="1" x14ac:dyDescent="0.35">
      <c r="A57" s="446" t="s">
        <v>300</v>
      </c>
      <c r="B57" s="424">
        <v>0</v>
      </c>
      <c r="C57" s="424">
        <v>59.121000000000002</v>
      </c>
      <c r="D57" s="425">
        <v>59.121000000000002</v>
      </c>
      <c r="E57" s="434" t="s">
        <v>248</v>
      </c>
      <c r="F57" s="424">
        <v>0</v>
      </c>
      <c r="G57" s="425">
        <v>0</v>
      </c>
      <c r="H57" s="427">
        <v>11.782999999999999</v>
      </c>
      <c r="I57" s="424">
        <v>43.707999999999998</v>
      </c>
      <c r="J57" s="425">
        <v>43.707999999999998</v>
      </c>
      <c r="K57" s="435" t="s">
        <v>248</v>
      </c>
    </row>
    <row r="58" spans="1:11" ht="14.4" customHeight="1" thickBot="1" x14ac:dyDescent="0.35">
      <c r="A58" s="446" t="s">
        <v>301</v>
      </c>
      <c r="B58" s="424">
        <v>0</v>
      </c>
      <c r="C58" s="424">
        <v>3</v>
      </c>
      <c r="D58" s="425">
        <v>3</v>
      </c>
      <c r="E58" s="434" t="s">
        <v>248</v>
      </c>
      <c r="F58" s="424">
        <v>0</v>
      </c>
      <c r="G58" s="425">
        <v>0</v>
      </c>
      <c r="H58" s="427">
        <v>0</v>
      </c>
      <c r="I58" s="424">
        <v>0</v>
      </c>
      <c r="J58" s="425">
        <v>0</v>
      </c>
      <c r="K58" s="435" t="s">
        <v>248</v>
      </c>
    </row>
    <row r="59" spans="1:11" ht="14.4" customHeight="1" thickBot="1" x14ac:dyDescent="0.35">
      <c r="A59" s="445" t="s">
        <v>302</v>
      </c>
      <c r="B59" s="429">
        <v>0</v>
      </c>
      <c r="C59" s="429">
        <v>46.667000000000002</v>
      </c>
      <c r="D59" s="430">
        <v>46.667000000000002</v>
      </c>
      <c r="E59" s="431" t="s">
        <v>248</v>
      </c>
      <c r="F59" s="429">
        <v>0</v>
      </c>
      <c r="G59" s="430">
        <v>0</v>
      </c>
      <c r="H59" s="432">
        <v>0</v>
      </c>
      <c r="I59" s="429">
        <v>28.651</v>
      </c>
      <c r="J59" s="430">
        <v>28.651</v>
      </c>
      <c r="K59" s="433" t="s">
        <v>248</v>
      </c>
    </row>
    <row r="60" spans="1:11" ht="14.4" customHeight="1" thickBot="1" x14ac:dyDescent="0.35">
      <c r="A60" s="446" t="s">
        <v>303</v>
      </c>
      <c r="B60" s="424">
        <v>0</v>
      </c>
      <c r="C60" s="424">
        <v>46.667000000000002</v>
      </c>
      <c r="D60" s="425">
        <v>46.667000000000002</v>
      </c>
      <c r="E60" s="434" t="s">
        <v>248</v>
      </c>
      <c r="F60" s="424">
        <v>0</v>
      </c>
      <c r="G60" s="425">
        <v>0</v>
      </c>
      <c r="H60" s="427">
        <v>0</v>
      </c>
      <c r="I60" s="424">
        <v>28.651</v>
      </c>
      <c r="J60" s="425">
        <v>28.651</v>
      </c>
      <c r="K60" s="435" t="s">
        <v>248</v>
      </c>
    </row>
    <row r="61" spans="1:11" ht="14.4" customHeight="1" thickBot="1" x14ac:dyDescent="0.35">
      <c r="A61" s="444" t="s">
        <v>34</v>
      </c>
      <c r="B61" s="424">
        <v>613.12345707443205</v>
      </c>
      <c r="C61" s="424">
        <v>718.47778000000005</v>
      </c>
      <c r="D61" s="425">
        <v>105.354322925568</v>
      </c>
      <c r="E61" s="426">
        <v>1.1718321517629999</v>
      </c>
      <c r="F61" s="424">
        <v>696.83650963536502</v>
      </c>
      <c r="G61" s="425">
        <v>580.69709136280403</v>
      </c>
      <c r="H61" s="427">
        <v>145.593040000001</v>
      </c>
      <c r="I61" s="424">
        <v>621.891850000001</v>
      </c>
      <c r="J61" s="425">
        <v>41.194758637196003</v>
      </c>
      <c r="K61" s="428">
        <v>0.89245015351599999</v>
      </c>
    </row>
    <row r="62" spans="1:11" ht="14.4" customHeight="1" thickBot="1" x14ac:dyDescent="0.35">
      <c r="A62" s="445" t="s">
        <v>304</v>
      </c>
      <c r="B62" s="429">
        <v>0</v>
      </c>
      <c r="C62" s="429">
        <v>0</v>
      </c>
      <c r="D62" s="430">
        <v>0</v>
      </c>
      <c r="E62" s="436">
        <v>1</v>
      </c>
      <c r="F62" s="429">
        <v>0</v>
      </c>
      <c r="G62" s="430">
        <v>0</v>
      </c>
      <c r="H62" s="432">
        <v>0</v>
      </c>
      <c r="I62" s="429">
        <v>2.875</v>
      </c>
      <c r="J62" s="430">
        <v>2.875</v>
      </c>
      <c r="K62" s="433" t="s">
        <v>258</v>
      </c>
    </row>
    <row r="63" spans="1:11" ht="14.4" customHeight="1" thickBot="1" x14ac:dyDescent="0.35">
      <c r="A63" s="446" t="s">
        <v>305</v>
      </c>
      <c r="B63" s="424">
        <v>0</v>
      </c>
      <c r="C63" s="424">
        <v>0</v>
      </c>
      <c r="D63" s="425">
        <v>0</v>
      </c>
      <c r="E63" s="426">
        <v>1</v>
      </c>
      <c r="F63" s="424">
        <v>0</v>
      </c>
      <c r="G63" s="425">
        <v>0</v>
      </c>
      <c r="H63" s="427">
        <v>0</v>
      </c>
      <c r="I63" s="424">
        <v>2.875</v>
      </c>
      <c r="J63" s="425">
        <v>2.875</v>
      </c>
      <c r="K63" s="435" t="s">
        <v>258</v>
      </c>
    </row>
    <row r="64" spans="1:11" ht="14.4" customHeight="1" thickBot="1" x14ac:dyDescent="0.35">
      <c r="A64" s="445" t="s">
        <v>306</v>
      </c>
      <c r="B64" s="429">
        <v>84.224787969637006</v>
      </c>
      <c r="C64" s="429">
        <v>77.250100000000003</v>
      </c>
      <c r="D64" s="430">
        <v>-6.9746879696370003</v>
      </c>
      <c r="E64" s="436">
        <v>0.91718960489199997</v>
      </c>
      <c r="F64" s="429">
        <v>81.755319359794001</v>
      </c>
      <c r="G64" s="430">
        <v>68.129432799827995</v>
      </c>
      <c r="H64" s="432">
        <v>6.2564399999999996</v>
      </c>
      <c r="I64" s="429">
        <v>51.650239999999997</v>
      </c>
      <c r="J64" s="430">
        <v>-16.479192799827999</v>
      </c>
      <c r="K64" s="437">
        <v>0.63176610897499996</v>
      </c>
    </row>
    <row r="65" spans="1:11" ht="14.4" customHeight="1" thickBot="1" x14ac:dyDescent="0.35">
      <c r="A65" s="446" t="s">
        <v>307</v>
      </c>
      <c r="B65" s="424">
        <v>0.23569054459800001</v>
      </c>
      <c r="C65" s="424">
        <v>8.5828000000000007</v>
      </c>
      <c r="D65" s="425">
        <v>8.3471094554010001</v>
      </c>
      <c r="E65" s="426">
        <v>36.415546557528003</v>
      </c>
      <c r="F65" s="424">
        <v>9.7976141135979997</v>
      </c>
      <c r="G65" s="425">
        <v>8.164678427998</v>
      </c>
      <c r="H65" s="427">
        <v>6.0183</v>
      </c>
      <c r="I65" s="424">
        <v>22.561299999999999</v>
      </c>
      <c r="J65" s="425">
        <v>14.396621572000999</v>
      </c>
      <c r="K65" s="428">
        <v>2.3027340879530001</v>
      </c>
    </row>
    <row r="66" spans="1:11" ht="14.4" customHeight="1" thickBot="1" x14ac:dyDescent="0.35">
      <c r="A66" s="446" t="s">
        <v>308</v>
      </c>
      <c r="B66" s="424">
        <v>79.599406528188993</v>
      </c>
      <c r="C66" s="424">
        <v>64.494</v>
      </c>
      <c r="D66" s="425">
        <v>-15.105406528189</v>
      </c>
      <c r="E66" s="426">
        <v>0.81023217148100002</v>
      </c>
      <c r="F66" s="424">
        <v>67.668209801735003</v>
      </c>
      <c r="G66" s="425">
        <v>56.390174834779003</v>
      </c>
      <c r="H66" s="427">
        <v>0</v>
      </c>
      <c r="I66" s="424">
        <v>25.562000000000001</v>
      </c>
      <c r="J66" s="425">
        <v>-30.828174834778999</v>
      </c>
      <c r="K66" s="428">
        <v>0.377754932115</v>
      </c>
    </row>
    <row r="67" spans="1:11" ht="14.4" customHeight="1" thickBot="1" x14ac:dyDescent="0.35">
      <c r="A67" s="446" t="s">
        <v>309</v>
      </c>
      <c r="B67" s="424">
        <v>4.3896908968480002</v>
      </c>
      <c r="C67" s="424">
        <v>4.1733000000000002</v>
      </c>
      <c r="D67" s="425">
        <v>-0.216390896848</v>
      </c>
      <c r="E67" s="426">
        <v>0.95070475303699997</v>
      </c>
      <c r="F67" s="424">
        <v>4.2894954444610001</v>
      </c>
      <c r="G67" s="425">
        <v>3.57457953705</v>
      </c>
      <c r="H67" s="427">
        <v>0.23813999999999999</v>
      </c>
      <c r="I67" s="424">
        <v>3.5269400000000002</v>
      </c>
      <c r="J67" s="425">
        <v>-4.763953705E-2</v>
      </c>
      <c r="K67" s="428">
        <v>0.822227239931</v>
      </c>
    </row>
    <row r="68" spans="1:11" ht="14.4" customHeight="1" thickBot="1" x14ac:dyDescent="0.35">
      <c r="A68" s="445" t="s">
        <v>310</v>
      </c>
      <c r="B68" s="429">
        <v>52</v>
      </c>
      <c r="C68" s="429">
        <v>44.965739999999997</v>
      </c>
      <c r="D68" s="430">
        <v>-7.0342599999999997</v>
      </c>
      <c r="E68" s="436">
        <v>0.86472576923</v>
      </c>
      <c r="F68" s="429">
        <v>61.248570170396</v>
      </c>
      <c r="G68" s="430">
        <v>51.040475141997</v>
      </c>
      <c r="H68" s="432">
        <v>1.0576700000000001</v>
      </c>
      <c r="I68" s="429">
        <v>34.903919999999999</v>
      </c>
      <c r="J68" s="430">
        <v>-16.136555141997</v>
      </c>
      <c r="K68" s="437">
        <v>0.56987322157700004</v>
      </c>
    </row>
    <row r="69" spans="1:11" ht="14.4" customHeight="1" thickBot="1" x14ac:dyDescent="0.35">
      <c r="A69" s="446" t="s">
        <v>311</v>
      </c>
      <c r="B69" s="424">
        <v>2</v>
      </c>
      <c r="C69" s="424">
        <v>1.62</v>
      </c>
      <c r="D69" s="425">
        <v>-0.38</v>
      </c>
      <c r="E69" s="426">
        <v>0.80999999999899996</v>
      </c>
      <c r="F69" s="424">
        <v>1.7036619718299999</v>
      </c>
      <c r="G69" s="425">
        <v>1.419718309859</v>
      </c>
      <c r="H69" s="427">
        <v>0.40500000000000003</v>
      </c>
      <c r="I69" s="424">
        <v>1.62</v>
      </c>
      <c r="J69" s="425">
        <v>0.20028169014</v>
      </c>
      <c r="K69" s="428">
        <v>0.950892857142</v>
      </c>
    </row>
    <row r="70" spans="1:11" ht="14.4" customHeight="1" thickBot="1" x14ac:dyDescent="0.35">
      <c r="A70" s="446" t="s">
        <v>312</v>
      </c>
      <c r="B70" s="424">
        <v>50</v>
      </c>
      <c r="C70" s="424">
        <v>43.345739999999999</v>
      </c>
      <c r="D70" s="425">
        <v>-6.6542599999999998</v>
      </c>
      <c r="E70" s="426">
        <v>0.86691479999900001</v>
      </c>
      <c r="F70" s="424">
        <v>59.544908198564997</v>
      </c>
      <c r="G70" s="425">
        <v>49.620756832136998</v>
      </c>
      <c r="H70" s="427">
        <v>1.30535</v>
      </c>
      <c r="I70" s="424">
        <v>33.283920000000002</v>
      </c>
      <c r="J70" s="425">
        <v>-16.336836832136999</v>
      </c>
      <c r="K70" s="428">
        <v>0.558971724148</v>
      </c>
    </row>
    <row r="71" spans="1:11" ht="14.4" customHeight="1" thickBot="1" x14ac:dyDescent="0.35">
      <c r="A71" s="445" t="s">
        <v>313</v>
      </c>
      <c r="B71" s="429">
        <v>59.092288392816002</v>
      </c>
      <c r="C71" s="429">
        <v>51.216090000000001</v>
      </c>
      <c r="D71" s="430">
        <v>-7.8761983928159998</v>
      </c>
      <c r="E71" s="436">
        <v>0.86671359991200003</v>
      </c>
      <c r="F71" s="429">
        <v>52.037963834480998</v>
      </c>
      <c r="G71" s="430">
        <v>43.364969862068001</v>
      </c>
      <c r="H71" s="432">
        <v>4.7344299999999997</v>
      </c>
      <c r="I71" s="429">
        <v>40.71913</v>
      </c>
      <c r="J71" s="430">
        <v>-2.6458398620680001</v>
      </c>
      <c r="K71" s="437">
        <v>0.78248891769700002</v>
      </c>
    </row>
    <row r="72" spans="1:11" ht="14.4" customHeight="1" thickBot="1" x14ac:dyDescent="0.35">
      <c r="A72" s="446" t="s">
        <v>314</v>
      </c>
      <c r="B72" s="424">
        <v>59.092288392816002</v>
      </c>
      <c r="C72" s="424">
        <v>51.216090000000001</v>
      </c>
      <c r="D72" s="425">
        <v>-7.8761983928159998</v>
      </c>
      <c r="E72" s="426">
        <v>0.86671359991200003</v>
      </c>
      <c r="F72" s="424">
        <v>52.037963834480998</v>
      </c>
      <c r="G72" s="425">
        <v>43.364969862068001</v>
      </c>
      <c r="H72" s="427">
        <v>4.7344299999999997</v>
      </c>
      <c r="I72" s="424">
        <v>40.71913</v>
      </c>
      <c r="J72" s="425">
        <v>-2.6458398620680001</v>
      </c>
      <c r="K72" s="428">
        <v>0.78248891769700002</v>
      </c>
    </row>
    <row r="73" spans="1:11" ht="14.4" customHeight="1" thickBot="1" x14ac:dyDescent="0.35">
      <c r="A73" s="445" t="s">
        <v>315</v>
      </c>
      <c r="B73" s="429">
        <v>329.22162144200797</v>
      </c>
      <c r="C73" s="429">
        <v>452.96474999999998</v>
      </c>
      <c r="D73" s="430">
        <v>123.74312855799199</v>
      </c>
      <c r="E73" s="436">
        <v>1.375865740579</v>
      </c>
      <c r="F73" s="429">
        <v>471.409531597583</v>
      </c>
      <c r="G73" s="430">
        <v>392.84127633131902</v>
      </c>
      <c r="H73" s="432">
        <v>133.17250000000101</v>
      </c>
      <c r="I73" s="429">
        <v>459.769260000001</v>
      </c>
      <c r="J73" s="430">
        <v>66.927983668682003</v>
      </c>
      <c r="K73" s="437">
        <v>0.97530751752400002</v>
      </c>
    </row>
    <row r="74" spans="1:11" ht="14.4" customHeight="1" thickBot="1" x14ac:dyDescent="0.35">
      <c r="A74" s="446" t="s">
        <v>316</v>
      </c>
      <c r="B74" s="424">
        <v>242.75385941127499</v>
      </c>
      <c r="C74" s="424">
        <v>375.67187000000001</v>
      </c>
      <c r="D74" s="425">
        <v>132.918010588725</v>
      </c>
      <c r="E74" s="426">
        <v>1.5475423167769999</v>
      </c>
      <c r="F74" s="424">
        <v>385.07772137928799</v>
      </c>
      <c r="G74" s="425">
        <v>320.89810114940701</v>
      </c>
      <c r="H74" s="427">
        <v>133.17250000000101</v>
      </c>
      <c r="I74" s="424">
        <v>352.66685000000098</v>
      </c>
      <c r="J74" s="425">
        <v>31.768748850594001</v>
      </c>
      <c r="K74" s="428">
        <v>0.91583290961800001</v>
      </c>
    </row>
    <row r="75" spans="1:11" ht="14.4" customHeight="1" thickBot="1" x14ac:dyDescent="0.35">
      <c r="A75" s="446" t="s">
        <v>317</v>
      </c>
      <c r="B75" s="424">
        <v>86.467762030732004</v>
      </c>
      <c r="C75" s="424">
        <v>75.761830000000003</v>
      </c>
      <c r="D75" s="425">
        <v>-10.705932030732001</v>
      </c>
      <c r="E75" s="426">
        <v>0.87618585494400003</v>
      </c>
      <c r="F75" s="424">
        <v>85.430691761831994</v>
      </c>
      <c r="G75" s="425">
        <v>71.192243134860007</v>
      </c>
      <c r="H75" s="427">
        <v>0</v>
      </c>
      <c r="I75" s="424">
        <v>103.29091</v>
      </c>
      <c r="J75" s="425">
        <v>32.098666865139002</v>
      </c>
      <c r="K75" s="428">
        <v>1.2090609108949999</v>
      </c>
    </row>
    <row r="76" spans="1:11" ht="14.4" customHeight="1" thickBot="1" x14ac:dyDescent="0.35">
      <c r="A76" s="446" t="s">
        <v>318</v>
      </c>
      <c r="B76" s="424">
        <v>0</v>
      </c>
      <c r="C76" s="424">
        <v>1.53105</v>
      </c>
      <c r="D76" s="425">
        <v>1.53105</v>
      </c>
      <c r="E76" s="434" t="s">
        <v>258</v>
      </c>
      <c r="F76" s="424">
        <v>0.90111845646199995</v>
      </c>
      <c r="G76" s="425">
        <v>0.75093204705200001</v>
      </c>
      <c r="H76" s="427">
        <v>0</v>
      </c>
      <c r="I76" s="424">
        <v>3.8115000000000001</v>
      </c>
      <c r="J76" s="425">
        <v>3.0605679529469998</v>
      </c>
      <c r="K76" s="428">
        <v>4.2297435732949999</v>
      </c>
    </row>
    <row r="77" spans="1:11" ht="14.4" customHeight="1" thickBot="1" x14ac:dyDescent="0.35">
      <c r="A77" s="445" t="s">
        <v>319</v>
      </c>
      <c r="B77" s="429">
        <v>88.584759269969993</v>
      </c>
      <c r="C77" s="429">
        <v>92.081100000000006</v>
      </c>
      <c r="D77" s="430">
        <v>3.4963407300289999</v>
      </c>
      <c r="E77" s="436">
        <v>1.039468874317</v>
      </c>
      <c r="F77" s="429">
        <v>30.385124673109001</v>
      </c>
      <c r="G77" s="430">
        <v>25.320937227590999</v>
      </c>
      <c r="H77" s="432">
        <v>0.372</v>
      </c>
      <c r="I77" s="429">
        <v>31.974299999999999</v>
      </c>
      <c r="J77" s="430">
        <v>6.6533627724080002</v>
      </c>
      <c r="K77" s="437">
        <v>1.052301096144</v>
      </c>
    </row>
    <row r="78" spans="1:11" ht="14.4" customHeight="1" thickBot="1" x14ac:dyDescent="0.35">
      <c r="A78" s="446" t="s">
        <v>320</v>
      </c>
      <c r="B78" s="424">
        <v>0</v>
      </c>
      <c r="C78" s="424">
        <v>29.641999999999999</v>
      </c>
      <c r="D78" s="425">
        <v>29.641999999999999</v>
      </c>
      <c r="E78" s="434" t="s">
        <v>248</v>
      </c>
      <c r="F78" s="424">
        <v>0</v>
      </c>
      <c r="G78" s="425">
        <v>0</v>
      </c>
      <c r="H78" s="427">
        <v>0</v>
      </c>
      <c r="I78" s="424">
        <v>0</v>
      </c>
      <c r="J78" s="425">
        <v>0</v>
      </c>
      <c r="K78" s="435" t="s">
        <v>248</v>
      </c>
    </row>
    <row r="79" spans="1:11" ht="14.4" customHeight="1" thickBot="1" x14ac:dyDescent="0.35">
      <c r="A79" s="446" t="s">
        <v>321</v>
      </c>
      <c r="B79" s="424">
        <v>8.5847592699700002</v>
      </c>
      <c r="C79" s="424">
        <v>9.9480000000000004</v>
      </c>
      <c r="D79" s="425">
        <v>1.3632407300289999</v>
      </c>
      <c r="E79" s="426">
        <v>1.158797781878</v>
      </c>
      <c r="F79" s="424">
        <v>5.3851246731089999</v>
      </c>
      <c r="G79" s="425">
        <v>4.4876038942580001</v>
      </c>
      <c r="H79" s="427">
        <v>0</v>
      </c>
      <c r="I79" s="424">
        <v>5.5179799999999997</v>
      </c>
      <c r="J79" s="425">
        <v>1.030376105742</v>
      </c>
      <c r="K79" s="428">
        <v>1.024670798719</v>
      </c>
    </row>
    <row r="80" spans="1:11" ht="14.4" customHeight="1" thickBot="1" x14ac:dyDescent="0.35">
      <c r="A80" s="446" t="s">
        <v>322</v>
      </c>
      <c r="B80" s="424">
        <v>40</v>
      </c>
      <c r="C80" s="424">
        <v>22.8461</v>
      </c>
      <c r="D80" s="425">
        <v>-17.1539</v>
      </c>
      <c r="E80" s="426">
        <v>0.57115249999999995</v>
      </c>
      <c r="F80" s="424">
        <v>20</v>
      </c>
      <c r="G80" s="425">
        <v>16.666666666666</v>
      </c>
      <c r="H80" s="427">
        <v>0.372</v>
      </c>
      <c r="I80" s="424">
        <v>21.640319999999999</v>
      </c>
      <c r="J80" s="425">
        <v>4.973653333333</v>
      </c>
      <c r="K80" s="428">
        <v>1.0820160000000001</v>
      </c>
    </row>
    <row r="81" spans="1:11" ht="14.4" customHeight="1" thickBot="1" x14ac:dyDescent="0.35">
      <c r="A81" s="446" t="s">
        <v>323</v>
      </c>
      <c r="B81" s="424">
        <v>40</v>
      </c>
      <c r="C81" s="424">
        <v>29.645</v>
      </c>
      <c r="D81" s="425">
        <v>-10.355</v>
      </c>
      <c r="E81" s="426">
        <v>0.74112500000000003</v>
      </c>
      <c r="F81" s="424">
        <v>5</v>
      </c>
      <c r="G81" s="425">
        <v>4.1666666666659999</v>
      </c>
      <c r="H81" s="427">
        <v>0</v>
      </c>
      <c r="I81" s="424">
        <v>4.2350000000000003</v>
      </c>
      <c r="J81" s="425">
        <v>6.8333333332999999E-2</v>
      </c>
      <c r="K81" s="428">
        <v>0.84699999999999998</v>
      </c>
    </row>
    <row r="82" spans="1:11" ht="14.4" customHeight="1" thickBot="1" x14ac:dyDescent="0.35">
      <c r="A82" s="446" t="s">
        <v>324</v>
      </c>
      <c r="B82" s="424">
        <v>0</v>
      </c>
      <c r="C82" s="424">
        <v>0</v>
      </c>
      <c r="D82" s="425">
        <v>0</v>
      </c>
      <c r="E82" s="426">
        <v>1</v>
      </c>
      <c r="F82" s="424">
        <v>0</v>
      </c>
      <c r="G82" s="425">
        <v>0</v>
      </c>
      <c r="H82" s="427">
        <v>0</v>
      </c>
      <c r="I82" s="424">
        <v>0.58099999999999996</v>
      </c>
      <c r="J82" s="425">
        <v>0.58099999999999996</v>
      </c>
      <c r="K82" s="435" t="s">
        <v>258</v>
      </c>
    </row>
    <row r="83" spans="1:11" ht="14.4" customHeight="1" thickBot="1" x14ac:dyDescent="0.35">
      <c r="A83" s="443" t="s">
        <v>35</v>
      </c>
      <c r="B83" s="424">
        <v>18811</v>
      </c>
      <c r="C83" s="424">
        <v>20790.96934</v>
      </c>
      <c r="D83" s="425">
        <v>1979.9693400000001</v>
      </c>
      <c r="E83" s="426">
        <v>1.1052559321669999</v>
      </c>
      <c r="F83" s="424">
        <v>19953.292449372599</v>
      </c>
      <c r="G83" s="425">
        <v>16627.743707810499</v>
      </c>
      <c r="H83" s="427">
        <v>1999.4850100000101</v>
      </c>
      <c r="I83" s="424">
        <v>19263.30832</v>
      </c>
      <c r="J83" s="425">
        <v>2635.5646121895402</v>
      </c>
      <c r="K83" s="428">
        <v>0.96542003626100004</v>
      </c>
    </row>
    <row r="84" spans="1:11" ht="14.4" customHeight="1" thickBot="1" x14ac:dyDescent="0.35">
      <c r="A84" s="449" t="s">
        <v>325</v>
      </c>
      <c r="B84" s="429">
        <v>14151</v>
      </c>
      <c r="C84" s="429">
        <v>15340.441000000001</v>
      </c>
      <c r="D84" s="430">
        <v>1189.44099999999</v>
      </c>
      <c r="E84" s="436">
        <v>1.0840534944519999</v>
      </c>
      <c r="F84" s="429">
        <v>15062.6924493726</v>
      </c>
      <c r="G84" s="430">
        <v>12552.243707810499</v>
      </c>
      <c r="H84" s="432">
        <v>1475.02800000001</v>
      </c>
      <c r="I84" s="429">
        <v>14196.535910000001</v>
      </c>
      <c r="J84" s="430">
        <v>1644.2922021895299</v>
      </c>
      <c r="K84" s="437">
        <v>0.94249656611599997</v>
      </c>
    </row>
    <row r="85" spans="1:11" ht="14.4" customHeight="1" thickBot="1" x14ac:dyDescent="0.35">
      <c r="A85" s="445" t="s">
        <v>326</v>
      </c>
      <c r="B85" s="429">
        <v>12945</v>
      </c>
      <c r="C85" s="429">
        <v>14018.76</v>
      </c>
      <c r="D85" s="430">
        <v>1073.75999999999</v>
      </c>
      <c r="E85" s="436">
        <v>1.0829478563149999</v>
      </c>
      <c r="F85" s="429">
        <v>13585</v>
      </c>
      <c r="G85" s="430">
        <v>11320.833333333299</v>
      </c>
      <c r="H85" s="432">
        <v>1369.5230000000099</v>
      </c>
      <c r="I85" s="429">
        <v>13216.63</v>
      </c>
      <c r="J85" s="430">
        <v>1895.7966666667201</v>
      </c>
      <c r="K85" s="437">
        <v>0.97288406330499999</v>
      </c>
    </row>
    <row r="86" spans="1:11" ht="14.4" customHeight="1" thickBot="1" x14ac:dyDescent="0.35">
      <c r="A86" s="446" t="s">
        <v>327</v>
      </c>
      <c r="B86" s="424">
        <v>12945</v>
      </c>
      <c r="C86" s="424">
        <v>14018.76</v>
      </c>
      <c r="D86" s="425">
        <v>1073.75999999999</v>
      </c>
      <c r="E86" s="426">
        <v>1.0829478563149999</v>
      </c>
      <c r="F86" s="424">
        <v>13585</v>
      </c>
      <c r="G86" s="425">
        <v>11320.833333333299</v>
      </c>
      <c r="H86" s="427">
        <v>1369.5230000000099</v>
      </c>
      <c r="I86" s="424">
        <v>13216.63</v>
      </c>
      <c r="J86" s="425">
        <v>1895.7966666667201</v>
      </c>
      <c r="K86" s="428">
        <v>0.97288406330499999</v>
      </c>
    </row>
    <row r="87" spans="1:11" ht="14.4" customHeight="1" thickBot="1" x14ac:dyDescent="0.35">
      <c r="A87" s="445" t="s">
        <v>328</v>
      </c>
      <c r="B87" s="429">
        <v>0</v>
      </c>
      <c r="C87" s="429">
        <v>-1.1339999999999999</v>
      </c>
      <c r="D87" s="430">
        <v>-1.1339999999999999</v>
      </c>
      <c r="E87" s="431" t="s">
        <v>258</v>
      </c>
      <c r="F87" s="429">
        <v>0</v>
      </c>
      <c r="G87" s="430">
        <v>0</v>
      </c>
      <c r="H87" s="432">
        <v>0</v>
      </c>
      <c r="I87" s="429">
        <v>-14.399089999999999</v>
      </c>
      <c r="J87" s="430">
        <v>-14.399089999999999</v>
      </c>
      <c r="K87" s="433" t="s">
        <v>248</v>
      </c>
    </row>
    <row r="88" spans="1:11" ht="14.4" customHeight="1" thickBot="1" x14ac:dyDescent="0.35">
      <c r="A88" s="446" t="s">
        <v>329</v>
      </c>
      <c r="B88" s="424">
        <v>0</v>
      </c>
      <c r="C88" s="424">
        <v>-1.1339999999999999</v>
      </c>
      <c r="D88" s="425">
        <v>-1.1339999999999999</v>
      </c>
      <c r="E88" s="434" t="s">
        <v>258</v>
      </c>
      <c r="F88" s="424">
        <v>0</v>
      </c>
      <c r="G88" s="425">
        <v>0</v>
      </c>
      <c r="H88" s="427">
        <v>0</v>
      </c>
      <c r="I88" s="424">
        <v>-14.399089999999999</v>
      </c>
      <c r="J88" s="425">
        <v>-14.399089999999999</v>
      </c>
      <c r="K88" s="435" t="s">
        <v>248</v>
      </c>
    </row>
    <row r="89" spans="1:11" ht="14.4" customHeight="1" thickBot="1" x14ac:dyDescent="0.35">
      <c r="A89" s="445" t="s">
        <v>330</v>
      </c>
      <c r="B89" s="429">
        <v>1170</v>
      </c>
      <c r="C89" s="429">
        <v>1250.6769999999999</v>
      </c>
      <c r="D89" s="430">
        <v>80.677000000001001</v>
      </c>
      <c r="E89" s="436">
        <v>1.0689547008539999</v>
      </c>
      <c r="F89" s="429">
        <v>1445.3164493726199</v>
      </c>
      <c r="G89" s="430">
        <v>1204.4303744771801</v>
      </c>
      <c r="H89" s="432">
        <v>96.799000000000007</v>
      </c>
      <c r="I89" s="429">
        <v>952.21500000000106</v>
      </c>
      <c r="J89" s="430">
        <v>-252.215374477182</v>
      </c>
      <c r="K89" s="437">
        <v>0.65882803756399999</v>
      </c>
    </row>
    <row r="90" spans="1:11" ht="14.4" customHeight="1" thickBot="1" x14ac:dyDescent="0.35">
      <c r="A90" s="446" t="s">
        <v>331</v>
      </c>
      <c r="B90" s="424">
        <v>1170</v>
      </c>
      <c r="C90" s="424">
        <v>1250.6769999999999</v>
      </c>
      <c r="D90" s="425">
        <v>80.677000000001001</v>
      </c>
      <c r="E90" s="426">
        <v>1.0689547008539999</v>
      </c>
      <c r="F90" s="424">
        <v>1445.3164493726199</v>
      </c>
      <c r="G90" s="425">
        <v>1204.4303744771801</v>
      </c>
      <c r="H90" s="427">
        <v>96.799000000000007</v>
      </c>
      <c r="I90" s="424">
        <v>952.21500000000106</v>
      </c>
      <c r="J90" s="425">
        <v>-252.215374477182</v>
      </c>
      <c r="K90" s="428">
        <v>0.65882803756399999</v>
      </c>
    </row>
    <row r="91" spans="1:11" ht="14.4" customHeight="1" thickBot="1" x14ac:dyDescent="0.35">
      <c r="A91" s="445" t="s">
        <v>332</v>
      </c>
      <c r="B91" s="429">
        <v>36</v>
      </c>
      <c r="C91" s="429">
        <v>20.638000000000002</v>
      </c>
      <c r="D91" s="430">
        <v>-15.362</v>
      </c>
      <c r="E91" s="436">
        <v>0.57327777777699995</v>
      </c>
      <c r="F91" s="429">
        <v>32.375999999999998</v>
      </c>
      <c r="G91" s="430">
        <v>26.98</v>
      </c>
      <c r="H91" s="432">
        <v>8.7059999999999995</v>
      </c>
      <c r="I91" s="429">
        <v>39.840000000000003</v>
      </c>
      <c r="J91" s="430">
        <v>12.86</v>
      </c>
      <c r="K91" s="437">
        <v>1.2305411415859999</v>
      </c>
    </row>
    <row r="92" spans="1:11" ht="14.4" customHeight="1" thickBot="1" x14ac:dyDescent="0.35">
      <c r="A92" s="446" t="s">
        <v>333</v>
      </c>
      <c r="B92" s="424">
        <v>36</v>
      </c>
      <c r="C92" s="424">
        <v>20.638000000000002</v>
      </c>
      <c r="D92" s="425">
        <v>-15.362</v>
      </c>
      <c r="E92" s="426">
        <v>0.57327777777699995</v>
      </c>
      <c r="F92" s="424">
        <v>32.375999999999998</v>
      </c>
      <c r="G92" s="425">
        <v>26.98</v>
      </c>
      <c r="H92" s="427">
        <v>8.7059999999999995</v>
      </c>
      <c r="I92" s="424">
        <v>39.840000000000003</v>
      </c>
      <c r="J92" s="425">
        <v>12.86</v>
      </c>
      <c r="K92" s="428">
        <v>1.2305411415859999</v>
      </c>
    </row>
    <row r="93" spans="1:11" ht="14.4" customHeight="1" thickBot="1" x14ac:dyDescent="0.35">
      <c r="A93" s="448" t="s">
        <v>334</v>
      </c>
      <c r="B93" s="424">
        <v>0</v>
      </c>
      <c r="C93" s="424">
        <v>51.5</v>
      </c>
      <c r="D93" s="425">
        <v>51.5</v>
      </c>
      <c r="E93" s="434" t="s">
        <v>258</v>
      </c>
      <c r="F93" s="424">
        <v>0</v>
      </c>
      <c r="G93" s="425">
        <v>0</v>
      </c>
      <c r="H93" s="427">
        <v>0</v>
      </c>
      <c r="I93" s="424">
        <v>2.25</v>
      </c>
      <c r="J93" s="425">
        <v>2.25</v>
      </c>
      <c r="K93" s="435" t="s">
        <v>248</v>
      </c>
    </row>
    <row r="94" spans="1:11" ht="14.4" customHeight="1" thickBot="1" x14ac:dyDescent="0.35">
      <c r="A94" s="446" t="s">
        <v>335</v>
      </c>
      <c r="B94" s="424">
        <v>0</v>
      </c>
      <c r="C94" s="424">
        <v>51.5</v>
      </c>
      <c r="D94" s="425">
        <v>51.5</v>
      </c>
      <c r="E94" s="434" t="s">
        <v>258</v>
      </c>
      <c r="F94" s="424">
        <v>0</v>
      </c>
      <c r="G94" s="425">
        <v>0</v>
      </c>
      <c r="H94" s="427">
        <v>0</v>
      </c>
      <c r="I94" s="424">
        <v>2.25</v>
      </c>
      <c r="J94" s="425">
        <v>2.25</v>
      </c>
      <c r="K94" s="435" t="s">
        <v>248</v>
      </c>
    </row>
    <row r="95" spans="1:11" ht="14.4" customHeight="1" thickBot="1" x14ac:dyDescent="0.35">
      <c r="A95" s="444" t="s">
        <v>336</v>
      </c>
      <c r="B95" s="424">
        <v>4400.99999999999</v>
      </c>
      <c r="C95" s="424">
        <v>5169.7624599999999</v>
      </c>
      <c r="D95" s="425">
        <v>768.76246000000594</v>
      </c>
      <c r="E95" s="426">
        <v>1.1746790411270001</v>
      </c>
      <c r="F95" s="424">
        <v>4618.8999999999996</v>
      </c>
      <c r="G95" s="425">
        <v>3849.0833333333298</v>
      </c>
      <c r="H95" s="427">
        <v>496.88951000000299</v>
      </c>
      <c r="I95" s="424">
        <v>4801.9282300000104</v>
      </c>
      <c r="J95" s="425">
        <v>952.844896666674</v>
      </c>
      <c r="K95" s="428">
        <v>1.039625934746</v>
      </c>
    </row>
    <row r="96" spans="1:11" ht="14.4" customHeight="1" thickBot="1" x14ac:dyDescent="0.35">
      <c r="A96" s="445" t="s">
        <v>337</v>
      </c>
      <c r="B96" s="429">
        <v>1165</v>
      </c>
      <c r="C96" s="429">
        <v>1372.5281600000001</v>
      </c>
      <c r="D96" s="430">
        <v>207.52816000000499</v>
      </c>
      <c r="E96" s="436">
        <v>1.178135759656</v>
      </c>
      <c r="F96" s="429">
        <v>1222.6500000000001</v>
      </c>
      <c r="G96" s="430">
        <v>1018.875</v>
      </c>
      <c r="H96" s="432">
        <v>131.75649000000101</v>
      </c>
      <c r="I96" s="429">
        <v>1272.6034099999999</v>
      </c>
      <c r="J96" s="430">
        <v>253.728409999999</v>
      </c>
      <c r="K96" s="437">
        <v>1.040856671982</v>
      </c>
    </row>
    <row r="97" spans="1:11" ht="14.4" customHeight="1" thickBot="1" x14ac:dyDescent="0.35">
      <c r="A97" s="446" t="s">
        <v>338</v>
      </c>
      <c r="B97" s="424">
        <v>1165</v>
      </c>
      <c r="C97" s="424">
        <v>1372.5281600000001</v>
      </c>
      <c r="D97" s="425">
        <v>207.52816000000499</v>
      </c>
      <c r="E97" s="426">
        <v>1.178135759656</v>
      </c>
      <c r="F97" s="424">
        <v>1222.6500000000001</v>
      </c>
      <c r="G97" s="425">
        <v>1018.875</v>
      </c>
      <c r="H97" s="427">
        <v>131.75649000000101</v>
      </c>
      <c r="I97" s="424">
        <v>1272.6034099999999</v>
      </c>
      <c r="J97" s="425">
        <v>253.728409999999</v>
      </c>
      <c r="K97" s="428">
        <v>1.040856671982</v>
      </c>
    </row>
    <row r="98" spans="1:11" ht="14.4" customHeight="1" thickBot="1" x14ac:dyDescent="0.35">
      <c r="A98" s="445" t="s">
        <v>339</v>
      </c>
      <c r="B98" s="429">
        <v>3236</v>
      </c>
      <c r="C98" s="429">
        <v>3797.6212999999998</v>
      </c>
      <c r="D98" s="430">
        <v>561.62130000000104</v>
      </c>
      <c r="E98" s="436">
        <v>1.1735541718169999</v>
      </c>
      <c r="F98" s="429">
        <v>3396.25</v>
      </c>
      <c r="G98" s="430">
        <v>2830.2083333333298</v>
      </c>
      <c r="H98" s="432">
        <v>365.13302000000198</v>
      </c>
      <c r="I98" s="429">
        <v>3534.2208900000101</v>
      </c>
      <c r="J98" s="430">
        <v>704.01255666667601</v>
      </c>
      <c r="K98" s="437">
        <v>1.040624479941</v>
      </c>
    </row>
    <row r="99" spans="1:11" ht="14.4" customHeight="1" thickBot="1" x14ac:dyDescent="0.35">
      <c r="A99" s="446" t="s">
        <v>340</v>
      </c>
      <c r="B99" s="424">
        <v>3236</v>
      </c>
      <c r="C99" s="424">
        <v>3797.6212999999998</v>
      </c>
      <c r="D99" s="425">
        <v>561.62130000000104</v>
      </c>
      <c r="E99" s="426">
        <v>1.1735541718169999</v>
      </c>
      <c r="F99" s="424">
        <v>3396.25</v>
      </c>
      <c r="G99" s="425">
        <v>2830.2083333333298</v>
      </c>
      <c r="H99" s="427">
        <v>365.13302000000198</v>
      </c>
      <c r="I99" s="424">
        <v>3534.2208900000101</v>
      </c>
      <c r="J99" s="425">
        <v>704.01255666667601</v>
      </c>
      <c r="K99" s="428">
        <v>1.040624479941</v>
      </c>
    </row>
    <row r="100" spans="1:11" ht="14.4" customHeight="1" thickBot="1" x14ac:dyDescent="0.35">
      <c r="A100" s="445" t="s">
        <v>341</v>
      </c>
      <c r="B100" s="429">
        <v>0</v>
      </c>
      <c r="C100" s="429">
        <v>-0.10299999999999999</v>
      </c>
      <c r="D100" s="430">
        <v>-0.10299999999999999</v>
      </c>
      <c r="E100" s="431" t="s">
        <v>258</v>
      </c>
      <c r="F100" s="429">
        <v>0</v>
      </c>
      <c r="G100" s="430">
        <v>0</v>
      </c>
      <c r="H100" s="432">
        <v>0</v>
      </c>
      <c r="I100" s="429">
        <v>-1.2961800000000001</v>
      </c>
      <c r="J100" s="430">
        <v>-1.2961800000000001</v>
      </c>
      <c r="K100" s="433" t="s">
        <v>248</v>
      </c>
    </row>
    <row r="101" spans="1:11" ht="14.4" customHeight="1" thickBot="1" x14ac:dyDescent="0.35">
      <c r="A101" s="446" t="s">
        <v>342</v>
      </c>
      <c r="B101" s="424">
        <v>0</v>
      </c>
      <c r="C101" s="424">
        <v>-0.10299999999999999</v>
      </c>
      <c r="D101" s="425">
        <v>-0.10299999999999999</v>
      </c>
      <c r="E101" s="434" t="s">
        <v>258</v>
      </c>
      <c r="F101" s="424">
        <v>0</v>
      </c>
      <c r="G101" s="425">
        <v>0</v>
      </c>
      <c r="H101" s="427">
        <v>0</v>
      </c>
      <c r="I101" s="424">
        <v>-1.2961800000000001</v>
      </c>
      <c r="J101" s="425">
        <v>-1.2961800000000001</v>
      </c>
      <c r="K101" s="435" t="s">
        <v>248</v>
      </c>
    </row>
    <row r="102" spans="1:11" ht="14.4" customHeight="1" thickBot="1" x14ac:dyDescent="0.35">
      <c r="A102" s="445" t="s">
        <v>343</v>
      </c>
      <c r="B102" s="429">
        <v>0</v>
      </c>
      <c r="C102" s="429">
        <v>-0.28399999999999997</v>
      </c>
      <c r="D102" s="430">
        <v>-0.28399999999999997</v>
      </c>
      <c r="E102" s="431" t="s">
        <v>258</v>
      </c>
      <c r="F102" s="429">
        <v>0</v>
      </c>
      <c r="G102" s="430">
        <v>0</v>
      </c>
      <c r="H102" s="432">
        <v>0</v>
      </c>
      <c r="I102" s="429">
        <v>-3.5998899999999998</v>
      </c>
      <c r="J102" s="430">
        <v>-3.5998899999999998</v>
      </c>
      <c r="K102" s="433" t="s">
        <v>248</v>
      </c>
    </row>
    <row r="103" spans="1:11" ht="14.4" customHeight="1" thickBot="1" x14ac:dyDescent="0.35">
      <c r="A103" s="446" t="s">
        <v>344</v>
      </c>
      <c r="B103" s="424">
        <v>0</v>
      </c>
      <c r="C103" s="424">
        <v>-0.28399999999999997</v>
      </c>
      <c r="D103" s="425">
        <v>-0.28399999999999997</v>
      </c>
      <c r="E103" s="434" t="s">
        <v>258</v>
      </c>
      <c r="F103" s="424">
        <v>0</v>
      </c>
      <c r="G103" s="425">
        <v>0</v>
      </c>
      <c r="H103" s="427">
        <v>0</v>
      </c>
      <c r="I103" s="424">
        <v>-3.5998899999999998</v>
      </c>
      <c r="J103" s="425">
        <v>-3.5998899999999998</v>
      </c>
      <c r="K103" s="435" t="s">
        <v>248</v>
      </c>
    </row>
    <row r="104" spans="1:11" ht="14.4" customHeight="1" thickBot="1" x14ac:dyDescent="0.35">
      <c r="A104" s="444" t="s">
        <v>345</v>
      </c>
      <c r="B104" s="424">
        <v>259</v>
      </c>
      <c r="C104" s="424">
        <v>280.76587999999998</v>
      </c>
      <c r="D104" s="425">
        <v>21.765879999999001</v>
      </c>
      <c r="E104" s="426">
        <v>1.084038146718</v>
      </c>
      <c r="F104" s="424">
        <v>271.70000000000101</v>
      </c>
      <c r="G104" s="425">
        <v>226.41666666666799</v>
      </c>
      <c r="H104" s="427">
        <v>27.567499999999999</v>
      </c>
      <c r="I104" s="424">
        <v>264.84417999999999</v>
      </c>
      <c r="J104" s="425">
        <v>38.427513333332001</v>
      </c>
      <c r="K104" s="428">
        <v>0.97476694884000004</v>
      </c>
    </row>
    <row r="105" spans="1:11" ht="14.4" customHeight="1" thickBot="1" x14ac:dyDescent="0.35">
      <c r="A105" s="445" t="s">
        <v>346</v>
      </c>
      <c r="B105" s="429">
        <v>259</v>
      </c>
      <c r="C105" s="429">
        <v>280.76587999999998</v>
      </c>
      <c r="D105" s="430">
        <v>21.765879999999001</v>
      </c>
      <c r="E105" s="436">
        <v>1.084038146718</v>
      </c>
      <c r="F105" s="429">
        <v>271.70000000000101</v>
      </c>
      <c r="G105" s="430">
        <v>226.41666666666799</v>
      </c>
      <c r="H105" s="432">
        <v>27.567499999999999</v>
      </c>
      <c r="I105" s="429">
        <v>264.84417999999999</v>
      </c>
      <c r="J105" s="430">
        <v>38.427513333332001</v>
      </c>
      <c r="K105" s="437">
        <v>0.97476694884000004</v>
      </c>
    </row>
    <row r="106" spans="1:11" ht="14.4" customHeight="1" thickBot="1" x14ac:dyDescent="0.35">
      <c r="A106" s="446" t="s">
        <v>347</v>
      </c>
      <c r="B106" s="424">
        <v>259</v>
      </c>
      <c r="C106" s="424">
        <v>280.76587999999998</v>
      </c>
      <c r="D106" s="425">
        <v>21.765879999999001</v>
      </c>
      <c r="E106" s="426">
        <v>1.084038146718</v>
      </c>
      <c r="F106" s="424">
        <v>271.70000000000101</v>
      </c>
      <c r="G106" s="425">
        <v>226.41666666666799</v>
      </c>
      <c r="H106" s="427">
        <v>27.567499999999999</v>
      </c>
      <c r="I106" s="424">
        <v>264.84417999999999</v>
      </c>
      <c r="J106" s="425">
        <v>38.427513333332001</v>
      </c>
      <c r="K106" s="428">
        <v>0.97476694884000004</v>
      </c>
    </row>
    <row r="107" spans="1:11" ht="14.4" customHeight="1" thickBot="1" x14ac:dyDescent="0.35">
      <c r="A107" s="443" t="s">
        <v>348</v>
      </c>
      <c r="B107" s="424">
        <v>0</v>
      </c>
      <c r="C107" s="424">
        <v>131.06578999999999</v>
      </c>
      <c r="D107" s="425">
        <v>131.06578999999999</v>
      </c>
      <c r="E107" s="434" t="s">
        <v>248</v>
      </c>
      <c r="F107" s="424">
        <v>58.937707941215002</v>
      </c>
      <c r="G107" s="425">
        <v>49.114756617678999</v>
      </c>
      <c r="H107" s="427">
        <v>12.2</v>
      </c>
      <c r="I107" s="424">
        <v>91.231999999999999</v>
      </c>
      <c r="J107" s="425">
        <v>42.117243382319998</v>
      </c>
      <c r="K107" s="428">
        <v>1.5479393954539999</v>
      </c>
    </row>
    <row r="108" spans="1:11" ht="14.4" customHeight="1" thickBot="1" x14ac:dyDescent="0.35">
      <c r="A108" s="444" t="s">
        <v>349</v>
      </c>
      <c r="B108" s="424">
        <v>0</v>
      </c>
      <c r="C108" s="424">
        <v>0</v>
      </c>
      <c r="D108" s="425">
        <v>0</v>
      </c>
      <c r="E108" s="426">
        <v>1</v>
      </c>
      <c r="F108" s="424">
        <v>0</v>
      </c>
      <c r="G108" s="425">
        <v>0</v>
      </c>
      <c r="H108" s="427">
        <v>0</v>
      </c>
      <c r="I108" s="424">
        <v>5.0000000000000001E-3</v>
      </c>
      <c r="J108" s="425">
        <v>5.0000000000000001E-3</v>
      </c>
      <c r="K108" s="435" t="s">
        <v>258</v>
      </c>
    </row>
    <row r="109" spans="1:11" ht="14.4" customHeight="1" thickBot="1" x14ac:dyDescent="0.35">
      <c r="A109" s="445" t="s">
        <v>350</v>
      </c>
      <c r="B109" s="429">
        <v>0</v>
      </c>
      <c r="C109" s="429">
        <v>0</v>
      </c>
      <c r="D109" s="430">
        <v>0</v>
      </c>
      <c r="E109" s="436">
        <v>1</v>
      </c>
      <c r="F109" s="429">
        <v>0</v>
      </c>
      <c r="G109" s="430">
        <v>0</v>
      </c>
      <c r="H109" s="432">
        <v>0</v>
      </c>
      <c r="I109" s="429">
        <v>5.0000000000000001E-3</v>
      </c>
      <c r="J109" s="430">
        <v>5.0000000000000001E-3</v>
      </c>
      <c r="K109" s="433" t="s">
        <v>258</v>
      </c>
    </row>
    <row r="110" spans="1:11" ht="14.4" customHeight="1" thickBot="1" x14ac:dyDescent="0.35">
      <c r="A110" s="446" t="s">
        <v>351</v>
      </c>
      <c r="B110" s="424">
        <v>0</v>
      </c>
      <c r="C110" s="424">
        <v>0</v>
      </c>
      <c r="D110" s="425">
        <v>0</v>
      </c>
      <c r="E110" s="426">
        <v>1</v>
      </c>
      <c r="F110" s="424">
        <v>0</v>
      </c>
      <c r="G110" s="425">
        <v>0</v>
      </c>
      <c r="H110" s="427">
        <v>0</v>
      </c>
      <c r="I110" s="424">
        <v>5.0000000000000001E-3</v>
      </c>
      <c r="J110" s="425">
        <v>5.0000000000000001E-3</v>
      </c>
      <c r="K110" s="435" t="s">
        <v>258</v>
      </c>
    </row>
    <row r="111" spans="1:11" ht="14.4" customHeight="1" thickBot="1" x14ac:dyDescent="0.35">
      <c r="A111" s="444" t="s">
        <v>352</v>
      </c>
      <c r="B111" s="424">
        <v>0</v>
      </c>
      <c r="C111" s="424">
        <v>131.06578999999999</v>
      </c>
      <c r="D111" s="425">
        <v>131.06578999999999</v>
      </c>
      <c r="E111" s="434" t="s">
        <v>248</v>
      </c>
      <c r="F111" s="424">
        <v>58.937707941215002</v>
      </c>
      <c r="G111" s="425">
        <v>49.114756617678999</v>
      </c>
      <c r="H111" s="427">
        <v>12.2</v>
      </c>
      <c r="I111" s="424">
        <v>91.227000000000004</v>
      </c>
      <c r="J111" s="425">
        <v>42.112243382320003</v>
      </c>
      <c r="K111" s="428">
        <v>1.547854560122</v>
      </c>
    </row>
    <row r="112" spans="1:11" ht="14.4" customHeight="1" thickBot="1" x14ac:dyDescent="0.35">
      <c r="A112" s="445" t="s">
        <v>353</v>
      </c>
      <c r="B112" s="429">
        <v>0</v>
      </c>
      <c r="C112" s="429">
        <v>65.527600000000007</v>
      </c>
      <c r="D112" s="430">
        <v>65.527600000000007</v>
      </c>
      <c r="E112" s="431" t="s">
        <v>248</v>
      </c>
      <c r="F112" s="429">
        <v>0</v>
      </c>
      <c r="G112" s="430">
        <v>0</v>
      </c>
      <c r="H112" s="432">
        <v>0</v>
      </c>
      <c r="I112" s="429">
        <v>-1.079</v>
      </c>
      <c r="J112" s="430">
        <v>-1.079</v>
      </c>
      <c r="K112" s="433" t="s">
        <v>248</v>
      </c>
    </row>
    <row r="113" spans="1:11" ht="14.4" customHeight="1" thickBot="1" x14ac:dyDescent="0.35">
      <c r="A113" s="446" t="s">
        <v>354</v>
      </c>
      <c r="B113" s="424">
        <v>0</v>
      </c>
      <c r="C113" s="424">
        <v>-0.88739999999999997</v>
      </c>
      <c r="D113" s="425">
        <v>-0.88739999999999997</v>
      </c>
      <c r="E113" s="434" t="s">
        <v>248</v>
      </c>
      <c r="F113" s="424">
        <v>0</v>
      </c>
      <c r="G113" s="425">
        <v>0</v>
      </c>
      <c r="H113" s="427">
        <v>0</v>
      </c>
      <c r="I113" s="424">
        <v>-1.2989999999999999</v>
      </c>
      <c r="J113" s="425">
        <v>-1.2989999999999999</v>
      </c>
      <c r="K113" s="435" t="s">
        <v>248</v>
      </c>
    </row>
    <row r="114" spans="1:11" ht="14.4" customHeight="1" thickBot="1" x14ac:dyDescent="0.35">
      <c r="A114" s="446" t="s">
        <v>355</v>
      </c>
      <c r="B114" s="424">
        <v>0</v>
      </c>
      <c r="C114" s="424">
        <v>66.415000000000006</v>
      </c>
      <c r="D114" s="425">
        <v>66.415000000000006</v>
      </c>
      <c r="E114" s="434" t="s">
        <v>248</v>
      </c>
      <c r="F114" s="424">
        <v>0</v>
      </c>
      <c r="G114" s="425">
        <v>0</v>
      </c>
      <c r="H114" s="427">
        <v>0</v>
      </c>
      <c r="I114" s="424">
        <v>0</v>
      </c>
      <c r="J114" s="425">
        <v>0</v>
      </c>
      <c r="K114" s="435" t="s">
        <v>248</v>
      </c>
    </row>
    <row r="115" spans="1:11" ht="14.4" customHeight="1" thickBot="1" x14ac:dyDescent="0.35">
      <c r="A115" s="446" t="s">
        <v>356</v>
      </c>
      <c r="B115" s="424">
        <v>0</v>
      </c>
      <c r="C115" s="424">
        <v>0</v>
      </c>
      <c r="D115" s="425">
        <v>0</v>
      </c>
      <c r="E115" s="434" t="s">
        <v>248</v>
      </c>
      <c r="F115" s="424">
        <v>0</v>
      </c>
      <c r="G115" s="425">
        <v>0</v>
      </c>
      <c r="H115" s="427">
        <v>0</v>
      </c>
      <c r="I115" s="424">
        <v>0.22</v>
      </c>
      <c r="J115" s="425">
        <v>0.22</v>
      </c>
      <c r="K115" s="435" t="s">
        <v>258</v>
      </c>
    </row>
    <row r="116" spans="1:11" ht="14.4" customHeight="1" thickBot="1" x14ac:dyDescent="0.35">
      <c r="A116" s="445" t="s">
        <v>357</v>
      </c>
      <c r="B116" s="429">
        <v>0</v>
      </c>
      <c r="C116" s="429">
        <v>41.4</v>
      </c>
      <c r="D116" s="430">
        <v>41.4</v>
      </c>
      <c r="E116" s="431" t="s">
        <v>248</v>
      </c>
      <c r="F116" s="429">
        <v>48</v>
      </c>
      <c r="G116" s="430">
        <v>40</v>
      </c>
      <c r="H116" s="432">
        <v>4.2</v>
      </c>
      <c r="I116" s="429">
        <v>40.6</v>
      </c>
      <c r="J116" s="430">
        <v>0.6</v>
      </c>
      <c r="K116" s="437">
        <v>0.84583333333300004</v>
      </c>
    </row>
    <row r="117" spans="1:11" ht="14.4" customHeight="1" thickBot="1" x14ac:dyDescent="0.35">
      <c r="A117" s="446" t="s">
        <v>358</v>
      </c>
      <c r="B117" s="424">
        <v>0</v>
      </c>
      <c r="C117" s="424">
        <v>41.4</v>
      </c>
      <c r="D117" s="425">
        <v>41.4</v>
      </c>
      <c r="E117" s="434" t="s">
        <v>248</v>
      </c>
      <c r="F117" s="424">
        <v>48</v>
      </c>
      <c r="G117" s="425">
        <v>40</v>
      </c>
      <c r="H117" s="427">
        <v>4.2</v>
      </c>
      <c r="I117" s="424">
        <v>40.6</v>
      </c>
      <c r="J117" s="425">
        <v>0.6</v>
      </c>
      <c r="K117" s="428">
        <v>0.84583333333300004</v>
      </c>
    </row>
    <row r="118" spans="1:11" ht="14.4" customHeight="1" thickBot="1" x14ac:dyDescent="0.35">
      <c r="A118" s="448" t="s">
        <v>359</v>
      </c>
      <c r="B118" s="424">
        <v>0</v>
      </c>
      <c r="C118" s="424">
        <v>0</v>
      </c>
      <c r="D118" s="425">
        <v>0</v>
      </c>
      <c r="E118" s="426">
        <v>1</v>
      </c>
      <c r="F118" s="424">
        <v>0</v>
      </c>
      <c r="G118" s="425">
        <v>0</v>
      </c>
      <c r="H118" s="427">
        <v>0</v>
      </c>
      <c r="I118" s="424">
        <v>10.827</v>
      </c>
      <c r="J118" s="425">
        <v>10.827</v>
      </c>
      <c r="K118" s="435" t="s">
        <v>258</v>
      </c>
    </row>
    <row r="119" spans="1:11" ht="14.4" customHeight="1" thickBot="1" x14ac:dyDescent="0.35">
      <c r="A119" s="446" t="s">
        <v>360</v>
      </c>
      <c r="B119" s="424">
        <v>0</v>
      </c>
      <c r="C119" s="424">
        <v>0</v>
      </c>
      <c r="D119" s="425">
        <v>0</v>
      </c>
      <c r="E119" s="426">
        <v>1</v>
      </c>
      <c r="F119" s="424">
        <v>0</v>
      </c>
      <c r="G119" s="425">
        <v>0</v>
      </c>
      <c r="H119" s="427">
        <v>0</v>
      </c>
      <c r="I119" s="424">
        <v>10.827</v>
      </c>
      <c r="J119" s="425">
        <v>10.827</v>
      </c>
      <c r="K119" s="435" t="s">
        <v>258</v>
      </c>
    </row>
    <row r="120" spans="1:11" ht="14.4" customHeight="1" thickBot="1" x14ac:dyDescent="0.35">
      <c r="A120" s="448" t="s">
        <v>361</v>
      </c>
      <c r="B120" s="424">
        <v>0</v>
      </c>
      <c r="C120" s="424">
        <v>1.7</v>
      </c>
      <c r="D120" s="425">
        <v>1.7</v>
      </c>
      <c r="E120" s="434" t="s">
        <v>258</v>
      </c>
      <c r="F120" s="424">
        <v>0</v>
      </c>
      <c r="G120" s="425">
        <v>0</v>
      </c>
      <c r="H120" s="427">
        <v>0</v>
      </c>
      <c r="I120" s="424">
        <v>0</v>
      </c>
      <c r="J120" s="425">
        <v>0</v>
      </c>
      <c r="K120" s="435" t="s">
        <v>248</v>
      </c>
    </row>
    <row r="121" spans="1:11" ht="14.4" customHeight="1" thickBot="1" x14ac:dyDescent="0.35">
      <c r="A121" s="446" t="s">
        <v>362</v>
      </c>
      <c r="B121" s="424">
        <v>0</v>
      </c>
      <c r="C121" s="424">
        <v>1.7</v>
      </c>
      <c r="D121" s="425">
        <v>1.7</v>
      </c>
      <c r="E121" s="434" t="s">
        <v>258</v>
      </c>
      <c r="F121" s="424">
        <v>0</v>
      </c>
      <c r="G121" s="425">
        <v>0</v>
      </c>
      <c r="H121" s="427">
        <v>0</v>
      </c>
      <c r="I121" s="424">
        <v>0</v>
      </c>
      <c r="J121" s="425">
        <v>0</v>
      </c>
      <c r="K121" s="435" t="s">
        <v>248</v>
      </c>
    </row>
    <row r="122" spans="1:11" ht="14.4" customHeight="1" thickBot="1" x14ac:dyDescent="0.35">
      <c r="A122" s="448" t="s">
        <v>363</v>
      </c>
      <c r="B122" s="424">
        <v>0</v>
      </c>
      <c r="C122" s="424">
        <v>11.55</v>
      </c>
      <c r="D122" s="425">
        <v>11.55</v>
      </c>
      <c r="E122" s="434" t="s">
        <v>248</v>
      </c>
      <c r="F122" s="424">
        <v>10.937707941215001</v>
      </c>
      <c r="G122" s="425">
        <v>9.1147566176789994</v>
      </c>
      <c r="H122" s="427">
        <v>2</v>
      </c>
      <c r="I122" s="424">
        <v>8.6999999999999993</v>
      </c>
      <c r="J122" s="425">
        <v>-0.41475661767900002</v>
      </c>
      <c r="K122" s="428">
        <v>0.79541344921199997</v>
      </c>
    </row>
    <row r="123" spans="1:11" ht="14.4" customHeight="1" thickBot="1" x14ac:dyDescent="0.35">
      <c r="A123" s="446" t="s">
        <v>364</v>
      </c>
      <c r="B123" s="424">
        <v>0</v>
      </c>
      <c r="C123" s="424">
        <v>11.55</v>
      </c>
      <c r="D123" s="425">
        <v>11.55</v>
      </c>
      <c r="E123" s="434" t="s">
        <v>248</v>
      </c>
      <c r="F123" s="424">
        <v>10.937707941215001</v>
      </c>
      <c r="G123" s="425">
        <v>9.1147566176789994</v>
      </c>
      <c r="H123" s="427">
        <v>2</v>
      </c>
      <c r="I123" s="424">
        <v>8.6999999999999993</v>
      </c>
      <c r="J123" s="425">
        <v>-0.41475661767900002</v>
      </c>
      <c r="K123" s="428">
        <v>0.79541344921199997</v>
      </c>
    </row>
    <row r="124" spans="1:11" ht="14.4" customHeight="1" thickBot="1" x14ac:dyDescent="0.35">
      <c r="A124" s="448" t="s">
        <v>365</v>
      </c>
      <c r="B124" s="424">
        <v>0</v>
      </c>
      <c r="C124" s="424">
        <v>8</v>
      </c>
      <c r="D124" s="425">
        <v>8</v>
      </c>
      <c r="E124" s="434" t="s">
        <v>248</v>
      </c>
      <c r="F124" s="424">
        <v>0</v>
      </c>
      <c r="G124" s="425">
        <v>0</v>
      </c>
      <c r="H124" s="427">
        <v>6</v>
      </c>
      <c r="I124" s="424">
        <v>19.95</v>
      </c>
      <c r="J124" s="425">
        <v>19.95</v>
      </c>
      <c r="K124" s="435" t="s">
        <v>248</v>
      </c>
    </row>
    <row r="125" spans="1:11" ht="14.4" customHeight="1" thickBot="1" x14ac:dyDescent="0.35">
      <c r="A125" s="446" t="s">
        <v>366</v>
      </c>
      <c r="B125" s="424">
        <v>0</v>
      </c>
      <c r="C125" s="424">
        <v>8</v>
      </c>
      <c r="D125" s="425">
        <v>8</v>
      </c>
      <c r="E125" s="434" t="s">
        <v>248</v>
      </c>
      <c r="F125" s="424">
        <v>0</v>
      </c>
      <c r="G125" s="425">
        <v>0</v>
      </c>
      <c r="H125" s="427">
        <v>6</v>
      </c>
      <c r="I125" s="424">
        <v>19.95</v>
      </c>
      <c r="J125" s="425">
        <v>19.95</v>
      </c>
      <c r="K125" s="435" t="s">
        <v>248</v>
      </c>
    </row>
    <row r="126" spans="1:11" ht="14.4" customHeight="1" thickBot="1" x14ac:dyDescent="0.35">
      <c r="A126" s="448" t="s">
        <v>367</v>
      </c>
      <c r="B126" s="424">
        <v>0</v>
      </c>
      <c r="C126" s="424">
        <v>2.8881899999999998</v>
      </c>
      <c r="D126" s="425">
        <v>2.8881899999999998</v>
      </c>
      <c r="E126" s="434" t="s">
        <v>248</v>
      </c>
      <c r="F126" s="424">
        <v>0</v>
      </c>
      <c r="G126" s="425">
        <v>0</v>
      </c>
      <c r="H126" s="427">
        <v>0</v>
      </c>
      <c r="I126" s="424">
        <v>12.228999999999999</v>
      </c>
      <c r="J126" s="425">
        <v>12.228999999999999</v>
      </c>
      <c r="K126" s="435" t="s">
        <v>248</v>
      </c>
    </row>
    <row r="127" spans="1:11" ht="14.4" customHeight="1" thickBot="1" x14ac:dyDescent="0.35">
      <c r="A127" s="446" t="s">
        <v>368</v>
      </c>
      <c r="B127" s="424">
        <v>0</v>
      </c>
      <c r="C127" s="424">
        <v>2.8881899999999998</v>
      </c>
      <c r="D127" s="425">
        <v>2.8881899999999998</v>
      </c>
      <c r="E127" s="434" t="s">
        <v>248</v>
      </c>
      <c r="F127" s="424">
        <v>0</v>
      </c>
      <c r="G127" s="425">
        <v>0</v>
      </c>
      <c r="H127" s="427">
        <v>0</v>
      </c>
      <c r="I127" s="424">
        <v>12.228999999999999</v>
      </c>
      <c r="J127" s="425">
        <v>12.228999999999999</v>
      </c>
      <c r="K127" s="435" t="s">
        <v>248</v>
      </c>
    </row>
    <row r="128" spans="1:11" ht="14.4" customHeight="1" thickBot="1" x14ac:dyDescent="0.35">
      <c r="A128" s="443" t="s">
        <v>369</v>
      </c>
      <c r="B128" s="424">
        <v>1984</v>
      </c>
      <c r="C128" s="424">
        <v>2090.3680800000002</v>
      </c>
      <c r="D128" s="425">
        <v>106.368079999996</v>
      </c>
      <c r="E128" s="426">
        <v>1.0536129435479999</v>
      </c>
      <c r="F128" s="424">
        <v>2176.8463138233901</v>
      </c>
      <c r="G128" s="425">
        <v>1814.0385948528301</v>
      </c>
      <c r="H128" s="427">
        <v>191.405000000001</v>
      </c>
      <c r="I128" s="424">
        <v>2035.36932</v>
      </c>
      <c r="J128" s="425">
        <v>221.330725147175</v>
      </c>
      <c r="K128" s="428">
        <v>0.93500827645700002</v>
      </c>
    </row>
    <row r="129" spans="1:11" ht="14.4" customHeight="1" thickBot="1" x14ac:dyDescent="0.35">
      <c r="A129" s="444" t="s">
        <v>370</v>
      </c>
      <c r="B129" s="424">
        <v>1984</v>
      </c>
      <c r="C129" s="424">
        <v>2049.3510000000001</v>
      </c>
      <c r="D129" s="425">
        <v>65.350999999996006</v>
      </c>
      <c r="E129" s="426">
        <v>1.032939012096</v>
      </c>
      <c r="F129" s="424">
        <v>2176.8463138233901</v>
      </c>
      <c r="G129" s="425">
        <v>1814.0385948528301</v>
      </c>
      <c r="H129" s="427">
        <v>191.405000000001</v>
      </c>
      <c r="I129" s="424">
        <v>1956.126</v>
      </c>
      <c r="J129" s="425">
        <v>142.08740514717601</v>
      </c>
      <c r="K129" s="428">
        <v>0.89860546772500005</v>
      </c>
    </row>
    <row r="130" spans="1:11" ht="14.4" customHeight="1" thickBot="1" x14ac:dyDescent="0.35">
      <c r="A130" s="445" t="s">
        <v>371</v>
      </c>
      <c r="B130" s="429">
        <v>1984</v>
      </c>
      <c r="C130" s="429">
        <v>2049.3510000000001</v>
      </c>
      <c r="D130" s="430">
        <v>65.350999999996006</v>
      </c>
      <c r="E130" s="436">
        <v>1.032939012096</v>
      </c>
      <c r="F130" s="429">
        <v>2176.8463138233901</v>
      </c>
      <c r="G130" s="430">
        <v>1814.0385948528301</v>
      </c>
      <c r="H130" s="432">
        <v>191.405000000001</v>
      </c>
      <c r="I130" s="429">
        <v>1922.838</v>
      </c>
      <c r="J130" s="430">
        <v>108.799405147176</v>
      </c>
      <c r="K130" s="437">
        <v>0.88331362108</v>
      </c>
    </row>
    <row r="131" spans="1:11" ht="14.4" customHeight="1" thickBot="1" x14ac:dyDescent="0.35">
      <c r="A131" s="446" t="s">
        <v>372</v>
      </c>
      <c r="B131" s="424">
        <v>2</v>
      </c>
      <c r="C131" s="424">
        <v>1.728</v>
      </c>
      <c r="D131" s="425">
        <v>-0.27200000000000002</v>
      </c>
      <c r="E131" s="426">
        <v>0.86399999999900001</v>
      </c>
      <c r="F131" s="424">
        <v>1.8364423770730001</v>
      </c>
      <c r="G131" s="425">
        <v>1.5303686475610001</v>
      </c>
      <c r="H131" s="427">
        <v>0</v>
      </c>
      <c r="I131" s="424">
        <v>0</v>
      </c>
      <c r="J131" s="425">
        <v>-1.5303686475610001</v>
      </c>
      <c r="K131" s="428">
        <v>0</v>
      </c>
    </row>
    <row r="132" spans="1:11" ht="14.4" customHeight="1" thickBot="1" x14ac:dyDescent="0.35">
      <c r="A132" s="446" t="s">
        <v>373</v>
      </c>
      <c r="B132" s="424">
        <v>1982</v>
      </c>
      <c r="C132" s="424">
        <v>2047.3109999999999</v>
      </c>
      <c r="D132" s="425">
        <v>65.310999999996</v>
      </c>
      <c r="E132" s="426">
        <v>1.032952068617</v>
      </c>
      <c r="F132" s="424">
        <v>2174.6782915726799</v>
      </c>
      <c r="G132" s="425">
        <v>1812.2319096439001</v>
      </c>
      <c r="H132" s="427">
        <v>191.405000000001</v>
      </c>
      <c r="I132" s="424">
        <v>1922.838</v>
      </c>
      <c r="J132" s="425">
        <v>110.606090356102</v>
      </c>
      <c r="K132" s="428">
        <v>0.88419423114200002</v>
      </c>
    </row>
    <row r="133" spans="1:11" ht="14.4" customHeight="1" thickBot="1" x14ac:dyDescent="0.35">
      <c r="A133" s="446" t="s">
        <v>374</v>
      </c>
      <c r="B133" s="424">
        <v>0</v>
      </c>
      <c r="C133" s="424">
        <v>0.312</v>
      </c>
      <c r="D133" s="425">
        <v>0.312</v>
      </c>
      <c r="E133" s="434" t="s">
        <v>248</v>
      </c>
      <c r="F133" s="424">
        <v>0.33157987363800001</v>
      </c>
      <c r="G133" s="425">
        <v>0.27631656136499999</v>
      </c>
      <c r="H133" s="427">
        <v>0</v>
      </c>
      <c r="I133" s="424">
        <v>0</v>
      </c>
      <c r="J133" s="425">
        <v>-0.27631656136499999</v>
      </c>
      <c r="K133" s="428">
        <v>0</v>
      </c>
    </row>
    <row r="134" spans="1:11" ht="14.4" customHeight="1" thickBot="1" x14ac:dyDescent="0.35">
      <c r="A134" s="445" t="s">
        <v>375</v>
      </c>
      <c r="B134" s="429">
        <v>0</v>
      </c>
      <c r="C134" s="429">
        <v>0</v>
      </c>
      <c r="D134" s="430">
        <v>0</v>
      </c>
      <c r="E134" s="436">
        <v>1</v>
      </c>
      <c r="F134" s="429">
        <v>0</v>
      </c>
      <c r="G134" s="430">
        <v>0</v>
      </c>
      <c r="H134" s="432">
        <v>0</v>
      </c>
      <c r="I134" s="429">
        <v>33.287999999999997</v>
      </c>
      <c r="J134" s="430">
        <v>33.287999999999997</v>
      </c>
      <c r="K134" s="433" t="s">
        <v>258</v>
      </c>
    </row>
    <row r="135" spans="1:11" ht="14.4" customHeight="1" thickBot="1" x14ac:dyDescent="0.35">
      <c r="A135" s="446" t="s">
        <v>376</v>
      </c>
      <c r="B135" s="424">
        <v>0</v>
      </c>
      <c r="C135" s="424">
        <v>0</v>
      </c>
      <c r="D135" s="425">
        <v>0</v>
      </c>
      <c r="E135" s="426">
        <v>1</v>
      </c>
      <c r="F135" s="424">
        <v>0</v>
      </c>
      <c r="G135" s="425">
        <v>0</v>
      </c>
      <c r="H135" s="427">
        <v>0</v>
      </c>
      <c r="I135" s="424">
        <v>33.287999999999997</v>
      </c>
      <c r="J135" s="425">
        <v>33.287999999999997</v>
      </c>
      <c r="K135" s="435" t="s">
        <v>258</v>
      </c>
    </row>
    <row r="136" spans="1:11" ht="14.4" customHeight="1" thickBot="1" x14ac:dyDescent="0.35">
      <c r="A136" s="444" t="s">
        <v>377</v>
      </c>
      <c r="B136" s="424">
        <v>0</v>
      </c>
      <c r="C136" s="424">
        <v>41.017079999998998</v>
      </c>
      <c r="D136" s="425">
        <v>41.017079999998998</v>
      </c>
      <c r="E136" s="434" t="s">
        <v>248</v>
      </c>
      <c r="F136" s="424">
        <v>0</v>
      </c>
      <c r="G136" s="425">
        <v>0</v>
      </c>
      <c r="H136" s="427">
        <v>0</v>
      </c>
      <c r="I136" s="424">
        <v>79.243319999999997</v>
      </c>
      <c r="J136" s="425">
        <v>79.243319999999997</v>
      </c>
      <c r="K136" s="435" t="s">
        <v>248</v>
      </c>
    </row>
    <row r="137" spans="1:11" ht="14.4" customHeight="1" thickBot="1" x14ac:dyDescent="0.35">
      <c r="A137" s="445" t="s">
        <v>378</v>
      </c>
      <c r="B137" s="429">
        <v>0</v>
      </c>
      <c r="C137" s="429">
        <v>0</v>
      </c>
      <c r="D137" s="430">
        <v>0</v>
      </c>
      <c r="E137" s="436">
        <v>1</v>
      </c>
      <c r="F137" s="429">
        <v>0</v>
      </c>
      <c r="G137" s="430">
        <v>0</v>
      </c>
      <c r="H137" s="432">
        <v>0</v>
      </c>
      <c r="I137" s="429">
        <v>79.243319999999997</v>
      </c>
      <c r="J137" s="430">
        <v>79.243319999999997</v>
      </c>
      <c r="K137" s="433" t="s">
        <v>258</v>
      </c>
    </row>
    <row r="138" spans="1:11" ht="14.4" customHeight="1" thickBot="1" x14ac:dyDescent="0.35">
      <c r="A138" s="446" t="s">
        <v>379</v>
      </c>
      <c r="B138" s="424">
        <v>0</v>
      </c>
      <c r="C138" s="424">
        <v>0</v>
      </c>
      <c r="D138" s="425">
        <v>0</v>
      </c>
      <c r="E138" s="426">
        <v>1</v>
      </c>
      <c r="F138" s="424">
        <v>0</v>
      </c>
      <c r="G138" s="425">
        <v>0</v>
      </c>
      <c r="H138" s="427">
        <v>0</v>
      </c>
      <c r="I138" s="424">
        <v>79.243319999999997</v>
      </c>
      <c r="J138" s="425">
        <v>79.243319999999997</v>
      </c>
      <c r="K138" s="435" t="s">
        <v>258</v>
      </c>
    </row>
    <row r="139" spans="1:11" ht="14.4" customHeight="1" thickBot="1" x14ac:dyDescent="0.35">
      <c r="A139" s="445" t="s">
        <v>380</v>
      </c>
      <c r="B139" s="429">
        <v>0</v>
      </c>
      <c r="C139" s="429">
        <v>6.4710799999999997</v>
      </c>
      <c r="D139" s="430">
        <v>6.4710799999999997</v>
      </c>
      <c r="E139" s="431" t="s">
        <v>248</v>
      </c>
      <c r="F139" s="429">
        <v>0</v>
      </c>
      <c r="G139" s="430">
        <v>0</v>
      </c>
      <c r="H139" s="432">
        <v>0</v>
      </c>
      <c r="I139" s="429">
        <v>0</v>
      </c>
      <c r="J139" s="430">
        <v>0</v>
      </c>
      <c r="K139" s="433" t="s">
        <v>248</v>
      </c>
    </row>
    <row r="140" spans="1:11" ht="14.4" customHeight="1" thickBot="1" x14ac:dyDescent="0.35">
      <c r="A140" s="446" t="s">
        <v>381</v>
      </c>
      <c r="B140" s="424">
        <v>0</v>
      </c>
      <c r="C140" s="424">
        <v>6.4710799999999997</v>
      </c>
      <c r="D140" s="425">
        <v>6.4710799999999997</v>
      </c>
      <c r="E140" s="434" t="s">
        <v>248</v>
      </c>
      <c r="F140" s="424">
        <v>0</v>
      </c>
      <c r="G140" s="425">
        <v>0</v>
      </c>
      <c r="H140" s="427">
        <v>0</v>
      </c>
      <c r="I140" s="424">
        <v>0</v>
      </c>
      <c r="J140" s="425">
        <v>0</v>
      </c>
      <c r="K140" s="435" t="s">
        <v>248</v>
      </c>
    </row>
    <row r="141" spans="1:11" ht="14.4" customHeight="1" thickBot="1" x14ac:dyDescent="0.35">
      <c r="A141" s="445" t="s">
        <v>382</v>
      </c>
      <c r="B141" s="429">
        <v>0</v>
      </c>
      <c r="C141" s="429">
        <v>34.545999999998998</v>
      </c>
      <c r="D141" s="430">
        <v>34.545999999998998</v>
      </c>
      <c r="E141" s="431" t="s">
        <v>258</v>
      </c>
      <c r="F141" s="429">
        <v>0</v>
      </c>
      <c r="G141" s="430">
        <v>0</v>
      </c>
      <c r="H141" s="432">
        <v>0</v>
      </c>
      <c r="I141" s="429">
        <v>0</v>
      </c>
      <c r="J141" s="430">
        <v>0</v>
      </c>
      <c r="K141" s="437">
        <v>10</v>
      </c>
    </row>
    <row r="142" spans="1:11" ht="14.4" customHeight="1" thickBot="1" x14ac:dyDescent="0.35">
      <c r="A142" s="446" t="s">
        <v>383</v>
      </c>
      <c r="B142" s="424">
        <v>0</v>
      </c>
      <c r="C142" s="424">
        <v>34.545999999998998</v>
      </c>
      <c r="D142" s="425">
        <v>34.545999999998998</v>
      </c>
      <c r="E142" s="434" t="s">
        <v>258</v>
      </c>
      <c r="F142" s="424">
        <v>0</v>
      </c>
      <c r="G142" s="425">
        <v>0</v>
      </c>
      <c r="H142" s="427">
        <v>0</v>
      </c>
      <c r="I142" s="424">
        <v>0</v>
      </c>
      <c r="J142" s="425">
        <v>0</v>
      </c>
      <c r="K142" s="428">
        <v>10</v>
      </c>
    </row>
    <row r="143" spans="1:11" ht="14.4" customHeight="1" thickBot="1" x14ac:dyDescent="0.35">
      <c r="A143" s="443" t="s">
        <v>384</v>
      </c>
      <c r="B143" s="424">
        <v>0</v>
      </c>
      <c r="C143" s="424">
        <v>0.94508999999999999</v>
      </c>
      <c r="D143" s="425">
        <v>0.94508999999999999</v>
      </c>
      <c r="E143" s="434" t="s">
        <v>248</v>
      </c>
      <c r="F143" s="424">
        <v>0</v>
      </c>
      <c r="G143" s="425">
        <v>0</v>
      </c>
      <c r="H143" s="427">
        <v>0</v>
      </c>
      <c r="I143" s="424">
        <v>0.12648999999999999</v>
      </c>
      <c r="J143" s="425">
        <v>0.12648999999999999</v>
      </c>
      <c r="K143" s="435" t="s">
        <v>248</v>
      </c>
    </row>
    <row r="144" spans="1:11" ht="14.4" customHeight="1" thickBot="1" x14ac:dyDescent="0.35">
      <c r="A144" s="444" t="s">
        <v>385</v>
      </c>
      <c r="B144" s="424">
        <v>0</v>
      </c>
      <c r="C144" s="424">
        <v>0.94508999999999999</v>
      </c>
      <c r="D144" s="425">
        <v>0.94508999999999999</v>
      </c>
      <c r="E144" s="434" t="s">
        <v>248</v>
      </c>
      <c r="F144" s="424">
        <v>0</v>
      </c>
      <c r="G144" s="425">
        <v>0</v>
      </c>
      <c r="H144" s="427">
        <v>0</v>
      </c>
      <c r="I144" s="424">
        <v>0.12648999999999999</v>
      </c>
      <c r="J144" s="425">
        <v>0.12648999999999999</v>
      </c>
      <c r="K144" s="435" t="s">
        <v>248</v>
      </c>
    </row>
    <row r="145" spans="1:11" ht="14.4" customHeight="1" thickBot="1" x14ac:dyDescent="0.35">
      <c r="A145" s="445" t="s">
        <v>386</v>
      </c>
      <c r="B145" s="429">
        <v>0</v>
      </c>
      <c r="C145" s="429">
        <v>0.94508999999999999</v>
      </c>
      <c r="D145" s="430">
        <v>0.94508999999999999</v>
      </c>
      <c r="E145" s="431" t="s">
        <v>248</v>
      </c>
      <c r="F145" s="429">
        <v>0</v>
      </c>
      <c r="G145" s="430">
        <v>0</v>
      </c>
      <c r="H145" s="432">
        <v>0</v>
      </c>
      <c r="I145" s="429">
        <v>0.12648999999999999</v>
      </c>
      <c r="J145" s="430">
        <v>0.12648999999999999</v>
      </c>
      <c r="K145" s="433" t="s">
        <v>248</v>
      </c>
    </row>
    <row r="146" spans="1:11" ht="14.4" customHeight="1" thickBot="1" x14ac:dyDescent="0.35">
      <c r="A146" s="446" t="s">
        <v>387</v>
      </c>
      <c r="B146" s="424">
        <v>0</v>
      </c>
      <c r="C146" s="424">
        <v>0.94508999999999999</v>
      </c>
      <c r="D146" s="425">
        <v>0.94508999999999999</v>
      </c>
      <c r="E146" s="434" t="s">
        <v>248</v>
      </c>
      <c r="F146" s="424">
        <v>0</v>
      </c>
      <c r="G146" s="425">
        <v>0</v>
      </c>
      <c r="H146" s="427">
        <v>0</v>
      </c>
      <c r="I146" s="424">
        <v>0.12648999999999999</v>
      </c>
      <c r="J146" s="425">
        <v>0.12648999999999999</v>
      </c>
      <c r="K146" s="435" t="s">
        <v>248</v>
      </c>
    </row>
    <row r="147" spans="1:11" ht="14.4" customHeight="1" thickBot="1" x14ac:dyDescent="0.35">
      <c r="A147" s="442" t="s">
        <v>388</v>
      </c>
      <c r="B147" s="424">
        <v>28543.633059844498</v>
      </c>
      <c r="C147" s="424">
        <v>30210.33323</v>
      </c>
      <c r="D147" s="425">
        <v>1666.70017015552</v>
      </c>
      <c r="E147" s="426">
        <v>1.0583913115279999</v>
      </c>
      <c r="F147" s="424">
        <v>30248.536067073201</v>
      </c>
      <c r="G147" s="425">
        <v>25207.113389227699</v>
      </c>
      <c r="H147" s="427">
        <v>2760.8964000000001</v>
      </c>
      <c r="I147" s="424">
        <v>29238.499640000002</v>
      </c>
      <c r="J147" s="425">
        <v>4031.3862507723202</v>
      </c>
      <c r="K147" s="428">
        <v>0.96660875009500002</v>
      </c>
    </row>
    <row r="148" spans="1:11" ht="14.4" customHeight="1" thickBot="1" x14ac:dyDescent="0.35">
      <c r="A148" s="443" t="s">
        <v>389</v>
      </c>
      <c r="B148" s="424">
        <v>28001.498645287898</v>
      </c>
      <c r="C148" s="424">
        <v>28982.310420000002</v>
      </c>
      <c r="D148" s="425">
        <v>980.81177471215403</v>
      </c>
      <c r="E148" s="426">
        <v>1.0350271171959999</v>
      </c>
      <c r="F148" s="424">
        <v>29250.679731871402</v>
      </c>
      <c r="G148" s="425">
        <v>24375.566443226198</v>
      </c>
      <c r="H148" s="427">
        <v>2562.92893</v>
      </c>
      <c r="I148" s="424">
        <v>28143.698390000001</v>
      </c>
      <c r="J148" s="425">
        <v>3768.1319467737999</v>
      </c>
      <c r="K148" s="428">
        <v>0.96215536349800002</v>
      </c>
    </row>
    <row r="149" spans="1:11" ht="14.4" customHeight="1" thickBot="1" x14ac:dyDescent="0.35">
      <c r="A149" s="444" t="s">
        <v>390</v>
      </c>
      <c r="B149" s="424">
        <v>25983</v>
      </c>
      <c r="C149" s="424">
        <v>27258.733899999999</v>
      </c>
      <c r="D149" s="425">
        <v>1275.73390000001</v>
      </c>
      <c r="E149" s="426">
        <v>1.049098791517</v>
      </c>
      <c r="F149" s="424">
        <v>27465.915793401098</v>
      </c>
      <c r="G149" s="425">
        <v>22888.263161167601</v>
      </c>
      <c r="H149" s="427">
        <v>2413.20019</v>
      </c>
      <c r="I149" s="424">
        <v>26868.844229999999</v>
      </c>
      <c r="J149" s="425">
        <v>3980.58106883244</v>
      </c>
      <c r="K149" s="428">
        <v>0.97826136336000002</v>
      </c>
    </row>
    <row r="150" spans="1:11" ht="14.4" customHeight="1" thickBot="1" x14ac:dyDescent="0.35">
      <c r="A150" s="445" t="s">
        <v>391</v>
      </c>
      <c r="B150" s="429">
        <v>1194</v>
      </c>
      <c r="C150" s="429">
        <v>1086.3044299999999</v>
      </c>
      <c r="D150" s="430">
        <v>-107.69556999999899</v>
      </c>
      <c r="E150" s="436">
        <v>0.90980270519200002</v>
      </c>
      <c r="F150" s="429">
        <v>1296.2821351011301</v>
      </c>
      <c r="G150" s="430">
        <v>1080.2351125842799</v>
      </c>
      <c r="H150" s="432">
        <v>133.85151999999999</v>
      </c>
      <c r="I150" s="429">
        <v>930.05732999999998</v>
      </c>
      <c r="J150" s="430">
        <v>-150.177782584277</v>
      </c>
      <c r="K150" s="437">
        <v>0.717480635438</v>
      </c>
    </row>
    <row r="151" spans="1:11" ht="14.4" customHeight="1" thickBot="1" x14ac:dyDescent="0.35">
      <c r="A151" s="446" t="s">
        <v>392</v>
      </c>
      <c r="B151" s="424">
        <v>150</v>
      </c>
      <c r="C151" s="424">
        <v>23.250699999999998</v>
      </c>
      <c r="D151" s="425">
        <v>-126.74930000000001</v>
      </c>
      <c r="E151" s="426">
        <v>0.15500466666599999</v>
      </c>
      <c r="F151" s="424">
        <v>23.345709903054999</v>
      </c>
      <c r="G151" s="425">
        <v>19.454758252544998</v>
      </c>
      <c r="H151" s="427">
        <v>8.2910399999990005</v>
      </c>
      <c r="I151" s="424">
        <v>144.44389000000001</v>
      </c>
      <c r="J151" s="425">
        <v>124.989131747454</v>
      </c>
      <c r="K151" s="428">
        <v>6.1871706022139996</v>
      </c>
    </row>
    <row r="152" spans="1:11" ht="14.4" customHeight="1" thickBot="1" x14ac:dyDescent="0.35">
      <c r="A152" s="446" t="s">
        <v>393</v>
      </c>
      <c r="B152" s="424">
        <v>293</v>
      </c>
      <c r="C152" s="424">
        <v>592.56150000000002</v>
      </c>
      <c r="D152" s="425">
        <v>299.56150000000002</v>
      </c>
      <c r="E152" s="426">
        <v>2.0223941979519999</v>
      </c>
      <c r="F152" s="424">
        <v>720.86625237088799</v>
      </c>
      <c r="G152" s="425">
        <v>600.72187697573997</v>
      </c>
      <c r="H152" s="427">
        <v>60.079000000000001</v>
      </c>
      <c r="I152" s="424">
        <v>609.73325999999997</v>
      </c>
      <c r="J152" s="425">
        <v>9.0113830242600006</v>
      </c>
      <c r="K152" s="428">
        <v>0.84583410305899998</v>
      </c>
    </row>
    <row r="153" spans="1:11" ht="14.4" customHeight="1" thickBot="1" x14ac:dyDescent="0.35">
      <c r="A153" s="446" t="s">
        <v>394</v>
      </c>
      <c r="B153" s="424">
        <v>6</v>
      </c>
      <c r="C153" s="424">
        <v>6.2608699999999997</v>
      </c>
      <c r="D153" s="425">
        <v>0.26086999999999999</v>
      </c>
      <c r="E153" s="426">
        <v>1.043478333333</v>
      </c>
      <c r="F153" s="424">
        <v>3.460399730732</v>
      </c>
      <c r="G153" s="425">
        <v>2.8836664422760001</v>
      </c>
      <c r="H153" s="427">
        <v>0</v>
      </c>
      <c r="I153" s="424">
        <v>1.3913</v>
      </c>
      <c r="J153" s="425">
        <v>-1.4923664422759999</v>
      </c>
      <c r="K153" s="428">
        <v>0.40206337656399999</v>
      </c>
    </row>
    <row r="154" spans="1:11" ht="14.4" customHeight="1" thickBot="1" x14ac:dyDescent="0.35">
      <c r="A154" s="446" t="s">
        <v>395</v>
      </c>
      <c r="B154" s="424">
        <v>0</v>
      </c>
      <c r="C154" s="424">
        <v>2.5826099999999999</v>
      </c>
      <c r="D154" s="425">
        <v>2.5826099999999999</v>
      </c>
      <c r="E154" s="434" t="s">
        <v>258</v>
      </c>
      <c r="F154" s="424">
        <v>2.1939030771549999</v>
      </c>
      <c r="G154" s="425">
        <v>1.8282525642959999</v>
      </c>
      <c r="H154" s="427">
        <v>0</v>
      </c>
      <c r="I154" s="424">
        <v>1.3408500000000001</v>
      </c>
      <c r="J154" s="425">
        <v>-0.48740256429599998</v>
      </c>
      <c r="K154" s="428">
        <v>0.611171028457</v>
      </c>
    </row>
    <row r="155" spans="1:11" ht="14.4" customHeight="1" thickBot="1" x14ac:dyDescent="0.35">
      <c r="A155" s="446" t="s">
        <v>396</v>
      </c>
      <c r="B155" s="424">
        <v>25</v>
      </c>
      <c r="C155" s="424">
        <v>57.024079999999998</v>
      </c>
      <c r="D155" s="425">
        <v>32.024079999999998</v>
      </c>
      <c r="E155" s="426">
        <v>2.2809632</v>
      </c>
      <c r="F155" s="424">
        <v>110.661109228163</v>
      </c>
      <c r="G155" s="425">
        <v>92.217591023468998</v>
      </c>
      <c r="H155" s="427">
        <v>59.744399999998997</v>
      </c>
      <c r="I155" s="424">
        <v>86.396000000000001</v>
      </c>
      <c r="J155" s="425">
        <v>-5.8215910234689998</v>
      </c>
      <c r="K155" s="428">
        <v>0.78072595334100003</v>
      </c>
    </row>
    <row r="156" spans="1:11" ht="14.4" customHeight="1" thickBot="1" x14ac:dyDescent="0.35">
      <c r="A156" s="446" t="s">
        <v>397</v>
      </c>
      <c r="B156" s="424">
        <v>720</v>
      </c>
      <c r="C156" s="424">
        <v>404.62466999999998</v>
      </c>
      <c r="D156" s="425">
        <v>-315.37533000000002</v>
      </c>
      <c r="E156" s="426">
        <v>0.56197870833300001</v>
      </c>
      <c r="F156" s="424">
        <v>435.75476079113901</v>
      </c>
      <c r="G156" s="425">
        <v>363.12896732594902</v>
      </c>
      <c r="H156" s="427">
        <v>5.7370799999989996</v>
      </c>
      <c r="I156" s="424">
        <v>86.752030000000005</v>
      </c>
      <c r="J156" s="425">
        <v>-276.37693732594897</v>
      </c>
      <c r="K156" s="428">
        <v>0.19908452599000001</v>
      </c>
    </row>
    <row r="157" spans="1:11" ht="14.4" customHeight="1" thickBot="1" x14ac:dyDescent="0.35">
      <c r="A157" s="445" t="s">
        <v>398</v>
      </c>
      <c r="B157" s="429">
        <v>111</v>
      </c>
      <c r="C157" s="429">
        <v>232.84849</v>
      </c>
      <c r="D157" s="430">
        <v>121.84849</v>
      </c>
      <c r="E157" s="436">
        <v>2.0977341441439998</v>
      </c>
      <c r="F157" s="429">
        <v>58.224527505264</v>
      </c>
      <c r="G157" s="430">
        <v>48.520439587719999</v>
      </c>
      <c r="H157" s="432">
        <v>2.31067</v>
      </c>
      <c r="I157" s="429">
        <v>16.881150000000002</v>
      </c>
      <c r="J157" s="430">
        <v>-31.63928958772</v>
      </c>
      <c r="K157" s="437">
        <v>0.28993193630399999</v>
      </c>
    </row>
    <row r="158" spans="1:11" ht="14.4" customHeight="1" thickBot="1" x14ac:dyDescent="0.35">
      <c r="A158" s="446" t="s">
        <v>399</v>
      </c>
      <c r="B158" s="424">
        <v>111</v>
      </c>
      <c r="C158" s="424">
        <v>232.84849</v>
      </c>
      <c r="D158" s="425">
        <v>121.84849</v>
      </c>
      <c r="E158" s="426">
        <v>2.0977341441439998</v>
      </c>
      <c r="F158" s="424">
        <v>58.224527505264</v>
      </c>
      <c r="G158" s="425">
        <v>48.520439587719999</v>
      </c>
      <c r="H158" s="427">
        <v>2.31067</v>
      </c>
      <c r="I158" s="424">
        <v>16.881150000000002</v>
      </c>
      <c r="J158" s="425">
        <v>-31.63928958772</v>
      </c>
      <c r="K158" s="428">
        <v>0.28993193630399999</v>
      </c>
    </row>
    <row r="159" spans="1:11" ht="14.4" customHeight="1" thickBot="1" x14ac:dyDescent="0.35">
      <c r="A159" s="445" t="s">
        <v>400</v>
      </c>
      <c r="B159" s="429">
        <v>108</v>
      </c>
      <c r="C159" s="429">
        <v>5.9396300000000002</v>
      </c>
      <c r="D159" s="430">
        <v>-102.06037000000001</v>
      </c>
      <c r="E159" s="436">
        <v>5.4996574074E-2</v>
      </c>
      <c r="F159" s="429">
        <v>5.540381359865</v>
      </c>
      <c r="G159" s="430">
        <v>4.6169844665540003</v>
      </c>
      <c r="H159" s="432">
        <v>0</v>
      </c>
      <c r="I159" s="429">
        <v>1.4871099999999999</v>
      </c>
      <c r="J159" s="430">
        <v>-3.1298744665539999</v>
      </c>
      <c r="K159" s="437">
        <v>0.268412931061</v>
      </c>
    </row>
    <row r="160" spans="1:11" ht="14.4" customHeight="1" thickBot="1" x14ac:dyDescent="0.35">
      <c r="A160" s="446" t="s">
        <v>401</v>
      </c>
      <c r="B160" s="424">
        <v>108</v>
      </c>
      <c r="C160" s="424">
        <v>5.9396300000000002</v>
      </c>
      <c r="D160" s="425">
        <v>-102.06037000000001</v>
      </c>
      <c r="E160" s="426">
        <v>5.4996574074E-2</v>
      </c>
      <c r="F160" s="424">
        <v>5.540381359865</v>
      </c>
      <c r="G160" s="425">
        <v>4.6169844665540003</v>
      </c>
      <c r="H160" s="427">
        <v>0</v>
      </c>
      <c r="I160" s="424">
        <v>1.4871099999999999</v>
      </c>
      <c r="J160" s="425">
        <v>-3.1298744665539999</v>
      </c>
      <c r="K160" s="428">
        <v>0.268412931061</v>
      </c>
    </row>
    <row r="161" spans="1:11" ht="14.4" customHeight="1" thickBot="1" x14ac:dyDescent="0.35">
      <c r="A161" s="445" t="s">
        <v>402</v>
      </c>
      <c r="B161" s="429">
        <v>24570</v>
      </c>
      <c r="C161" s="429">
        <v>25105.367139999998</v>
      </c>
      <c r="D161" s="430">
        <v>535.36714000000904</v>
      </c>
      <c r="E161" s="436">
        <v>1.021789464387</v>
      </c>
      <c r="F161" s="429">
        <v>26105.868749434801</v>
      </c>
      <c r="G161" s="430">
        <v>21754.890624529002</v>
      </c>
      <c r="H161" s="432">
        <v>2277.038</v>
      </c>
      <c r="I161" s="429">
        <v>24464.084940000001</v>
      </c>
      <c r="J161" s="430">
        <v>2709.1943154710002</v>
      </c>
      <c r="K161" s="437">
        <v>0.93711054685799999</v>
      </c>
    </row>
    <row r="162" spans="1:11" ht="14.4" customHeight="1" thickBot="1" x14ac:dyDescent="0.35">
      <c r="A162" s="446" t="s">
        <v>403</v>
      </c>
      <c r="B162" s="424">
        <v>14733</v>
      </c>
      <c r="C162" s="424">
        <v>12704.768330000001</v>
      </c>
      <c r="D162" s="425">
        <v>-2028.2316699999999</v>
      </c>
      <c r="E162" s="426">
        <v>0.86233410235499997</v>
      </c>
      <c r="F162" s="424">
        <v>13505.840719917</v>
      </c>
      <c r="G162" s="425">
        <v>11254.867266597499</v>
      </c>
      <c r="H162" s="427">
        <v>1158.26668</v>
      </c>
      <c r="I162" s="424">
        <v>12102.863450000001</v>
      </c>
      <c r="J162" s="425">
        <v>847.99618340252198</v>
      </c>
      <c r="K162" s="428">
        <v>0.89612070073799999</v>
      </c>
    </row>
    <row r="163" spans="1:11" ht="14.4" customHeight="1" thickBot="1" x14ac:dyDescent="0.35">
      <c r="A163" s="446" t="s">
        <v>404</v>
      </c>
      <c r="B163" s="424">
        <v>9837</v>
      </c>
      <c r="C163" s="424">
        <v>12400.59881</v>
      </c>
      <c r="D163" s="425">
        <v>2563.59881000001</v>
      </c>
      <c r="E163" s="426">
        <v>1.260607787943</v>
      </c>
      <c r="F163" s="424">
        <v>12600.0280295178</v>
      </c>
      <c r="G163" s="425">
        <v>10500.023357931501</v>
      </c>
      <c r="H163" s="427">
        <v>1118.7713200000001</v>
      </c>
      <c r="I163" s="424">
        <v>12361.22149</v>
      </c>
      <c r="J163" s="425">
        <v>1861.1981320684799</v>
      </c>
      <c r="K163" s="428">
        <v>0.9810471422</v>
      </c>
    </row>
    <row r="164" spans="1:11" ht="14.4" customHeight="1" thickBot="1" x14ac:dyDescent="0.35">
      <c r="A164" s="445" t="s">
        <v>405</v>
      </c>
      <c r="B164" s="429">
        <v>0</v>
      </c>
      <c r="C164" s="429">
        <v>828.27421000000004</v>
      </c>
      <c r="D164" s="430">
        <v>828.27421000000004</v>
      </c>
      <c r="E164" s="431" t="s">
        <v>248</v>
      </c>
      <c r="F164" s="429">
        <v>0</v>
      </c>
      <c r="G164" s="430">
        <v>0</v>
      </c>
      <c r="H164" s="432">
        <v>0</v>
      </c>
      <c r="I164" s="429">
        <v>1456.3336999999999</v>
      </c>
      <c r="J164" s="430">
        <v>1456.3336999999999</v>
      </c>
      <c r="K164" s="433" t="s">
        <v>248</v>
      </c>
    </row>
    <row r="165" spans="1:11" ht="14.4" customHeight="1" thickBot="1" x14ac:dyDescent="0.35">
      <c r="A165" s="446" t="s">
        <v>406</v>
      </c>
      <c r="B165" s="424">
        <v>0</v>
      </c>
      <c r="C165" s="424">
        <v>633.82300999999995</v>
      </c>
      <c r="D165" s="425">
        <v>633.82300999999995</v>
      </c>
      <c r="E165" s="434" t="s">
        <v>248</v>
      </c>
      <c r="F165" s="424">
        <v>0</v>
      </c>
      <c r="G165" s="425">
        <v>0</v>
      </c>
      <c r="H165" s="427">
        <v>0</v>
      </c>
      <c r="I165" s="424">
        <v>711.41565000000003</v>
      </c>
      <c r="J165" s="425">
        <v>711.41565000000003</v>
      </c>
      <c r="K165" s="435" t="s">
        <v>248</v>
      </c>
    </row>
    <row r="166" spans="1:11" ht="14.4" customHeight="1" thickBot="1" x14ac:dyDescent="0.35">
      <c r="A166" s="446" t="s">
        <v>407</v>
      </c>
      <c r="B166" s="424">
        <v>0</v>
      </c>
      <c r="C166" s="424">
        <v>194.4512</v>
      </c>
      <c r="D166" s="425">
        <v>194.4512</v>
      </c>
      <c r="E166" s="434" t="s">
        <v>248</v>
      </c>
      <c r="F166" s="424">
        <v>0</v>
      </c>
      <c r="G166" s="425">
        <v>0</v>
      </c>
      <c r="H166" s="427">
        <v>0</v>
      </c>
      <c r="I166" s="424">
        <v>744.91804999999999</v>
      </c>
      <c r="J166" s="425">
        <v>744.91804999999999</v>
      </c>
      <c r="K166" s="435" t="s">
        <v>248</v>
      </c>
    </row>
    <row r="167" spans="1:11" ht="14.4" customHeight="1" thickBot="1" x14ac:dyDescent="0.35">
      <c r="A167" s="449" t="s">
        <v>408</v>
      </c>
      <c r="B167" s="429">
        <v>2018.49864528786</v>
      </c>
      <c r="C167" s="429">
        <v>1723.5765200000001</v>
      </c>
      <c r="D167" s="430">
        <v>-294.92212528785899</v>
      </c>
      <c r="E167" s="436">
        <v>0.85389035262599999</v>
      </c>
      <c r="F167" s="429">
        <v>1784.76393847037</v>
      </c>
      <c r="G167" s="430">
        <v>1487.30328205865</v>
      </c>
      <c r="H167" s="432">
        <v>149.72873999999999</v>
      </c>
      <c r="I167" s="429">
        <v>1274.8541600000001</v>
      </c>
      <c r="J167" s="430">
        <v>-212.449122058646</v>
      </c>
      <c r="K167" s="437">
        <v>0.71429847528799995</v>
      </c>
    </row>
    <row r="168" spans="1:11" ht="14.4" customHeight="1" thickBot="1" x14ac:dyDescent="0.35">
      <c r="A168" s="445" t="s">
        <v>409</v>
      </c>
      <c r="B168" s="429">
        <v>2018.49864528786</v>
      </c>
      <c r="C168" s="429">
        <v>1723.5765200000001</v>
      </c>
      <c r="D168" s="430">
        <v>-294.92212528785899</v>
      </c>
      <c r="E168" s="436">
        <v>0.85389035262599999</v>
      </c>
      <c r="F168" s="429">
        <v>1784.76393847037</v>
      </c>
      <c r="G168" s="430">
        <v>1487.30328205865</v>
      </c>
      <c r="H168" s="432">
        <v>149.72873999999999</v>
      </c>
      <c r="I168" s="429">
        <v>1274.8541600000001</v>
      </c>
      <c r="J168" s="430">
        <v>-212.449122058646</v>
      </c>
      <c r="K168" s="437">
        <v>0.71429847528799995</v>
      </c>
    </row>
    <row r="169" spans="1:11" ht="14.4" customHeight="1" thickBot="1" x14ac:dyDescent="0.35">
      <c r="A169" s="446" t="s">
        <v>410</v>
      </c>
      <c r="B169" s="424">
        <v>0</v>
      </c>
      <c r="C169" s="424">
        <v>0.95</v>
      </c>
      <c r="D169" s="425">
        <v>0.95</v>
      </c>
      <c r="E169" s="434" t="s">
        <v>258</v>
      </c>
      <c r="F169" s="424">
        <v>0.993154672706</v>
      </c>
      <c r="G169" s="425">
        <v>0.82762889392200001</v>
      </c>
      <c r="H169" s="427">
        <v>0</v>
      </c>
      <c r="I169" s="424">
        <v>0</v>
      </c>
      <c r="J169" s="425">
        <v>-0.82762889392200001</v>
      </c>
      <c r="K169" s="428">
        <v>0</v>
      </c>
    </row>
    <row r="170" spans="1:11" ht="14.4" customHeight="1" thickBot="1" x14ac:dyDescent="0.35">
      <c r="A170" s="446" t="s">
        <v>411</v>
      </c>
      <c r="B170" s="424">
        <v>2018.49864528786</v>
      </c>
      <c r="C170" s="424">
        <v>1722.62652</v>
      </c>
      <c r="D170" s="425">
        <v>-295.87212528785898</v>
      </c>
      <c r="E170" s="426">
        <v>0.85341970579000004</v>
      </c>
      <c r="F170" s="424">
        <v>1783.77078379767</v>
      </c>
      <c r="G170" s="425">
        <v>1486.4756531647199</v>
      </c>
      <c r="H170" s="427">
        <v>149.72873999999999</v>
      </c>
      <c r="I170" s="424">
        <v>1274.8541600000001</v>
      </c>
      <c r="J170" s="425">
        <v>-211.621493164724</v>
      </c>
      <c r="K170" s="428">
        <v>0.71469617709800004</v>
      </c>
    </row>
    <row r="171" spans="1:11" ht="14.4" customHeight="1" thickBot="1" x14ac:dyDescent="0.35">
      <c r="A171" s="443" t="s">
        <v>412</v>
      </c>
      <c r="B171" s="424">
        <v>542.13441455663099</v>
      </c>
      <c r="C171" s="424">
        <v>1228.04766</v>
      </c>
      <c r="D171" s="425">
        <v>685.91324544336999</v>
      </c>
      <c r="E171" s="426">
        <v>2.2652088246490001</v>
      </c>
      <c r="F171" s="424">
        <v>997.85633520176702</v>
      </c>
      <c r="G171" s="425">
        <v>831.54694600147297</v>
      </c>
      <c r="H171" s="427">
        <v>197.96746999999999</v>
      </c>
      <c r="I171" s="424">
        <v>1094.80125</v>
      </c>
      <c r="J171" s="425">
        <v>263.25430399852701</v>
      </c>
      <c r="K171" s="428">
        <v>1.0971531786469999</v>
      </c>
    </row>
    <row r="172" spans="1:11" ht="14.4" customHeight="1" thickBot="1" x14ac:dyDescent="0.35">
      <c r="A172" s="444" t="s">
        <v>413</v>
      </c>
      <c r="B172" s="424">
        <v>0</v>
      </c>
      <c r="C172" s="424">
        <v>51.5</v>
      </c>
      <c r="D172" s="425">
        <v>51.5</v>
      </c>
      <c r="E172" s="434" t="s">
        <v>248</v>
      </c>
      <c r="F172" s="424">
        <v>0</v>
      </c>
      <c r="G172" s="425">
        <v>0</v>
      </c>
      <c r="H172" s="427">
        <v>0</v>
      </c>
      <c r="I172" s="424">
        <v>2.25</v>
      </c>
      <c r="J172" s="425">
        <v>2.25</v>
      </c>
      <c r="K172" s="435" t="s">
        <v>248</v>
      </c>
    </row>
    <row r="173" spans="1:11" ht="14.4" customHeight="1" thickBot="1" x14ac:dyDescent="0.35">
      <c r="A173" s="445" t="s">
        <v>414</v>
      </c>
      <c r="B173" s="429">
        <v>0</v>
      </c>
      <c r="C173" s="429">
        <v>51.5</v>
      </c>
      <c r="D173" s="430">
        <v>51.5</v>
      </c>
      <c r="E173" s="431" t="s">
        <v>258</v>
      </c>
      <c r="F173" s="429">
        <v>0</v>
      </c>
      <c r="G173" s="430">
        <v>0</v>
      </c>
      <c r="H173" s="432">
        <v>0</v>
      </c>
      <c r="I173" s="429">
        <v>2.25</v>
      </c>
      <c r="J173" s="430">
        <v>2.25</v>
      </c>
      <c r="K173" s="433" t="s">
        <v>248</v>
      </c>
    </row>
    <row r="174" spans="1:11" ht="14.4" customHeight="1" thickBot="1" x14ac:dyDescent="0.35">
      <c r="A174" s="446" t="s">
        <v>415</v>
      </c>
      <c r="B174" s="424">
        <v>0</v>
      </c>
      <c r="C174" s="424">
        <v>51.5</v>
      </c>
      <c r="D174" s="425">
        <v>51.5</v>
      </c>
      <c r="E174" s="434" t="s">
        <v>258</v>
      </c>
      <c r="F174" s="424">
        <v>0</v>
      </c>
      <c r="G174" s="425">
        <v>0</v>
      </c>
      <c r="H174" s="427">
        <v>0</v>
      </c>
      <c r="I174" s="424">
        <v>2.25</v>
      </c>
      <c r="J174" s="425">
        <v>2.25</v>
      </c>
      <c r="K174" s="435" t="s">
        <v>248</v>
      </c>
    </row>
    <row r="175" spans="1:11" ht="14.4" customHeight="1" thickBot="1" x14ac:dyDescent="0.35">
      <c r="A175" s="449" t="s">
        <v>416</v>
      </c>
      <c r="B175" s="429">
        <v>542.13441455663099</v>
      </c>
      <c r="C175" s="429">
        <v>1176.54766</v>
      </c>
      <c r="D175" s="430">
        <v>634.41324544336999</v>
      </c>
      <c r="E175" s="436">
        <v>2.1702139329449999</v>
      </c>
      <c r="F175" s="429">
        <v>997.85633520176702</v>
      </c>
      <c r="G175" s="430">
        <v>831.54694600147297</v>
      </c>
      <c r="H175" s="432">
        <v>197.96746999999999</v>
      </c>
      <c r="I175" s="429">
        <v>1092.55125</v>
      </c>
      <c r="J175" s="430">
        <v>261.00430399852701</v>
      </c>
      <c r="K175" s="437">
        <v>1.094898345039</v>
      </c>
    </row>
    <row r="176" spans="1:11" ht="14.4" customHeight="1" thickBot="1" x14ac:dyDescent="0.35">
      <c r="A176" s="445" t="s">
        <v>417</v>
      </c>
      <c r="B176" s="429">
        <v>0</v>
      </c>
      <c r="C176" s="429">
        <v>0.28486</v>
      </c>
      <c r="D176" s="430">
        <v>0.28486</v>
      </c>
      <c r="E176" s="431" t="s">
        <v>248</v>
      </c>
      <c r="F176" s="429">
        <v>0</v>
      </c>
      <c r="G176" s="430">
        <v>0</v>
      </c>
      <c r="H176" s="432">
        <v>1.5469999999999999E-2</v>
      </c>
      <c r="I176" s="429">
        <v>3.1732499999999999</v>
      </c>
      <c r="J176" s="430">
        <v>3.1732499999999999</v>
      </c>
      <c r="K176" s="433" t="s">
        <v>248</v>
      </c>
    </row>
    <row r="177" spans="1:11" ht="14.4" customHeight="1" thickBot="1" x14ac:dyDescent="0.35">
      <c r="A177" s="446" t="s">
        <v>418</v>
      </c>
      <c r="B177" s="424">
        <v>0</v>
      </c>
      <c r="C177" s="424">
        <v>0.28486</v>
      </c>
      <c r="D177" s="425">
        <v>0.28486</v>
      </c>
      <c r="E177" s="434" t="s">
        <v>248</v>
      </c>
      <c r="F177" s="424">
        <v>0</v>
      </c>
      <c r="G177" s="425">
        <v>0</v>
      </c>
      <c r="H177" s="427">
        <v>1.5469999999999999E-2</v>
      </c>
      <c r="I177" s="424">
        <v>0.17324999999999999</v>
      </c>
      <c r="J177" s="425">
        <v>0.17324999999999999</v>
      </c>
      <c r="K177" s="435" t="s">
        <v>248</v>
      </c>
    </row>
    <row r="178" spans="1:11" ht="14.4" customHeight="1" thickBot="1" x14ac:dyDescent="0.35">
      <c r="A178" s="446" t="s">
        <v>419</v>
      </c>
      <c r="B178" s="424">
        <v>0</v>
      </c>
      <c r="C178" s="424">
        <v>0</v>
      </c>
      <c r="D178" s="425">
        <v>0</v>
      </c>
      <c r="E178" s="426">
        <v>1</v>
      </c>
      <c r="F178" s="424">
        <v>0</v>
      </c>
      <c r="G178" s="425">
        <v>0</v>
      </c>
      <c r="H178" s="427">
        <v>0</v>
      </c>
      <c r="I178" s="424">
        <v>3</v>
      </c>
      <c r="J178" s="425">
        <v>3</v>
      </c>
      <c r="K178" s="435" t="s">
        <v>258</v>
      </c>
    </row>
    <row r="179" spans="1:11" ht="14.4" customHeight="1" thickBot="1" x14ac:dyDescent="0.35">
      <c r="A179" s="445" t="s">
        <v>420</v>
      </c>
      <c r="B179" s="429">
        <v>542.13441455663099</v>
      </c>
      <c r="C179" s="429">
        <v>1176.2628</v>
      </c>
      <c r="D179" s="430">
        <v>634.12838544337001</v>
      </c>
      <c r="E179" s="436">
        <v>2.1696884912969998</v>
      </c>
      <c r="F179" s="429">
        <v>997.85633520176702</v>
      </c>
      <c r="G179" s="430">
        <v>831.54694600147297</v>
      </c>
      <c r="H179" s="432">
        <v>197.952</v>
      </c>
      <c r="I179" s="429">
        <v>1089.3779999999999</v>
      </c>
      <c r="J179" s="430">
        <v>257.83105399852701</v>
      </c>
      <c r="K179" s="437">
        <v>1.0917182780420001</v>
      </c>
    </row>
    <row r="180" spans="1:11" ht="14.4" customHeight="1" thickBot="1" x14ac:dyDescent="0.35">
      <c r="A180" s="446" t="s">
        <v>421</v>
      </c>
      <c r="B180" s="424">
        <v>491.29660133345698</v>
      </c>
      <c r="C180" s="424">
        <v>1151.2850000000001</v>
      </c>
      <c r="D180" s="425">
        <v>659.98839866654305</v>
      </c>
      <c r="E180" s="426">
        <v>2.3433603995530001</v>
      </c>
      <c r="F180" s="424">
        <v>937</v>
      </c>
      <c r="G180" s="425">
        <v>780.83333333333303</v>
      </c>
      <c r="H180" s="427">
        <v>197.8</v>
      </c>
      <c r="I180" s="424">
        <v>1088.2</v>
      </c>
      <c r="J180" s="425">
        <v>307.36666666666702</v>
      </c>
      <c r="K180" s="428">
        <v>1.161366061899</v>
      </c>
    </row>
    <row r="181" spans="1:11" ht="14.4" customHeight="1" thickBot="1" x14ac:dyDescent="0.35">
      <c r="A181" s="446" t="s">
        <v>422</v>
      </c>
      <c r="B181" s="424">
        <v>13.954518690767999</v>
      </c>
      <c r="C181" s="424">
        <v>5.4736599999999997</v>
      </c>
      <c r="D181" s="425">
        <v>-8.4808586907680006</v>
      </c>
      <c r="E181" s="426">
        <v>0.39225000312000002</v>
      </c>
      <c r="F181" s="424">
        <v>7.3862317528929999</v>
      </c>
      <c r="G181" s="425">
        <v>6.1551931274109997</v>
      </c>
      <c r="H181" s="427">
        <v>0.152</v>
      </c>
      <c r="I181" s="424">
        <v>1.1779999999999999</v>
      </c>
      <c r="J181" s="425">
        <v>-4.9771931274109997</v>
      </c>
      <c r="K181" s="428">
        <v>0.15948592454300001</v>
      </c>
    </row>
    <row r="182" spans="1:11" ht="14.4" customHeight="1" thickBot="1" x14ac:dyDescent="0.35">
      <c r="A182" s="446" t="s">
        <v>423</v>
      </c>
      <c r="B182" s="424">
        <v>36.883294532405003</v>
      </c>
      <c r="C182" s="424">
        <v>19.50414</v>
      </c>
      <c r="D182" s="425">
        <v>-17.379154532405</v>
      </c>
      <c r="E182" s="426">
        <v>0.52880688255300001</v>
      </c>
      <c r="F182" s="424">
        <v>53.470103448873999</v>
      </c>
      <c r="G182" s="425">
        <v>44.558419540728003</v>
      </c>
      <c r="H182" s="427">
        <v>0</v>
      </c>
      <c r="I182" s="424">
        <v>0</v>
      </c>
      <c r="J182" s="425">
        <v>-44.558419540728003</v>
      </c>
      <c r="K182" s="428">
        <v>0</v>
      </c>
    </row>
    <row r="183" spans="1:11" ht="14.4" customHeight="1" thickBot="1" x14ac:dyDescent="0.35">
      <c r="A183" s="443" t="s">
        <v>424</v>
      </c>
      <c r="B183" s="424">
        <v>0</v>
      </c>
      <c r="C183" s="424">
        <v>-2.4850000000000001E-2</v>
      </c>
      <c r="D183" s="425">
        <v>-2.4850000000000001E-2</v>
      </c>
      <c r="E183" s="434" t="s">
        <v>248</v>
      </c>
      <c r="F183" s="424">
        <v>0</v>
      </c>
      <c r="G183" s="425">
        <v>0</v>
      </c>
      <c r="H183" s="427">
        <v>0</v>
      </c>
      <c r="I183" s="424">
        <v>0</v>
      </c>
      <c r="J183" s="425">
        <v>0</v>
      </c>
      <c r="K183" s="435" t="s">
        <v>248</v>
      </c>
    </row>
    <row r="184" spans="1:11" ht="14.4" customHeight="1" thickBot="1" x14ac:dyDescent="0.35">
      <c r="A184" s="449" t="s">
        <v>425</v>
      </c>
      <c r="B184" s="429">
        <v>0</v>
      </c>
      <c r="C184" s="429">
        <v>-2.4850000000000001E-2</v>
      </c>
      <c r="D184" s="430">
        <v>-2.4850000000000001E-2</v>
      </c>
      <c r="E184" s="431" t="s">
        <v>248</v>
      </c>
      <c r="F184" s="429">
        <v>0</v>
      </c>
      <c r="G184" s="430">
        <v>0</v>
      </c>
      <c r="H184" s="432">
        <v>0</v>
      </c>
      <c r="I184" s="429">
        <v>0</v>
      </c>
      <c r="J184" s="430">
        <v>0</v>
      </c>
      <c r="K184" s="433" t="s">
        <v>248</v>
      </c>
    </row>
    <row r="185" spans="1:11" ht="14.4" customHeight="1" thickBot="1" x14ac:dyDescent="0.35">
      <c r="A185" s="445" t="s">
        <v>426</v>
      </c>
      <c r="B185" s="429">
        <v>0</v>
      </c>
      <c r="C185" s="429">
        <v>-2.4850000000000001E-2</v>
      </c>
      <c r="D185" s="430">
        <v>-2.4850000000000001E-2</v>
      </c>
      <c r="E185" s="431" t="s">
        <v>248</v>
      </c>
      <c r="F185" s="429">
        <v>0</v>
      </c>
      <c r="G185" s="430">
        <v>0</v>
      </c>
      <c r="H185" s="432">
        <v>0</v>
      </c>
      <c r="I185" s="429">
        <v>0</v>
      </c>
      <c r="J185" s="430">
        <v>0</v>
      </c>
      <c r="K185" s="433" t="s">
        <v>248</v>
      </c>
    </row>
    <row r="186" spans="1:11" ht="14.4" customHeight="1" thickBot="1" x14ac:dyDescent="0.35">
      <c r="A186" s="446" t="s">
        <v>427</v>
      </c>
      <c r="B186" s="424">
        <v>0</v>
      </c>
      <c r="C186" s="424">
        <v>-2.4850000000000001E-2</v>
      </c>
      <c r="D186" s="425">
        <v>-2.4850000000000001E-2</v>
      </c>
      <c r="E186" s="434" t="s">
        <v>248</v>
      </c>
      <c r="F186" s="424">
        <v>0</v>
      </c>
      <c r="G186" s="425">
        <v>0</v>
      </c>
      <c r="H186" s="427">
        <v>0</v>
      </c>
      <c r="I186" s="424">
        <v>0</v>
      </c>
      <c r="J186" s="425">
        <v>0</v>
      </c>
      <c r="K186" s="435" t="s">
        <v>248</v>
      </c>
    </row>
    <row r="187" spans="1:11" ht="14.4" customHeight="1" thickBot="1" x14ac:dyDescent="0.35">
      <c r="A187" s="442" t="s">
        <v>428</v>
      </c>
      <c r="B187" s="424">
        <v>2938.7413152672302</v>
      </c>
      <c r="C187" s="424">
        <v>3459.8525599999998</v>
      </c>
      <c r="D187" s="425">
        <v>521.111244732773</v>
      </c>
      <c r="E187" s="426">
        <v>1.1773246396420001</v>
      </c>
      <c r="F187" s="424">
        <v>3750.0657528944998</v>
      </c>
      <c r="G187" s="425">
        <v>3125.0547940787501</v>
      </c>
      <c r="H187" s="427">
        <v>341.50405000000001</v>
      </c>
      <c r="I187" s="424">
        <v>3077.7076200000001</v>
      </c>
      <c r="J187" s="425">
        <v>-47.347174078750001</v>
      </c>
      <c r="K187" s="428">
        <v>0.82070764162499998</v>
      </c>
    </row>
    <row r="188" spans="1:11" ht="14.4" customHeight="1" thickBot="1" x14ac:dyDescent="0.35">
      <c r="A188" s="447" t="s">
        <v>429</v>
      </c>
      <c r="B188" s="429">
        <v>2938.7413152672302</v>
      </c>
      <c r="C188" s="429">
        <v>3459.8525599999998</v>
      </c>
      <c r="D188" s="430">
        <v>521.111244732773</v>
      </c>
      <c r="E188" s="436">
        <v>1.1773246396420001</v>
      </c>
      <c r="F188" s="429">
        <v>3750.0657528944998</v>
      </c>
      <c r="G188" s="430">
        <v>3125.0547940787501</v>
      </c>
      <c r="H188" s="432">
        <v>341.50405000000001</v>
      </c>
      <c r="I188" s="429">
        <v>3077.7076200000001</v>
      </c>
      <c r="J188" s="430">
        <v>-47.347174078750001</v>
      </c>
      <c r="K188" s="437">
        <v>0.82070764162499998</v>
      </c>
    </row>
    <row r="189" spans="1:11" ht="14.4" customHeight="1" thickBot="1" x14ac:dyDescent="0.35">
      <c r="A189" s="449" t="s">
        <v>41</v>
      </c>
      <c r="B189" s="429">
        <v>2938.7413152672302</v>
      </c>
      <c r="C189" s="429">
        <v>3459.8525599999998</v>
      </c>
      <c r="D189" s="430">
        <v>521.111244732773</v>
      </c>
      <c r="E189" s="436">
        <v>1.1773246396420001</v>
      </c>
      <c r="F189" s="429">
        <v>3750.0657528944998</v>
      </c>
      <c r="G189" s="430">
        <v>3125.0547940787501</v>
      </c>
      <c r="H189" s="432">
        <v>341.50405000000001</v>
      </c>
      <c r="I189" s="429">
        <v>3077.7076200000001</v>
      </c>
      <c r="J189" s="430">
        <v>-47.347174078750001</v>
      </c>
      <c r="K189" s="437">
        <v>0.82070764162499998</v>
      </c>
    </row>
    <row r="190" spans="1:11" ht="14.4" customHeight="1" thickBot="1" x14ac:dyDescent="0.35">
      <c r="A190" s="448" t="s">
        <v>430</v>
      </c>
      <c r="B190" s="424">
        <v>0.17838197118599999</v>
      </c>
      <c r="C190" s="424">
        <v>0.56096999999999997</v>
      </c>
      <c r="D190" s="425">
        <v>0.38258802881300003</v>
      </c>
      <c r="E190" s="426">
        <v>3.1447684778229998</v>
      </c>
      <c r="F190" s="424">
        <v>0</v>
      </c>
      <c r="G190" s="425">
        <v>0</v>
      </c>
      <c r="H190" s="427">
        <v>0</v>
      </c>
      <c r="I190" s="424">
        <v>5.9080000000000001E-2</v>
      </c>
      <c r="J190" s="425">
        <v>5.9080000000000001E-2</v>
      </c>
      <c r="K190" s="435" t="s">
        <v>258</v>
      </c>
    </row>
    <row r="191" spans="1:11" ht="14.4" customHeight="1" thickBot="1" x14ac:dyDescent="0.35">
      <c r="A191" s="446" t="s">
        <v>431</v>
      </c>
      <c r="B191" s="424">
        <v>0.17838197118599999</v>
      </c>
      <c r="C191" s="424">
        <v>0.56096999999999997</v>
      </c>
      <c r="D191" s="425">
        <v>0.38258802881300003</v>
      </c>
      <c r="E191" s="426">
        <v>3.1447684778229998</v>
      </c>
      <c r="F191" s="424">
        <v>0</v>
      </c>
      <c r="G191" s="425">
        <v>0</v>
      </c>
      <c r="H191" s="427">
        <v>0</v>
      </c>
      <c r="I191" s="424">
        <v>5.9080000000000001E-2</v>
      </c>
      <c r="J191" s="425">
        <v>5.9080000000000001E-2</v>
      </c>
      <c r="K191" s="435" t="s">
        <v>258</v>
      </c>
    </row>
    <row r="192" spans="1:11" ht="14.4" customHeight="1" thickBot="1" x14ac:dyDescent="0.35">
      <c r="A192" s="445" t="s">
        <v>432</v>
      </c>
      <c r="B192" s="429">
        <v>7.1529992215089999</v>
      </c>
      <c r="C192" s="429">
        <v>18.188020000000002</v>
      </c>
      <c r="D192" s="430">
        <v>11.035020778490001</v>
      </c>
      <c r="E192" s="436">
        <v>2.5427124254820002</v>
      </c>
      <c r="F192" s="429">
        <v>35.760671944026001</v>
      </c>
      <c r="G192" s="430">
        <v>29.800559953354998</v>
      </c>
      <c r="H192" s="432">
        <v>0.46451999999999999</v>
      </c>
      <c r="I192" s="429">
        <v>14.605219999999999</v>
      </c>
      <c r="J192" s="430">
        <v>-15.195339953355001</v>
      </c>
      <c r="K192" s="437">
        <v>0.408415703789</v>
      </c>
    </row>
    <row r="193" spans="1:11" ht="14.4" customHeight="1" thickBot="1" x14ac:dyDescent="0.35">
      <c r="A193" s="446" t="s">
        <v>433</v>
      </c>
      <c r="B193" s="424">
        <v>0.16522642091</v>
      </c>
      <c r="C193" s="424">
        <v>11.5642</v>
      </c>
      <c r="D193" s="425">
        <v>11.398973579089001</v>
      </c>
      <c r="E193" s="426">
        <v>69.990016949476995</v>
      </c>
      <c r="F193" s="424">
        <v>27.482441994154001</v>
      </c>
      <c r="G193" s="425">
        <v>22.902034995129</v>
      </c>
      <c r="H193" s="427">
        <v>0</v>
      </c>
      <c r="I193" s="424">
        <v>9.0985999999999994</v>
      </c>
      <c r="J193" s="425">
        <v>-13.803434995129001</v>
      </c>
      <c r="K193" s="428">
        <v>0.33106956077299998</v>
      </c>
    </row>
    <row r="194" spans="1:11" ht="14.4" customHeight="1" thickBot="1" x14ac:dyDescent="0.35">
      <c r="A194" s="446" t="s">
        <v>434</v>
      </c>
      <c r="B194" s="424">
        <v>6.9877728005990001</v>
      </c>
      <c r="C194" s="424">
        <v>6.6238200000000003</v>
      </c>
      <c r="D194" s="425">
        <v>-0.36395280059899998</v>
      </c>
      <c r="E194" s="426">
        <v>0.94791576500999997</v>
      </c>
      <c r="F194" s="424">
        <v>8.2782299498709992</v>
      </c>
      <c r="G194" s="425">
        <v>6.8985249582249999</v>
      </c>
      <c r="H194" s="427">
        <v>0.46451999999999999</v>
      </c>
      <c r="I194" s="424">
        <v>5.5066199999999998</v>
      </c>
      <c r="J194" s="425">
        <v>-1.391904958225</v>
      </c>
      <c r="K194" s="428">
        <v>0.66519292570300004</v>
      </c>
    </row>
    <row r="195" spans="1:11" ht="14.4" customHeight="1" thickBot="1" x14ac:dyDescent="0.35">
      <c r="A195" s="445" t="s">
        <v>435</v>
      </c>
      <c r="B195" s="429">
        <v>69.781921244649993</v>
      </c>
      <c r="C195" s="429">
        <v>75.269909999999996</v>
      </c>
      <c r="D195" s="430">
        <v>5.4879887553489999</v>
      </c>
      <c r="E195" s="436">
        <v>1.0786448503770001</v>
      </c>
      <c r="F195" s="429">
        <v>81.976186267995999</v>
      </c>
      <c r="G195" s="430">
        <v>68.313488556663003</v>
      </c>
      <c r="H195" s="432">
        <v>6.8059000000000003</v>
      </c>
      <c r="I195" s="429">
        <v>66.087000000000003</v>
      </c>
      <c r="J195" s="430">
        <v>-2.2264885566629999</v>
      </c>
      <c r="K195" s="437">
        <v>0.80617314623400005</v>
      </c>
    </row>
    <row r="196" spans="1:11" ht="14.4" customHeight="1" thickBot="1" x14ac:dyDescent="0.35">
      <c r="A196" s="446" t="s">
        <v>436</v>
      </c>
      <c r="B196" s="424">
        <v>69.781921244649993</v>
      </c>
      <c r="C196" s="424">
        <v>75.269909999999996</v>
      </c>
      <c r="D196" s="425">
        <v>5.4879887553489999</v>
      </c>
      <c r="E196" s="426">
        <v>1.0786448503770001</v>
      </c>
      <c r="F196" s="424">
        <v>81.976186267995999</v>
      </c>
      <c r="G196" s="425">
        <v>68.313488556663003</v>
      </c>
      <c r="H196" s="427">
        <v>6.8059000000000003</v>
      </c>
      <c r="I196" s="424">
        <v>66.087000000000003</v>
      </c>
      <c r="J196" s="425">
        <v>-2.2264885566629999</v>
      </c>
      <c r="K196" s="428">
        <v>0.80617314623400005</v>
      </c>
    </row>
    <row r="197" spans="1:11" ht="14.4" customHeight="1" thickBot="1" x14ac:dyDescent="0.35">
      <c r="A197" s="445" t="s">
        <v>437</v>
      </c>
      <c r="B197" s="429">
        <v>0</v>
      </c>
      <c r="C197" s="429">
        <v>0.72799999999999998</v>
      </c>
      <c r="D197" s="430">
        <v>0.72799999999999998</v>
      </c>
      <c r="E197" s="431" t="s">
        <v>258</v>
      </c>
      <c r="F197" s="429">
        <v>0</v>
      </c>
      <c r="G197" s="430">
        <v>0</v>
      </c>
      <c r="H197" s="432">
        <v>0</v>
      </c>
      <c r="I197" s="429">
        <v>1.56</v>
      </c>
      <c r="J197" s="430">
        <v>1.56</v>
      </c>
      <c r="K197" s="433" t="s">
        <v>258</v>
      </c>
    </row>
    <row r="198" spans="1:11" ht="14.4" customHeight="1" thickBot="1" x14ac:dyDescent="0.35">
      <c r="A198" s="446" t="s">
        <v>438</v>
      </c>
      <c r="B198" s="424">
        <v>0</v>
      </c>
      <c r="C198" s="424">
        <v>0.72799999999999998</v>
      </c>
      <c r="D198" s="425">
        <v>0.72799999999999998</v>
      </c>
      <c r="E198" s="434" t="s">
        <v>258</v>
      </c>
      <c r="F198" s="424">
        <v>0</v>
      </c>
      <c r="G198" s="425">
        <v>0</v>
      </c>
      <c r="H198" s="427">
        <v>0</v>
      </c>
      <c r="I198" s="424">
        <v>1.56</v>
      </c>
      <c r="J198" s="425">
        <v>1.56</v>
      </c>
      <c r="K198" s="435" t="s">
        <v>258</v>
      </c>
    </row>
    <row r="199" spans="1:11" ht="14.4" customHeight="1" thickBot="1" x14ac:dyDescent="0.35">
      <c r="A199" s="445" t="s">
        <v>439</v>
      </c>
      <c r="B199" s="429">
        <v>1117.19758540414</v>
      </c>
      <c r="C199" s="429">
        <v>1145.7055499999999</v>
      </c>
      <c r="D199" s="430">
        <v>28.507964595863999</v>
      </c>
      <c r="E199" s="436">
        <v>1.025517388301</v>
      </c>
      <c r="F199" s="429">
        <v>1380.73652297119</v>
      </c>
      <c r="G199" s="430">
        <v>1150.61376914266</v>
      </c>
      <c r="H199" s="432">
        <v>98.359099999999998</v>
      </c>
      <c r="I199" s="429">
        <v>961.45788000000005</v>
      </c>
      <c r="J199" s="430">
        <v>-189.15588914266101</v>
      </c>
      <c r="K199" s="437">
        <v>0.69633696509300003</v>
      </c>
    </row>
    <row r="200" spans="1:11" ht="14.4" customHeight="1" thickBot="1" x14ac:dyDescent="0.35">
      <c r="A200" s="446" t="s">
        <v>440</v>
      </c>
      <c r="B200" s="424">
        <v>1117.19758540414</v>
      </c>
      <c r="C200" s="424">
        <v>1145.7055499999999</v>
      </c>
      <c r="D200" s="425">
        <v>28.507964595863999</v>
      </c>
      <c r="E200" s="426">
        <v>1.025517388301</v>
      </c>
      <c r="F200" s="424">
        <v>1380.73652297119</v>
      </c>
      <c r="G200" s="425">
        <v>1150.61376914266</v>
      </c>
      <c r="H200" s="427">
        <v>98.359099999999998</v>
      </c>
      <c r="I200" s="424">
        <v>961.45788000000005</v>
      </c>
      <c r="J200" s="425">
        <v>-189.15588914266101</v>
      </c>
      <c r="K200" s="428">
        <v>0.69633696509300003</v>
      </c>
    </row>
    <row r="201" spans="1:11" ht="14.4" customHeight="1" thickBot="1" x14ac:dyDescent="0.35">
      <c r="A201" s="445" t="s">
        <v>441</v>
      </c>
      <c r="B201" s="429">
        <v>0</v>
      </c>
      <c r="C201" s="429">
        <v>62.811999999999998</v>
      </c>
      <c r="D201" s="430">
        <v>62.811999999999998</v>
      </c>
      <c r="E201" s="431" t="s">
        <v>258</v>
      </c>
      <c r="F201" s="429">
        <v>0</v>
      </c>
      <c r="G201" s="430">
        <v>0</v>
      </c>
      <c r="H201" s="432">
        <v>1.655</v>
      </c>
      <c r="I201" s="429">
        <v>1.655</v>
      </c>
      <c r="J201" s="430">
        <v>1.655</v>
      </c>
      <c r="K201" s="433" t="s">
        <v>258</v>
      </c>
    </row>
    <row r="202" spans="1:11" ht="14.4" customHeight="1" thickBot="1" x14ac:dyDescent="0.35">
      <c r="A202" s="446" t="s">
        <v>442</v>
      </c>
      <c r="B202" s="424">
        <v>0</v>
      </c>
      <c r="C202" s="424">
        <v>62.811999999999998</v>
      </c>
      <c r="D202" s="425">
        <v>62.811999999999998</v>
      </c>
      <c r="E202" s="434" t="s">
        <v>258</v>
      </c>
      <c r="F202" s="424">
        <v>0</v>
      </c>
      <c r="G202" s="425">
        <v>0</v>
      </c>
      <c r="H202" s="427">
        <v>1.655</v>
      </c>
      <c r="I202" s="424">
        <v>1.655</v>
      </c>
      <c r="J202" s="425">
        <v>1.655</v>
      </c>
      <c r="K202" s="435" t="s">
        <v>258</v>
      </c>
    </row>
    <row r="203" spans="1:11" ht="14.4" customHeight="1" thickBot="1" x14ac:dyDescent="0.35">
      <c r="A203" s="445" t="s">
        <v>443</v>
      </c>
      <c r="B203" s="429">
        <v>1744.4304274257399</v>
      </c>
      <c r="C203" s="429">
        <v>2156.5881100000001</v>
      </c>
      <c r="D203" s="430">
        <v>412.15768257425498</v>
      </c>
      <c r="E203" s="436">
        <v>1.2362706337230001</v>
      </c>
      <c r="F203" s="429">
        <v>2251.5923717112901</v>
      </c>
      <c r="G203" s="430">
        <v>1876.3269764260699</v>
      </c>
      <c r="H203" s="432">
        <v>234.21952999999999</v>
      </c>
      <c r="I203" s="429">
        <v>2032.2834399999999</v>
      </c>
      <c r="J203" s="430">
        <v>155.956463573929</v>
      </c>
      <c r="K203" s="437">
        <v>0.90259829689100002</v>
      </c>
    </row>
    <row r="204" spans="1:11" ht="14.4" customHeight="1" thickBot="1" x14ac:dyDescent="0.35">
      <c r="A204" s="446" t="s">
        <v>444</v>
      </c>
      <c r="B204" s="424">
        <v>1744.4304274257399</v>
      </c>
      <c r="C204" s="424">
        <v>2156.5881100000001</v>
      </c>
      <c r="D204" s="425">
        <v>412.15768257425498</v>
      </c>
      <c r="E204" s="426">
        <v>1.2362706337230001</v>
      </c>
      <c r="F204" s="424">
        <v>2251.5923717112901</v>
      </c>
      <c r="G204" s="425">
        <v>1876.3269764260699</v>
      </c>
      <c r="H204" s="427">
        <v>234.21952999999999</v>
      </c>
      <c r="I204" s="424">
        <v>2032.2834399999999</v>
      </c>
      <c r="J204" s="425">
        <v>155.956463573929</v>
      </c>
      <c r="K204" s="428">
        <v>0.90259829689100002</v>
      </c>
    </row>
    <row r="205" spans="1:11" ht="14.4" customHeight="1" thickBot="1" x14ac:dyDescent="0.35">
      <c r="A205" s="442" t="s">
        <v>445</v>
      </c>
      <c r="B205" s="424">
        <v>0</v>
      </c>
      <c r="C205" s="424">
        <v>3.116E-2</v>
      </c>
      <c r="D205" s="425">
        <v>3.116E-2</v>
      </c>
      <c r="E205" s="434" t="s">
        <v>258</v>
      </c>
      <c r="F205" s="424">
        <v>0</v>
      </c>
      <c r="G205" s="425">
        <v>0</v>
      </c>
      <c r="H205" s="427">
        <v>13.95</v>
      </c>
      <c r="I205" s="424">
        <v>33.043999999999997</v>
      </c>
      <c r="J205" s="425">
        <v>33.043999999999997</v>
      </c>
      <c r="K205" s="435" t="s">
        <v>248</v>
      </c>
    </row>
    <row r="206" spans="1:11" ht="14.4" customHeight="1" thickBot="1" x14ac:dyDescent="0.35">
      <c r="A206" s="447" t="s">
        <v>446</v>
      </c>
      <c r="B206" s="429">
        <v>0</v>
      </c>
      <c r="C206" s="429">
        <v>3.116E-2</v>
      </c>
      <c r="D206" s="430">
        <v>3.116E-2</v>
      </c>
      <c r="E206" s="431" t="s">
        <v>258</v>
      </c>
      <c r="F206" s="429">
        <v>0</v>
      </c>
      <c r="G206" s="430">
        <v>0</v>
      </c>
      <c r="H206" s="432">
        <v>13.95</v>
      </c>
      <c r="I206" s="429">
        <v>33.043999999999997</v>
      </c>
      <c r="J206" s="430">
        <v>33.043999999999997</v>
      </c>
      <c r="K206" s="433" t="s">
        <v>248</v>
      </c>
    </row>
    <row r="207" spans="1:11" ht="14.4" customHeight="1" thickBot="1" x14ac:dyDescent="0.35">
      <c r="A207" s="449" t="s">
        <v>447</v>
      </c>
      <c r="B207" s="429">
        <v>0</v>
      </c>
      <c r="C207" s="429">
        <v>3.116E-2</v>
      </c>
      <c r="D207" s="430">
        <v>3.116E-2</v>
      </c>
      <c r="E207" s="431" t="s">
        <v>258</v>
      </c>
      <c r="F207" s="429">
        <v>0</v>
      </c>
      <c r="G207" s="430">
        <v>0</v>
      </c>
      <c r="H207" s="432">
        <v>13.95</v>
      </c>
      <c r="I207" s="429">
        <v>33.043999999999997</v>
      </c>
      <c r="J207" s="430">
        <v>33.043999999999997</v>
      </c>
      <c r="K207" s="433" t="s">
        <v>248</v>
      </c>
    </row>
    <row r="208" spans="1:11" ht="14.4" customHeight="1" thickBot="1" x14ac:dyDescent="0.35">
      <c r="A208" s="445" t="s">
        <v>448</v>
      </c>
      <c r="B208" s="429">
        <v>0</v>
      </c>
      <c r="C208" s="429">
        <v>3.116E-2</v>
      </c>
      <c r="D208" s="430">
        <v>3.116E-2</v>
      </c>
      <c r="E208" s="431" t="s">
        <v>258</v>
      </c>
      <c r="F208" s="429">
        <v>0</v>
      </c>
      <c r="G208" s="430">
        <v>0</v>
      </c>
      <c r="H208" s="432">
        <v>13.95</v>
      </c>
      <c r="I208" s="429">
        <v>33.043999999999997</v>
      </c>
      <c r="J208" s="430">
        <v>33.043999999999997</v>
      </c>
      <c r="K208" s="433" t="s">
        <v>258</v>
      </c>
    </row>
    <row r="209" spans="1:11" ht="14.4" customHeight="1" thickBot="1" x14ac:dyDescent="0.35">
      <c r="A209" s="446" t="s">
        <v>449</v>
      </c>
      <c r="B209" s="424">
        <v>0</v>
      </c>
      <c r="C209" s="424">
        <v>0</v>
      </c>
      <c r="D209" s="425">
        <v>0</v>
      </c>
      <c r="E209" s="426">
        <v>1</v>
      </c>
      <c r="F209" s="424">
        <v>0</v>
      </c>
      <c r="G209" s="425">
        <v>0</v>
      </c>
      <c r="H209" s="427">
        <v>13.95</v>
      </c>
      <c r="I209" s="424">
        <v>33.043999999999997</v>
      </c>
      <c r="J209" s="425">
        <v>33.043999999999997</v>
      </c>
      <c r="K209" s="435" t="s">
        <v>258</v>
      </c>
    </row>
    <row r="210" spans="1:11" ht="14.4" customHeight="1" thickBot="1" x14ac:dyDescent="0.35">
      <c r="A210" s="446" t="s">
        <v>450</v>
      </c>
      <c r="B210" s="424">
        <v>0</v>
      </c>
      <c r="C210" s="424">
        <v>3.116E-2</v>
      </c>
      <c r="D210" s="425">
        <v>3.116E-2</v>
      </c>
      <c r="E210" s="434" t="s">
        <v>258</v>
      </c>
      <c r="F210" s="424">
        <v>0</v>
      </c>
      <c r="G210" s="425">
        <v>0</v>
      </c>
      <c r="H210" s="427">
        <v>0</v>
      </c>
      <c r="I210" s="424">
        <v>0</v>
      </c>
      <c r="J210" s="425">
        <v>0</v>
      </c>
      <c r="K210" s="428">
        <v>10</v>
      </c>
    </row>
    <row r="211" spans="1:11" ht="14.4" customHeight="1" thickBot="1" x14ac:dyDescent="0.35">
      <c r="A211" s="450"/>
      <c r="B211" s="424">
        <v>2474.8721016607001</v>
      </c>
      <c r="C211" s="424">
        <v>1477.59584000001</v>
      </c>
      <c r="D211" s="425">
        <v>-997.27626166068899</v>
      </c>
      <c r="E211" s="426">
        <v>0.597039272861</v>
      </c>
      <c r="F211" s="424">
        <v>2111.6363164979698</v>
      </c>
      <c r="G211" s="425">
        <v>1759.69693041497</v>
      </c>
      <c r="H211" s="427">
        <v>-140.81261000001601</v>
      </c>
      <c r="I211" s="424">
        <v>2663.0655699999702</v>
      </c>
      <c r="J211" s="425">
        <v>903.36863958499305</v>
      </c>
      <c r="K211" s="428">
        <v>1.261138364212</v>
      </c>
    </row>
    <row r="212" spans="1:11" ht="14.4" customHeight="1" thickBot="1" x14ac:dyDescent="0.35">
      <c r="A212" s="451" t="s">
        <v>53</v>
      </c>
      <c r="B212" s="438">
        <v>2474.8721016607001</v>
      </c>
      <c r="C212" s="438">
        <v>1477.59584000001</v>
      </c>
      <c r="D212" s="439">
        <v>-997.27626166068796</v>
      </c>
      <c r="E212" s="440" t="s">
        <v>258</v>
      </c>
      <c r="F212" s="438">
        <v>2111.6363164979698</v>
      </c>
      <c r="G212" s="439">
        <v>1759.69693041497</v>
      </c>
      <c r="H212" s="438">
        <v>-140.81261000001601</v>
      </c>
      <c r="I212" s="438">
        <v>2663.0655699999702</v>
      </c>
      <c r="J212" s="439">
        <v>903.36863958499305</v>
      </c>
      <c r="K212" s="441">
        <v>1.261138364212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451</v>
      </c>
      <c r="B5" s="453" t="s">
        <v>452</v>
      </c>
      <c r="C5" s="454" t="s">
        <v>453</v>
      </c>
      <c r="D5" s="454" t="s">
        <v>453</v>
      </c>
      <c r="E5" s="454"/>
      <c r="F5" s="454" t="s">
        <v>453</v>
      </c>
      <c r="G5" s="454" t="s">
        <v>453</v>
      </c>
      <c r="H5" s="454" t="s">
        <v>453</v>
      </c>
      <c r="I5" s="455" t="s">
        <v>453</v>
      </c>
      <c r="J5" s="456" t="s">
        <v>55</v>
      </c>
    </row>
    <row r="6" spans="1:10" ht="14.4" customHeight="1" x14ac:dyDescent="0.3">
      <c r="A6" s="452" t="s">
        <v>451</v>
      </c>
      <c r="B6" s="453" t="s">
        <v>454</v>
      </c>
      <c r="C6" s="454">
        <v>2.2162799999999998</v>
      </c>
      <c r="D6" s="454">
        <v>3.1571599999999997</v>
      </c>
      <c r="E6" s="454"/>
      <c r="F6" s="454">
        <v>5.5802199999999997</v>
      </c>
      <c r="G6" s="454">
        <v>8.3333330078125005</v>
      </c>
      <c r="H6" s="454">
        <v>-2.7531130078125008</v>
      </c>
      <c r="I6" s="455">
        <v>0.66962642615728218</v>
      </c>
      <c r="J6" s="456" t="s">
        <v>1</v>
      </c>
    </row>
    <row r="7" spans="1:10" ht="14.4" customHeight="1" x14ac:dyDescent="0.3">
      <c r="A7" s="452" t="s">
        <v>451</v>
      </c>
      <c r="B7" s="453" t="s">
        <v>455</v>
      </c>
      <c r="C7" s="454">
        <v>0</v>
      </c>
      <c r="D7" s="454">
        <v>6.7759999999999998</v>
      </c>
      <c r="E7" s="454"/>
      <c r="F7" s="454">
        <v>0</v>
      </c>
      <c r="G7" s="454">
        <v>8.3333330078125005</v>
      </c>
      <c r="H7" s="454">
        <v>-8.3333330078125005</v>
      </c>
      <c r="I7" s="455">
        <v>0</v>
      </c>
      <c r="J7" s="456" t="s">
        <v>1</v>
      </c>
    </row>
    <row r="8" spans="1:10" ht="14.4" customHeight="1" x14ac:dyDescent="0.3">
      <c r="A8" s="452" t="s">
        <v>451</v>
      </c>
      <c r="B8" s="453" t="s">
        <v>456</v>
      </c>
      <c r="C8" s="454">
        <v>2.2162799999999998</v>
      </c>
      <c r="D8" s="454">
        <v>9.9331599999999991</v>
      </c>
      <c r="E8" s="454"/>
      <c r="F8" s="454">
        <v>5.5802199999999997</v>
      </c>
      <c r="G8" s="454">
        <v>16.666666015625001</v>
      </c>
      <c r="H8" s="454">
        <v>-11.086446015625</v>
      </c>
      <c r="I8" s="455">
        <v>0.33481321307864109</v>
      </c>
      <c r="J8" s="456" t="s">
        <v>457</v>
      </c>
    </row>
    <row r="10" spans="1:10" ht="14.4" customHeight="1" x14ac:dyDescent="0.3">
      <c r="A10" s="452" t="s">
        <v>451</v>
      </c>
      <c r="B10" s="453" t="s">
        <v>452</v>
      </c>
      <c r="C10" s="454" t="s">
        <v>453</v>
      </c>
      <c r="D10" s="454" t="s">
        <v>453</v>
      </c>
      <c r="E10" s="454"/>
      <c r="F10" s="454" t="s">
        <v>453</v>
      </c>
      <c r="G10" s="454" t="s">
        <v>453</v>
      </c>
      <c r="H10" s="454" t="s">
        <v>453</v>
      </c>
      <c r="I10" s="455" t="s">
        <v>453</v>
      </c>
      <c r="J10" s="456" t="s">
        <v>55</v>
      </c>
    </row>
    <row r="11" spans="1:10" ht="14.4" customHeight="1" x14ac:dyDescent="0.3">
      <c r="A11" s="452" t="s">
        <v>458</v>
      </c>
      <c r="B11" s="453" t="s">
        <v>459</v>
      </c>
      <c r="C11" s="454" t="s">
        <v>453</v>
      </c>
      <c r="D11" s="454" t="s">
        <v>453</v>
      </c>
      <c r="E11" s="454"/>
      <c r="F11" s="454" t="s">
        <v>453</v>
      </c>
      <c r="G11" s="454" t="s">
        <v>453</v>
      </c>
      <c r="H11" s="454" t="s">
        <v>453</v>
      </c>
      <c r="I11" s="455" t="s">
        <v>453</v>
      </c>
      <c r="J11" s="456" t="s">
        <v>0</v>
      </c>
    </row>
    <row r="12" spans="1:10" ht="14.4" customHeight="1" x14ac:dyDescent="0.3">
      <c r="A12" s="452" t="s">
        <v>458</v>
      </c>
      <c r="B12" s="453" t="s">
        <v>454</v>
      </c>
      <c r="C12" s="454">
        <v>2.2162799999999998</v>
      </c>
      <c r="D12" s="454">
        <v>3.1571599999999997</v>
      </c>
      <c r="E12" s="454"/>
      <c r="F12" s="454">
        <v>5.5802199999999997</v>
      </c>
      <c r="G12" s="454">
        <v>8</v>
      </c>
      <c r="H12" s="454">
        <v>-2.4197800000000003</v>
      </c>
      <c r="I12" s="455">
        <v>0.69752749999999997</v>
      </c>
      <c r="J12" s="456" t="s">
        <v>1</v>
      </c>
    </row>
    <row r="13" spans="1:10" ht="14.4" customHeight="1" x14ac:dyDescent="0.3">
      <c r="A13" s="452" t="s">
        <v>458</v>
      </c>
      <c r="B13" s="453" t="s">
        <v>455</v>
      </c>
      <c r="C13" s="454">
        <v>0</v>
      </c>
      <c r="D13" s="454">
        <v>6.7759999999999998</v>
      </c>
      <c r="E13" s="454"/>
      <c r="F13" s="454">
        <v>0</v>
      </c>
      <c r="G13" s="454">
        <v>8</v>
      </c>
      <c r="H13" s="454">
        <v>-8</v>
      </c>
      <c r="I13" s="455">
        <v>0</v>
      </c>
      <c r="J13" s="456" t="s">
        <v>1</v>
      </c>
    </row>
    <row r="14" spans="1:10" ht="14.4" customHeight="1" x14ac:dyDescent="0.3">
      <c r="A14" s="452" t="s">
        <v>458</v>
      </c>
      <c r="B14" s="453" t="s">
        <v>460</v>
      </c>
      <c r="C14" s="454">
        <v>2.2162799999999998</v>
      </c>
      <c r="D14" s="454">
        <v>9.9331599999999991</v>
      </c>
      <c r="E14" s="454"/>
      <c r="F14" s="454">
        <v>5.5802199999999997</v>
      </c>
      <c r="G14" s="454">
        <v>17</v>
      </c>
      <c r="H14" s="454">
        <v>-11.419779999999999</v>
      </c>
      <c r="I14" s="455">
        <v>0.32824823529411762</v>
      </c>
      <c r="J14" s="456" t="s">
        <v>461</v>
      </c>
    </row>
    <row r="15" spans="1:10" ht="14.4" customHeight="1" x14ac:dyDescent="0.3">
      <c r="A15" s="452" t="s">
        <v>453</v>
      </c>
      <c r="B15" s="453" t="s">
        <v>453</v>
      </c>
      <c r="C15" s="454" t="s">
        <v>453</v>
      </c>
      <c r="D15" s="454" t="s">
        <v>453</v>
      </c>
      <c r="E15" s="454"/>
      <c r="F15" s="454" t="s">
        <v>453</v>
      </c>
      <c r="G15" s="454" t="s">
        <v>453</v>
      </c>
      <c r="H15" s="454" t="s">
        <v>453</v>
      </c>
      <c r="I15" s="455" t="s">
        <v>453</v>
      </c>
      <c r="J15" s="456" t="s">
        <v>462</v>
      </c>
    </row>
    <row r="16" spans="1:10" ht="14.4" customHeight="1" x14ac:dyDescent="0.3">
      <c r="A16" s="452" t="s">
        <v>451</v>
      </c>
      <c r="B16" s="453" t="s">
        <v>456</v>
      </c>
      <c r="C16" s="454">
        <v>2.2162799999999998</v>
      </c>
      <c r="D16" s="454">
        <v>9.9331599999999991</v>
      </c>
      <c r="E16" s="454"/>
      <c r="F16" s="454">
        <v>5.5802199999999997</v>
      </c>
      <c r="G16" s="454">
        <v>17</v>
      </c>
      <c r="H16" s="454">
        <v>-11.419779999999999</v>
      </c>
      <c r="I16" s="455">
        <v>0.32824823529411762</v>
      </c>
      <c r="J16" s="456" t="s">
        <v>457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176.87165831793351</v>
      </c>
      <c r="M3" s="84">
        <f>SUBTOTAL(9,M5:M1048576)</f>
        <v>37</v>
      </c>
      <c r="N3" s="85">
        <f>SUBTOTAL(9,N5:N1048576)</f>
        <v>6544.25135776354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451</v>
      </c>
      <c r="B5" s="466" t="s">
        <v>452</v>
      </c>
      <c r="C5" s="467" t="s">
        <v>458</v>
      </c>
      <c r="D5" s="468" t="s">
        <v>459</v>
      </c>
      <c r="E5" s="469">
        <v>50113001</v>
      </c>
      <c r="F5" s="468" t="s">
        <v>463</v>
      </c>
      <c r="G5" s="467" t="s">
        <v>464</v>
      </c>
      <c r="H5" s="467">
        <v>159817</v>
      </c>
      <c r="I5" s="467">
        <v>159817</v>
      </c>
      <c r="J5" s="467" t="s">
        <v>465</v>
      </c>
      <c r="K5" s="467" t="s">
        <v>466</v>
      </c>
      <c r="L5" s="470">
        <v>423.14</v>
      </c>
      <c r="M5" s="470">
        <v>1</v>
      </c>
      <c r="N5" s="471">
        <v>423.14</v>
      </c>
    </row>
    <row r="6" spans="1:14" ht="14.4" customHeight="1" x14ac:dyDescent="0.3">
      <c r="A6" s="472" t="s">
        <v>451</v>
      </c>
      <c r="B6" s="473" t="s">
        <v>452</v>
      </c>
      <c r="C6" s="474" t="s">
        <v>458</v>
      </c>
      <c r="D6" s="475" t="s">
        <v>459</v>
      </c>
      <c r="E6" s="476">
        <v>50113001</v>
      </c>
      <c r="F6" s="475" t="s">
        <v>463</v>
      </c>
      <c r="G6" s="474" t="s">
        <v>467</v>
      </c>
      <c r="H6" s="474">
        <v>225143</v>
      </c>
      <c r="I6" s="474">
        <v>225143</v>
      </c>
      <c r="J6" s="474" t="s">
        <v>468</v>
      </c>
      <c r="K6" s="474" t="s">
        <v>469</v>
      </c>
      <c r="L6" s="477">
        <v>76.000000000000028</v>
      </c>
      <c r="M6" s="477">
        <v>1</v>
      </c>
      <c r="N6" s="478">
        <v>76.000000000000028</v>
      </c>
    </row>
    <row r="7" spans="1:14" ht="14.4" customHeight="1" x14ac:dyDescent="0.3">
      <c r="A7" s="472" t="s">
        <v>451</v>
      </c>
      <c r="B7" s="473" t="s">
        <v>452</v>
      </c>
      <c r="C7" s="474" t="s">
        <v>458</v>
      </c>
      <c r="D7" s="475" t="s">
        <v>459</v>
      </c>
      <c r="E7" s="476">
        <v>50113001</v>
      </c>
      <c r="F7" s="475" t="s">
        <v>463</v>
      </c>
      <c r="G7" s="474" t="s">
        <v>467</v>
      </c>
      <c r="H7" s="474">
        <v>930043</v>
      </c>
      <c r="I7" s="474">
        <v>0</v>
      </c>
      <c r="J7" s="474" t="s">
        <v>470</v>
      </c>
      <c r="K7" s="474" t="s">
        <v>453</v>
      </c>
      <c r="L7" s="477">
        <v>31.871314207374411</v>
      </c>
      <c r="M7" s="477">
        <v>4</v>
      </c>
      <c r="N7" s="478">
        <v>127.48525682949764</v>
      </c>
    </row>
    <row r="8" spans="1:14" ht="14.4" customHeight="1" x14ac:dyDescent="0.3">
      <c r="A8" s="472" t="s">
        <v>451</v>
      </c>
      <c r="B8" s="473" t="s">
        <v>452</v>
      </c>
      <c r="C8" s="474" t="s">
        <v>458</v>
      </c>
      <c r="D8" s="475" t="s">
        <v>459</v>
      </c>
      <c r="E8" s="476">
        <v>50113001</v>
      </c>
      <c r="F8" s="475" t="s">
        <v>463</v>
      </c>
      <c r="G8" s="474" t="s">
        <v>467</v>
      </c>
      <c r="H8" s="474">
        <v>501596</v>
      </c>
      <c r="I8" s="474">
        <v>0</v>
      </c>
      <c r="J8" s="474" t="s">
        <v>471</v>
      </c>
      <c r="K8" s="474" t="s">
        <v>472</v>
      </c>
      <c r="L8" s="477">
        <v>113.26</v>
      </c>
      <c r="M8" s="477">
        <v>1</v>
      </c>
      <c r="N8" s="478">
        <v>113.26</v>
      </c>
    </row>
    <row r="9" spans="1:14" ht="14.4" customHeight="1" x14ac:dyDescent="0.3">
      <c r="A9" s="472" t="s">
        <v>451</v>
      </c>
      <c r="B9" s="473" t="s">
        <v>452</v>
      </c>
      <c r="C9" s="474" t="s">
        <v>458</v>
      </c>
      <c r="D9" s="475" t="s">
        <v>459</v>
      </c>
      <c r="E9" s="476">
        <v>50113001</v>
      </c>
      <c r="F9" s="475" t="s">
        <v>463</v>
      </c>
      <c r="G9" s="474" t="s">
        <v>467</v>
      </c>
      <c r="H9" s="474">
        <v>158827</v>
      </c>
      <c r="I9" s="474">
        <v>58827</v>
      </c>
      <c r="J9" s="474" t="s">
        <v>473</v>
      </c>
      <c r="K9" s="474" t="s">
        <v>474</v>
      </c>
      <c r="L9" s="477">
        <v>162.49</v>
      </c>
      <c r="M9" s="477">
        <v>1</v>
      </c>
      <c r="N9" s="478">
        <v>162.49</v>
      </c>
    </row>
    <row r="10" spans="1:14" ht="14.4" customHeight="1" x14ac:dyDescent="0.3">
      <c r="A10" s="472" t="s">
        <v>451</v>
      </c>
      <c r="B10" s="473" t="s">
        <v>452</v>
      </c>
      <c r="C10" s="474" t="s">
        <v>458</v>
      </c>
      <c r="D10" s="475" t="s">
        <v>459</v>
      </c>
      <c r="E10" s="476">
        <v>50113001</v>
      </c>
      <c r="F10" s="475" t="s">
        <v>463</v>
      </c>
      <c r="G10" s="474" t="s">
        <v>467</v>
      </c>
      <c r="H10" s="474">
        <v>920136</v>
      </c>
      <c r="I10" s="474">
        <v>0</v>
      </c>
      <c r="J10" s="474" t="s">
        <v>475</v>
      </c>
      <c r="K10" s="474" t="s">
        <v>476</v>
      </c>
      <c r="L10" s="477">
        <v>344.84997806954817</v>
      </c>
      <c r="M10" s="477">
        <v>12</v>
      </c>
      <c r="N10" s="478">
        <v>4138.1997368345783</v>
      </c>
    </row>
    <row r="11" spans="1:14" ht="14.4" customHeight="1" x14ac:dyDescent="0.3">
      <c r="A11" s="472" t="s">
        <v>451</v>
      </c>
      <c r="B11" s="473" t="s">
        <v>452</v>
      </c>
      <c r="C11" s="474" t="s">
        <v>458</v>
      </c>
      <c r="D11" s="475" t="s">
        <v>459</v>
      </c>
      <c r="E11" s="476">
        <v>50113001</v>
      </c>
      <c r="F11" s="475" t="s">
        <v>463</v>
      </c>
      <c r="G11" s="474" t="s">
        <v>467</v>
      </c>
      <c r="H11" s="474">
        <v>921403</v>
      </c>
      <c r="I11" s="474">
        <v>0</v>
      </c>
      <c r="J11" s="474" t="s">
        <v>477</v>
      </c>
      <c r="K11" s="474" t="s">
        <v>453</v>
      </c>
      <c r="L11" s="477">
        <v>45.248182623891658</v>
      </c>
      <c r="M11" s="477">
        <v>1</v>
      </c>
      <c r="N11" s="478">
        <v>45.248182623891658</v>
      </c>
    </row>
    <row r="12" spans="1:14" ht="14.4" customHeight="1" x14ac:dyDescent="0.3">
      <c r="A12" s="472" t="s">
        <v>451</v>
      </c>
      <c r="B12" s="473" t="s">
        <v>452</v>
      </c>
      <c r="C12" s="474" t="s">
        <v>458</v>
      </c>
      <c r="D12" s="475" t="s">
        <v>459</v>
      </c>
      <c r="E12" s="476">
        <v>50113001</v>
      </c>
      <c r="F12" s="475" t="s">
        <v>463</v>
      </c>
      <c r="G12" s="474" t="s">
        <v>467</v>
      </c>
      <c r="H12" s="474">
        <v>921538</v>
      </c>
      <c r="I12" s="474">
        <v>0</v>
      </c>
      <c r="J12" s="474" t="s">
        <v>478</v>
      </c>
      <c r="K12" s="474" t="s">
        <v>453</v>
      </c>
      <c r="L12" s="477">
        <v>45.248181475572423</v>
      </c>
      <c r="M12" s="477">
        <v>1</v>
      </c>
      <c r="N12" s="478">
        <v>45.248181475572423</v>
      </c>
    </row>
    <row r="13" spans="1:14" ht="14.4" customHeight="1" x14ac:dyDescent="0.3">
      <c r="A13" s="472" t="s">
        <v>451</v>
      </c>
      <c r="B13" s="473" t="s">
        <v>452</v>
      </c>
      <c r="C13" s="474" t="s">
        <v>458</v>
      </c>
      <c r="D13" s="475" t="s">
        <v>459</v>
      </c>
      <c r="E13" s="476">
        <v>50113001</v>
      </c>
      <c r="F13" s="475" t="s">
        <v>463</v>
      </c>
      <c r="G13" s="474" t="s">
        <v>464</v>
      </c>
      <c r="H13" s="474">
        <v>158702</v>
      </c>
      <c r="I13" s="474">
        <v>58702</v>
      </c>
      <c r="J13" s="474" t="s">
        <v>479</v>
      </c>
      <c r="K13" s="474" t="s">
        <v>480</v>
      </c>
      <c r="L13" s="477">
        <v>449.1400000000001</v>
      </c>
      <c r="M13" s="477">
        <v>1</v>
      </c>
      <c r="N13" s="478">
        <v>449.1400000000001</v>
      </c>
    </row>
    <row r="14" spans="1:14" ht="14.4" customHeight="1" x14ac:dyDescent="0.3">
      <c r="A14" s="472" t="s">
        <v>481</v>
      </c>
      <c r="B14" s="473" t="s">
        <v>482</v>
      </c>
      <c r="C14" s="474" t="s">
        <v>483</v>
      </c>
      <c r="D14" s="475" t="s">
        <v>484</v>
      </c>
      <c r="E14" s="476">
        <v>50113001</v>
      </c>
      <c r="F14" s="475" t="s">
        <v>463</v>
      </c>
      <c r="G14" s="474" t="s">
        <v>467</v>
      </c>
      <c r="H14" s="474">
        <v>100982</v>
      </c>
      <c r="I14" s="474">
        <v>982</v>
      </c>
      <c r="J14" s="474" t="s">
        <v>485</v>
      </c>
      <c r="K14" s="474" t="s">
        <v>486</v>
      </c>
      <c r="L14" s="477">
        <v>89.05</v>
      </c>
      <c r="M14" s="477">
        <v>1</v>
      </c>
      <c r="N14" s="478">
        <v>89.05</v>
      </c>
    </row>
    <row r="15" spans="1:14" ht="14.4" customHeight="1" x14ac:dyDescent="0.3">
      <c r="A15" s="472" t="s">
        <v>481</v>
      </c>
      <c r="B15" s="473" t="s">
        <v>482</v>
      </c>
      <c r="C15" s="474" t="s">
        <v>483</v>
      </c>
      <c r="D15" s="475" t="s">
        <v>484</v>
      </c>
      <c r="E15" s="476">
        <v>50113001</v>
      </c>
      <c r="F15" s="475" t="s">
        <v>463</v>
      </c>
      <c r="G15" s="474" t="s">
        <v>467</v>
      </c>
      <c r="H15" s="474">
        <v>900240</v>
      </c>
      <c r="I15" s="474">
        <v>0</v>
      </c>
      <c r="J15" s="474" t="s">
        <v>487</v>
      </c>
      <c r="K15" s="474" t="s">
        <v>453</v>
      </c>
      <c r="L15" s="477">
        <v>67.760000000000005</v>
      </c>
      <c r="M15" s="477">
        <v>11</v>
      </c>
      <c r="N15" s="478">
        <v>745.36</v>
      </c>
    </row>
    <row r="16" spans="1:14" ht="14.4" customHeight="1" x14ac:dyDescent="0.3">
      <c r="A16" s="472" t="s">
        <v>481</v>
      </c>
      <c r="B16" s="473" t="s">
        <v>482</v>
      </c>
      <c r="C16" s="474" t="s">
        <v>483</v>
      </c>
      <c r="D16" s="475" t="s">
        <v>484</v>
      </c>
      <c r="E16" s="476">
        <v>50113001</v>
      </c>
      <c r="F16" s="475" t="s">
        <v>463</v>
      </c>
      <c r="G16" s="474" t="s">
        <v>467</v>
      </c>
      <c r="H16" s="474">
        <v>100699</v>
      </c>
      <c r="I16" s="474">
        <v>699</v>
      </c>
      <c r="J16" s="474" t="s">
        <v>488</v>
      </c>
      <c r="K16" s="474" t="s">
        <v>489</v>
      </c>
      <c r="L16" s="477">
        <v>58.91</v>
      </c>
      <c r="M16" s="477">
        <v>1</v>
      </c>
      <c r="N16" s="478">
        <v>58.91</v>
      </c>
    </row>
    <row r="17" spans="1:14" ht="14.4" customHeight="1" thickBot="1" x14ac:dyDescent="0.35">
      <c r="A17" s="479" t="s">
        <v>481</v>
      </c>
      <c r="B17" s="480" t="s">
        <v>482</v>
      </c>
      <c r="C17" s="481" t="s">
        <v>483</v>
      </c>
      <c r="D17" s="482" t="s">
        <v>484</v>
      </c>
      <c r="E17" s="483">
        <v>50113001</v>
      </c>
      <c r="F17" s="482" t="s">
        <v>463</v>
      </c>
      <c r="G17" s="481" t="s">
        <v>467</v>
      </c>
      <c r="H17" s="481">
        <v>100876</v>
      </c>
      <c r="I17" s="481">
        <v>876</v>
      </c>
      <c r="J17" s="481" t="s">
        <v>490</v>
      </c>
      <c r="K17" s="481" t="s">
        <v>491</v>
      </c>
      <c r="L17" s="484">
        <v>70.720000000000013</v>
      </c>
      <c r="M17" s="484">
        <v>1</v>
      </c>
      <c r="N17" s="485">
        <v>70.720000000000013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492</v>
      </c>
      <c r="B5" s="463"/>
      <c r="C5" s="490">
        <v>0</v>
      </c>
      <c r="D5" s="463">
        <v>872.28000000000009</v>
      </c>
      <c r="E5" s="490">
        <v>1</v>
      </c>
      <c r="F5" s="464">
        <v>872.28000000000009</v>
      </c>
    </row>
    <row r="6" spans="1:6" ht="14.4" customHeight="1" thickBot="1" x14ac:dyDescent="0.35">
      <c r="A6" s="494" t="s">
        <v>3</v>
      </c>
      <c r="B6" s="495"/>
      <c r="C6" s="496">
        <v>0</v>
      </c>
      <c r="D6" s="495">
        <v>872.28000000000009</v>
      </c>
      <c r="E6" s="496">
        <v>1</v>
      </c>
      <c r="F6" s="497">
        <v>872.28000000000009</v>
      </c>
    </row>
    <row r="7" spans="1:6" ht="14.4" customHeight="1" thickBot="1" x14ac:dyDescent="0.35"/>
    <row r="8" spans="1:6" ht="14.4" customHeight="1" x14ac:dyDescent="0.3">
      <c r="A8" s="504" t="s">
        <v>493</v>
      </c>
      <c r="B8" s="470"/>
      <c r="C8" s="491">
        <v>0</v>
      </c>
      <c r="D8" s="470">
        <v>423.14</v>
      </c>
      <c r="E8" s="491">
        <v>1</v>
      </c>
      <c r="F8" s="471">
        <v>423.14</v>
      </c>
    </row>
    <row r="9" spans="1:6" ht="14.4" customHeight="1" thickBot="1" x14ac:dyDescent="0.35">
      <c r="A9" s="505" t="s">
        <v>494</v>
      </c>
      <c r="B9" s="501"/>
      <c r="C9" s="502">
        <v>0</v>
      </c>
      <c r="D9" s="501">
        <v>449.1400000000001</v>
      </c>
      <c r="E9" s="502">
        <v>1</v>
      </c>
      <c r="F9" s="503">
        <v>449.1400000000001</v>
      </c>
    </row>
    <row r="10" spans="1:6" ht="14.4" customHeight="1" thickBot="1" x14ac:dyDescent="0.35">
      <c r="A10" s="494" t="s">
        <v>3</v>
      </c>
      <c r="B10" s="495"/>
      <c r="C10" s="496">
        <v>0</v>
      </c>
      <c r="D10" s="495">
        <v>872.28000000000009</v>
      </c>
      <c r="E10" s="496">
        <v>1</v>
      </c>
      <c r="F10" s="497">
        <v>872.28000000000009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2018-11-27T14:42:44Z</dcterms:modified>
</cp:coreProperties>
</file>