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C17" i="431"/>
  <c r="C21" i="431"/>
  <c r="D9" i="431"/>
  <c r="D13" i="431"/>
  <c r="D17" i="431"/>
  <c r="D21" i="431"/>
  <c r="E9" i="431"/>
  <c r="E13" i="431"/>
  <c r="E17" i="431"/>
  <c r="E21" i="431"/>
  <c r="F9" i="431"/>
  <c r="F13" i="431"/>
  <c r="F17" i="431"/>
  <c r="F21" i="431"/>
  <c r="G9" i="431"/>
  <c r="G13" i="431"/>
  <c r="G17" i="431"/>
  <c r="G21" i="431"/>
  <c r="H9" i="431"/>
  <c r="H13" i="431"/>
  <c r="H17" i="431"/>
  <c r="H21" i="431"/>
  <c r="I9" i="431"/>
  <c r="I13" i="431"/>
  <c r="I17" i="431"/>
  <c r="I21" i="431"/>
  <c r="J9" i="431"/>
  <c r="J13" i="431"/>
  <c r="J17" i="431"/>
  <c r="J21" i="431"/>
  <c r="K9" i="431"/>
  <c r="K13" i="431"/>
  <c r="K17" i="431"/>
  <c r="K21" i="431"/>
  <c r="L9" i="431"/>
  <c r="L13" i="431"/>
  <c r="L17" i="431"/>
  <c r="L21" i="431"/>
  <c r="M9" i="431"/>
  <c r="M13" i="431"/>
  <c r="M17" i="431"/>
  <c r="M21" i="431"/>
  <c r="N9" i="431"/>
  <c r="N13" i="431"/>
  <c r="N17" i="431"/>
  <c r="N21" i="431"/>
  <c r="O9" i="431"/>
  <c r="O13" i="431"/>
  <c r="O17" i="431"/>
  <c r="O21" i="431"/>
  <c r="P9" i="431"/>
  <c r="P13" i="431"/>
  <c r="P17" i="431"/>
  <c r="P21" i="431"/>
  <c r="Q9" i="431"/>
  <c r="Q13" i="431"/>
  <c r="Q17" i="431"/>
  <c r="Q21" i="431"/>
  <c r="C20" i="431"/>
  <c r="D12" i="431"/>
  <c r="D24" i="431"/>
  <c r="E20" i="431"/>
  <c r="F20" i="431"/>
  <c r="G16" i="431"/>
  <c r="H12" i="431"/>
  <c r="H16" i="431"/>
  <c r="I12" i="431"/>
  <c r="I20" i="431"/>
  <c r="J16" i="431"/>
  <c r="J24" i="431"/>
  <c r="K20" i="431"/>
  <c r="L16" i="431"/>
  <c r="M12" i="431"/>
  <c r="M20" i="431"/>
  <c r="N16" i="431"/>
  <c r="O12" i="431"/>
  <c r="O24" i="431"/>
  <c r="P20" i="431"/>
  <c r="Q12" i="431"/>
  <c r="Q24" i="431"/>
  <c r="C10" i="431"/>
  <c r="C14" i="431"/>
  <c r="C18" i="431"/>
  <c r="C22" i="431"/>
  <c r="D10" i="431"/>
  <c r="D14" i="431"/>
  <c r="D18" i="431"/>
  <c r="D22" i="431"/>
  <c r="E10" i="431"/>
  <c r="E14" i="431"/>
  <c r="E18" i="431"/>
  <c r="E22" i="431"/>
  <c r="F10" i="431"/>
  <c r="F14" i="431"/>
  <c r="F18" i="431"/>
  <c r="F22" i="431"/>
  <c r="G10" i="431"/>
  <c r="G14" i="431"/>
  <c r="G18" i="431"/>
  <c r="G22" i="431"/>
  <c r="H10" i="431"/>
  <c r="H14" i="431"/>
  <c r="H18" i="431"/>
  <c r="H22" i="431"/>
  <c r="I10" i="431"/>
  <c r="I14" i="431"/>
  <c r="I18" i="431"/>
  <c r="I22" i="431"/>
  <c r="J10" i="431"/>
  <c r="J14" i="431"/>
  <c r="J18" i="431"/>
  <c r="J22" i="431"/>
  <c r="K10" i="431"/>
  <c r="K14" i="431"/>
  <c r="K18" i="431"/>
  <c r="K22" i="431"/>
  <c r="L10" i="431"/>
  <c r="L14" i="431"/>
  <c r="L18" i="431"/>
  <c r="L22" i="431"/>
  <c r="M10" i="431"/>
  <c r="M14" i="431"/>
  <c r="M18" i="431"/>
  <c r="M22" i="431"/>
  <c r="N10" i="431"/>
  <c r="N14" i="431"/>
  <c r="N18" i="431"/>
  <c r="N22" i="431"/>
  <c r="O10" i="431"/>
  <c r="O14" i="431"/>
  <c r="O18" i="431"/>
  <c r="O22" i="431"/>
  <c r="P10" i="431"/>
  <c r="P14" i="431"/>
  <c r="P18" i="431"/>
  <c r="P22" i="431"/>
  <c r="Q10" i="431"/>
  <c r="Q14" i="431"/>
  <c r="Q18" i="431"/>
  <c r="Q22" i="431"/>
  <c r="C16" i="431"/>
  <c r="C24" i="431"/>
  <c r="D20" i="431"/>
  <c r="E16" i="431"/>
  <c r="F12" i="431"/>
  <c r="F24" i="431"/>
  <c r="G20" i="431"/>
  <c r="H24" i="431"/>
  <c r="I24" i="431"/>
  <c r="K12" i="431"/>
  <c r="K24" i="431"/>
  <c r="L24" i="431"/>
  <c r="M24" i="431"/>
  <c r="N20" i="431"/>
  <c r="O20" i="431"/>
  <c r="P16" i="431"/>
  <c r="Q16" i="431"/>
  <c r="C11" i="431"/>
  <c r="C15" i="431"/>
  <c r="C19" i="431"/>
  <c r="C23" i="431"/>
  <c r="D11" i="431"/>
  <c r="D15" i="431"/>
  <c r="D19" i="431"/>
  <c r="D23" i="431"/>
  <c r="E11" i="431"/>
  <c r="E15" i="431"/>
  <c r="E19" i="431"/>
  <c r="E23" i="431"/>
  <c r="F11" i="431"/>
  <c r="F15" i="431"/>
  <c r="F19" i="431"/>
  <c r="F23" i="431"/>
  <c r="G11" i="431"/>
  <c r="G15" i="431"/>
  <c r="G19" i="431"/>
  <c r="G23" i="431"/>
  <c r="H11" i="431"/>
  <c r="H15" i="431"/>
  <c r="H19" i="431"/>
  <c r="H23" i="431"/>
  <c r="I11" i="431"/>
  <c r="I15" i="431"/>
  <c r="I19" i="431"/>
  <c r="I23" i="431"/>
  <c r="J11" i="431"/>
  <c r="J15" i="431"/>
  <c r="J19" i="431"/>
  <c r="J23" i="431"/>
  <c r="K11" i="431"/>
  <c r="K15" i="431"/>
  <c r="K19" i="431"/>
  <c r="K23" i="431"/>
  <c r="L11" i="431"/>
  <c r="L15" i="431"/>
  <c r="L19" i="431"/>
  <c r="L23" i="431"/>
  <c r="M11" i="431"/>
  <c r="M15" i="431"/>
  <c r="M19" i="431"/>
  <c r="M23" i="431"/>
  <c r="N11" i="431"/>
  <c r="N15" i="431"/>
  <c r="N19" i="431"/>
  <c r="N23" i="431"/>
  <c r="O11" i="431"/>
  <c r="O15" i="431"/>
  <c r="O19" i="431"/>
  <c r="O23" i="431"/>
  <c r="P11" i="431"/>
  <c r="P15" i="431"/>
  <c r="P19" i="431"/>
  <c r="P23" i="431"/>
  <c r="Q11" i="431"/>
  <c r="Q15" i="431"/>
  <c r="Q19" i="431"/>
  <c r="Q23" i="431"/>
  <c r="C12" i="431"/>
  <c r="D16" i="431"/>
  <c r="E12" i="431"/>
  <c r="E24" i="431"/>
  <c r="F16" i="431"/>
  <c r="G12" i="431"/>
  <c r="G24" i="431"/>
  <c r="H20" i="431"/>
  <c r="I16" i="431"/>
  <c r="J12" i="431"/>
  <c r="J20" i="431"/>
  <c r="K16" i="431"/>
  <c r="L12" i="431"/>
  <c r="L20" i="431"/>
  <c r="M16" i="431"/>
  <c r="N12" i="431"/>
  <c r="N24" i="431"/>
  <c r="O16" i="431"/>
  <c r="P12" i="431"/>
  <c r="P24" i="431"/>
  <c r="Q20" i="431"/>
  <c r="O8" i="431"/>
  <c r="I8" i="431"/>
  <c r="M8" i="431"/>
  <c r="Q8" i="431"/>
  <c r="D8" i="431"/>
  <c r="F8" i="431"/>
  <c r="J8" i="431"/>
  <c r="E8" i="431"/>
  <c r="K8" i="431"/>
  <c r="L8" i="431"/>
  <c r="G8" i="431"/>
  <c r="H8" i="431"/>
  <c r="C8" i="431"/>
  <c r="P8" i="431"/>
  <c r="N8" i="431"/>
  <c r="S20" i="431" l="1"/>
  <c r="R20" i="431"/>
  <c r="R23" i="431"/>
  <c r="S23" i="431"/>
  <c r="R19" i="431"/>
  <c r="S19" i="431"/>
  <c r="R15" i="431"/>
  <c r="S15" i="431"/>
  <c r="R11" i="431"/>
  <c r="S11" i="431"/>
  <c r="R16" i="431"/>
  <c r="S16" i="431"/>
  <c r="R22" i="431"/>
  <c r="S22" i="431"/>
  <c r="S18" i="431"/>
  <c r="R18" i="431"/>
  <c r="R14" i="431"/>
  <c r="S14" i="431"/>
  <c r="R10" i="431"/>
  <c r="S10" i="431"/>
  <c r="R24" i="431"/>
  <c r="S24" i="431"/>
  <c r="R12" i="431"/>
  <c r="S12" i="431"/>
  <c r="R21" i="431"/>
  <c r="S21" i="431"/>
  <c r="R17" i="431"/>
  <c r="S17" i="431"/>
  <c r="R13" i="431"/>
  <c r="S13" i="431"/>
  <c r="R9" i="431"/>
  <c r="S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D4" i="414"/>
  <c r="C14" i="414"/>
  <c r="D14" i="414"/>
  <c r="D17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L3" i="387"/>
  <c r="J3" i="387"/>
  <c r="I3" i="387"/>
  <c r="H3" i="387"/>
  <c r="G3" i="387"/>
  <c r="F3" i="387"/>
  <c r="N3" i="220"/>
  <c r="L3" i="220" s="1"/>
  <c r="D22" i="414"/>
  <c r="C22" i="414"/>
  <c r="K3" i="387" l="1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H15" i="339"/>
  <c r="G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<sst xmlns="http://schemas.openxmlformats.org/spreadsheetml/2006/main" count="2850" uniqueCount="802">
  <si>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</si>
  <si>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</si>
  <si>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</si>
  <si>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</si>
  <si>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</si>
  <si>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</si>
  <si>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</si>
  <si>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</si>
  <si>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</si>
  <si>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</si>
  <si>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</si>
  <si>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</si>
  <si>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</si>
  <si>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</si>
  <si>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</si>
  <si>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</si>
  <si>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</si>
  <si>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</si>
  <si>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</si>
  <si>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</si>
  <si>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</si>
  <si>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</si>
  <si>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</si>
  <si>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</si>
  <si>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</si>
  <si>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</si>
  <si>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</si>
  <si>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</si>
  <si>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</si>
  <si>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</si>
  <si>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</si>
  <si>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</si>
  <si>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</si>
  <si>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</si>
  <si>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</si>
  <si>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</si>
  <si>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</si>
  <si>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</si>
  <si>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</si>
  <si>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</si>
  <si>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</si>
  <si>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</si>
  <si>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</si>
  <si>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</si>
  <si>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</si>
  <si>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</si>
  <si>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</si>
  <si>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</si>
  <si>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</si>
  <si>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</si>
  <si>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</si>
  <si>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</si>
  <si>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</si>
  <si>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</si>
  <si>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</si>
  <si>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</si>
  <si>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</si>
  <si>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</si>
  <si>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</si>
  <si>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</si>
  <si>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</si>
  <si>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</si>
  <si>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</si>
  <si>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</si>
  <si>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</si>
  <si>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</si>
  <si>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</si>
  <si>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</si>
  <si>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</si>
  <si>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</si>
  <si>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</si>
  <si>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</si>
  <si>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</si>
  <si>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</si>
  <si>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</si>
  <si>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</si>
  <si>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</si>
  <si>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</si>
  <si>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</si>
  <si>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</si>
  <si>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</si>
  <si>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</si>
  <si>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</si>
  <si>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</si>
  <si>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</si>
  <si>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</si>
  <si>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</si>
  <si>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</si>
  <si>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</si>
  <si>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</si>
  <si>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</si>
  <si>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</si>
  <si>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</si>
  <si>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</si>
  <si>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</si>
  <si>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</si>
  <si>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</si>
  <si>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</si>
  <si>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</si>
  <si>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</si>
  <si>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</si>
  <si>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</si>
  <si>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</si>
  <si>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</si>
  <si>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</si>
  <si>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</si>
  <si>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</si>
  <si>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</si>
  <si>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</si>
  <si>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</si>
  <si>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</si>
  <si>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</si>
  <si>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</si>
  <si>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</si>
  <si>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</si>
  <si>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</si>
  <si>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</si>
  <si>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</si>
  <si>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</si>
  <si>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</si>
  <si>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</si>
  <si>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</si>
  <si>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</si>
  <si>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</si>
  <si>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</si>
  <si>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</si>
  <si>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</si>
  <si>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</si>
  <si>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</si>
  <si>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</si>
  <si>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</si>
  <si>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</si>
  <si>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</si>
  <si>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</si>
  <si>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</si>
  <si>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</si>
  <si>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</si>
  <si>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</si>
  <si>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</si>
  <si>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</si>
  <si>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</si>
  <si>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</si>
  <si>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</si>
  <si>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</si>
  <si>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</si>
  <si>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</si>
  <si>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</si>
  <si>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</si>
  <si>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</si>
  <si>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</si>
  <si>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</si>
  <si>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</si>
  <si>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</si>
  <si>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</si>
  <si>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</si>
  <si>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</si>
  <si>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</si>
  <si>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</si>
  <si>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</si>
  <si>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</si>
  <si>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</si>
  <si>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</si>
  <si>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</si>
  <si>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</si>
  <si>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</si>
  <si>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</si>
  <si>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</si>
  <si>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</si>
  <si>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</si>
  <si>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</si>
  <si>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</si>
  <si>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</si>
  <si>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</si>
  <si>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</si>
  <si>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</si>
  <si>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</si>
  <si>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</si>
  <si>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</si>
  <si>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</si>
  <si>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</si>
  <si>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</si>
  <si>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</si>
  <si>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</si>
  <si>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</si>
  <si>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</si>
  <si>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</si>
  <si>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</si>
  <si>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</si>
  <si>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</si>
  <si>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</si>
  <si>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</si>
  <si>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</si>
  <si>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</si>
  <si>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</si>
  <si>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</si>
  <si>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</si>
  <si>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</si>
  <si>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</si>
  <si>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</si>
  <si>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</si>
  <si>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</si>
  <si>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</si>
  <si>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</si>
  <si>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</si>
  <si>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</si>
  <si>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</si>
  <si>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</si>
  <si>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</si>
  <si>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</si>
  <si>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</si>
  <si>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</si>
  <si>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</si>
  <si>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</si>
  <si>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</si>
  <si>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</si>
  <si>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</si>
  <si>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</si>
  <si>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</si>
  <si>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</si>
  <si>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</si>
  <si>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</si>
  <si>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</si>
  <si>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</si>
  <si>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</si>
  <si>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</si>
  <si>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</si>
  <si>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</si>
  <si>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</si>
  <si>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</si>
  <si>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</si>
  <si>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</si>
  <si>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</si>
  <si>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</si>
  <si>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</si>
  <si>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</si>
  <si>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</si>
  <si>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</si>
  <si>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</si>
  <si>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</si>
  <si>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</si>
  <si>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</si>
  <si>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</si>
  <si>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</si>
  <si>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</si>
  <si>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</si>
  <si>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</si>
  <si>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</si>
  <si>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</si>
  <si>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</si>
  <si>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</si>
  <si>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</si>
  <si>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</si>
  <si>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</si>
  <si>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</si>
  <si>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</si>
  <si>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</si>
  <si>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</si>
  <si>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</si>
  <si>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</si>
  <si>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</si>
  <si>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</si>
  <si>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</si>
  <si>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</si>
  <si>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</si>
  <si>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</si>
  <si>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</si>
  <si>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</si>
  <si>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</si>
  <si>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</si>
  <si>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</si>
  <si>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</si>
  <si>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</si>
  <si>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</si>
  <si>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</si>
  <si>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</si>
  <si>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</si>
  <si>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</si>
  <si>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</si>
  <si>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</si>
  <si>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</si>
  <si>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</si>
  <si>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</si>
  <si>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</si>
  <si>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</si>
  <si>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</si>
  <si>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</si>
  <si>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</si>
  <si>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</si>
  <si>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</si>
  <si>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</si>
  <si>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</si>
  <si>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</si>
  <si>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</si>
  <si>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</si>
  <si>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</si>
  <si>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</si>
  <si>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</si>
  <si>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</si>
  <si>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</si>
  <si>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</si>
  <si>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</si>
  <si>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</si>
  <si>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</si>
  <si>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</si>
  <si>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</si>
  <si>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</si>
  <si>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</si>
  <si>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</si>
  <si>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</si>
  <si>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</si>
  <si>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</si>
  <si>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</si>
  <si>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</si>
  <si>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</si>
  <si>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</si>
  <si>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</si>
  <si>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</si>
  <si>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</si>
  <si>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</si>
  <si>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</si>
  <si>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</si>
  <si>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</si>
  <si>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</si>
  <si>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</si>
  <si>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</si>
  <si>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</si>
  <si>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</si>
  <si>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</si>
  <si>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</si>
  <si>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</si>
  <si>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</si>
  <si>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</si>
  <si>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</si>
  <si>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</si>
  <si>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</si>
  <si>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</si>
  <si>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</si>
  <si>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</si>
  <si>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</si>
  <si>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</si>
  <si>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</si>
  <si>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</si>
  <si>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</si>
  <si>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</si>
  <si>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</si>
  <si>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</si>
  <si>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</si>
  <si>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</si>
  <si>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</si>
  <si>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</si>
  <si>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</si>
  <si>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</si>
  <si>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</si>
  <si>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</si>
  <si>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</si>
  <si>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</si>
  <si>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</si>
  <si>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</si>
  <si>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</si>
  <si>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</si>
  <si>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</si>
  <si>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</si>
  <si>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</si>
  <si>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</si>
  <si>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</si>
  <si>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</si>
  <si>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</si>
  <si>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</si>
  <si>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</si>
  <si>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</si>
  <si>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</si>
  <si>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</si>
  <si>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</si>
  <si>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</si>
  <si>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</si>
  <si>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</si>
  <si>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</si>
  <si>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</si>
  <si>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</si>
  <si>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</si>
  <si>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</si>
  <si>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</si>
  <si>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</si>
  <si>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</si>
  <si>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</si>
  <si>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</si>
  <si>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</si>
  <si>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</si>
  <si>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</si>
  <si>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</si>
  <si>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</si>
  <si>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</si>
  <si>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</si>
  <si>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</si>
  <si>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</si>
  <si>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</si>
  <si>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</si>
  <si>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</si>
  <si>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</si>
  <si>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</si>
  <si>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</si>
  <si>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</si>
  <si>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</si>
  <si>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</si>
  <si>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</si>
  <si>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</si>
  <si>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</si>
  <si>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</si>
  <si>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</si>
  <si>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</si>
  <si>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</si>
  <si>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</si>
  <si>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</si>
  <si>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</si>
  <si>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</si>
  <si>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</si>
  <si>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</si>
  <si>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</si>
  <si>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</si>
  <si>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</si>
  <si>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</si>
  <si>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</si>
  <si>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</si>
  <si>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</si>
  <si>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</si>
  <si>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</si>
  <si>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</si>
  <si>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</si>
  <si>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</si>
  <si>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</si>
  <si>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</si>
  <si>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</si>
  <si>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</si>
  <si>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</si>
  <si>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</si>
  <si>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</si>
  <si>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</si>
  <si>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</si>
  <si>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</si>
  <si>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</si>
  <si>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</si>
  <si>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</si>
  <si>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</si>
  <si>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</si>
  <si>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</si>
  <si>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</si>
  <si>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</si>
  <si>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</si>
  <si>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</si>
  <si>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</si>
  <si>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</si>
  <si>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</si>
  <si>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</si>
  <si>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</si>
  <si>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</si>
  <si>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</si>
  <si>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</si>
  <si>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</si>
  <si>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</si>
  <si>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</si>
  <si>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</si>
  <si>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</si>
  <si>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</si>
  <si>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</si>
  <si>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</si>
  <si>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</si>
  <si>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</si>
  <si>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</si>
  <si>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</si>
  <si>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EBRANTIL I.V. 25</t>
  </si>
  <si>
    <t>INJ SOL 5X5ML/25MG</t>
  </si>
  <si>
    <t>IBALGIN 400</t>
  </si>
  <si>
    <t>400MG TBL FLM 24</t>
  </si>
  <si>
    <t>P</t>
  </si>
  <si>
    <t>KAPIDIN 10 MG</t>
  </si>
  <si>
    <t>POR TBL FLM 30X10MG</t>
  </si>
  <si>
    <t>PARALEN 500 TBL 12</t>
  </si>
  <si>
    <t>POR TBL NOB 12X500MG</t>
  </si>
  <si>
    <t>ROSUMOP 10 MG</t>
  </si>
  <si>
    <t>SEPTONEX</t>
  </si>
  <si>
    <t>SPR 1X45ML</t>
  </si>
  <si>
    <t>3841 - SOUD: soudní lékařství - laboratoř</t>
  </si>
  <si>
    <t>C08CA13 - LERKANIDIPIN</t>
  </si>
  <si>
    <t>C10AA07 - ROSUVASTATIN</t>
  </si>
  <si>
    <t>C08CA13</t>
  </si>
  <si>
    <t>169623</t>
  </si>
  <si>
    <t>KAPIDIN</t>
  </si>
  <si>
    <t>10MG TBL FLM 30 II</t>
  </si>
  <si>
    <t>C10AA07</t>
  </si>
  <si>
    <t>145551</t>
  </si>
  <si>
    <t>ROSUMOP</t>
  </si>
  <si>
    <t>10MG TBL FLM 30</t>
  </si>
  <si>
    <t>Přehled plnění pozitivního listu - spotřeba léčivých přípravků - orientační přehled</t>
  </si>
  <si>
    <t>38 - Ústav soudního lékařství a medicínského práva</t>
  </si>
  <si>
    <t>3841 - soudní lékařství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</si>
  <si>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</si>
  <si>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</si>
  <si>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</si>
  <si>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</si>
  <si>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</si>
  <si>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</si>
  <si>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</si>
  <si>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</si>
  <si>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DI432</t>
  </si>
  <si>
    <t>(±)-beta-Hydroxybutyrate-d4 (sodium salt), 1 mg</t>
  </si>
  <si>
    <t>DF963</t>
  </si>
  <si>
    <t>(±)-Sodium 3-hydroxybutyrate 10g</t>
  </si>
  <si>
    <t>DF645</t>
  </si>
  <si>
    <t>(S)-(+)-1-(2-Pyrrolidinylmethyl)pyrrolidine 250 mg</t>
  </si>
  <si>
    <t>DF644</t>
  </si>
  <si>
    <t>2,2''-DIPYRIDYL DISULFIDE</t>
  </si>
  <si>
    <t>DI180</t>
  </si>
  <si>
    <t>Aqueous Ethanol Standard Solution 100 mg/dL (1.2 ml ampoules), 100 ks</t>
  </si>
  <si>
    <t>DF864</t>
  </si>
  <si>
    <t>Aqueous Ethanol Standard Solution 160 mg/dL (1.2 ml ampoules), 50 ks</t>
  </si>
  <si>
    <t>DI179</t>
  </si>
  <si>
    <t>Aqueous Ethanol Standard Solution 20 mg/dL (1.2 ml ampoules), 100 ks</t>
  </si>
  <si>
    <t>DF865</t>
  </si>
  <si>
    <t>Aqueous Ethanol Standard Solution 200 mg/dL (1.2 ml ampoules), 50 ks</t>
  </si>
  <si>
    <t>DF921</t>
  </si>
  <si>
    <t>Aqueous Ethanol Standard Solution 300 mg/dL (1.2 ml ampoules), 50 ks</t>
  </si>
  <si>
    <t>DF863</t>
  </si>
  <si>
    <t>Aqueous Ethanol Standard Solution 50 mg/dL (1.2 ml ampoules), 50 ks</t>
  </si>
  <si>
    <t>DG384</t>
  </si>
  <si>
    <t>Bactec- PEDS - PLUS/F - plastic</t>
  </si>
  <si>
    <t>DG111</t>
  </si>
  <si>
    <t>d,l-11-nor-delta-9-THC carboxylic acid-D9</t>
  </si>
  <si>
    <t>DG794</t>
  </si>
  <si>
    <t>Desetikomorové kyvety (10 800 ks/balení)</t>
  </si>
  <si>
    <t>DC236</t>
  </si>
  <si>
    <t>DIETHYLETER P.A. NESTAB.</t>
  </si>
  <si>
    <t>DG379</t>
  </si>
  <si>
    <t>Doprava 21%</t>
  </si>
  <si>
    <t>DG770</t>
  </si>
  <si>
    <t>DRI Acetaminophen</t>
  </si>
  <si>
    <t>DG783</t>
  </si>
  <si>
    <t>DRI Acetaminophen Calibrator Kit</t>
  </si>
  <si>
    <t>DG764</t>
  </si>
  <si>
    <t>DRI Amphetamine</t>
  </si>
  <si>
    <t>DG767</t>
  </si>
  <si>
    <t>DRI Cocaine</t>
  </si>
  <si>
    <t>DG772</t>
  </si>
  <si>
    <t>DRI Low Urine Calibrator</t>
  </si>
  <si>
    <t>DG773</t>
  </si>
  <si>
    <t>DRI Multi-Drug Calibrator 1</t>
  </si>
  <si>
    <t>DG776</t>
  </si>
  <si>
    <t>DRI Multi-Drug Calibrator 4</t>
  </si>
  <si>
    <t>DG768</t>
  </si>
  <si>
    <t>DRI Opiates</t>
  </si>
  <si>
    <t>DG784</t>
  </si>
  <si>
    <t>DRI Primary control Set</t>
  </si>
  <si>
    <t>DG785</t>
  </si>
  <si>
    <t>DRI THC Control 40 ng/ml</t>
  </si>
  <si>
    <t>DG393</t>
  </si>
  <si>
    <t>Ethanol 96%</t>
  </si>
  <si>
    <t>DA368</t>
  </si>
  <si>
    <t>Fencyklidin PCP - rychlý test na záchyt drog</t>
  </si>
  <si>
    <t>DF571</t>
  </si>
  <si>
    <t>Formaldehyd 36-38% p.a., 5 L</t>
  </si>
  <si>
    <t>DG160</t>
  </si>
  <si>
    <t>HYDROGENUHLIC.SODNY P.A.</t>
  </si>
  <si>
    <t>DG229</t>
  </si>
  <si>
    <t>METHANOL P.A.</t>
  </si>
  <si>
    <t>DG791</t>
  </si>
  <si>
    <t>PAR TDM Level 1</t>
  </si>
  <si>
    <t>DG792</t>
  </si>
  <si>
    <t>PAR TDM Level 2</t>
  </si>
  <si>
    <t>DG793</t>
  </si>
  <si>
    <t>PAR TDM Level 3</t>
  </si>
  <si>
    <t>DG891</t>
  </si>
  <si>
    <t>Sample CUP 2.0 ml/1000 PCS</t>
  </si>
  <si>
    <t>DI313</t>
  </si>
  <si>
    <t>Sertindole -10MG</t>
  </si>
  <si>
    <t>DG179</t>
  </si>
  <si>
    <t>SIRAN AMONNY P.A.</t>
  </si>
  <si>
    <t>DG184</t>
  </si>
  <si>
    <t>SIRAN SODNY BEZV.,P.A.</t>
  </si>
  <si>
    <t>DB923</t>
  </si>
  <si>
    <t>THIOSIRAN SOD.5H2O P.A.</t>
  </si>
  <si>
    <t>DE841</t>
  </si>
  <si>
    <t>Tramadol TRA 100 ng/ml</t>
  </si>
  <si>
    <t>DF643</t>
  </si>
  <si>
    <t>Triphenylphosphine 1g</t>
  </si>
  <si>
    <t>DH511</t>
  </si>
  <si>
    <t>Tubing maintenance sol., bal 6x20 ml</t>
  </si>
  <si>
    <t>DG190</t>
  </si>
  <si>
    <t>UHLICITAN SOD.BEZV. P.A.</t>
  </si>
  <si>
    <t>DF638</t>
  </si>
  <si>
    <t>WATER LC-MS CHROMASOLV 4 l</t>
  </si>
  <si>
    <t>50115040</t>
  </si>
  <si>
    <t>laboratorní materiál (Z505)</t>
  </si>
  <si>
    <t>ZM003</t>
  </si>
  <si>
    <t>Baňka odměrná s NZ a skl.dutou zátkou objem 100 ml GLAS130.234.08</t>
  </si>
  <si>
    <t>ZB426</t>
  </si>
  <si>
    <t>Mikrozkumavka eppendorf 1,5 ml bal. á 500 ks BSA 0220</t>
  </si>
  <si>
    <t>ZD437</t>
  </si>
  <si>
    <t>Nálevka dělící 250 ml s teflonovým kohoutem GLAS149.202.04</t>
  </si>
  <si>
    <t>ZL385</t>
  </si>
  <si>
    <t>Nálevka s krátkým stonkem pr. 85 mm (221-1725) VTRB632413001085</t>
  </si>
  <si>
    <t>ZC080</t>
  </si>
  <si>
    <t>Sklo krycí 24 x 24 mm, á 1000 ks BD2424</t>
  </si>
  <si>
    <t>ZC831</t>
  </si>
  <si>
    <t>Sklo podložní mat. okraj bal. á 50 ks AA00000112E (2501)</t>
  </si>
  <si>
    <t>ZL968</t>
  </si>
  <si>
    <t>Špička Insert 0,1 ml 31 x 6 mm 15 mm bal. á 100 ks 2541.0105</t>
  </si>
  <si>
    <t>ZB605</t>
  </si>
  <si>
    <t>Špička modrá krátká manžeta 1108</t>
  </si>
  <si>
    <t>ZC716</t>
  </si>
  <si>
    <t>Špička žlutá pipetovací dlouhá manžeta bal. á 1000 ks 1123</t>
  </si>
  <si>
    <t>ZL971</t>
  </si>
  <si>
    <t>Vialka ND 9, HPLC/GC certifikovaný kit,1,5 ml čiré sklo+ultraclean uzávěr, septa silikon/červ.PTFE, bal.á 100 ks, 2540.0130</t>
  </si>
  <si>
    <t>50115050</t>
  </si>
  <si>
    <t>obvazový materiál (Z502)</t>
  </si>
  <si>
    <t>ZA446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</si>
  <si>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</si>
  <si>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</si>
  <si>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</si>
  <si>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</si>
  <si>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</si>
  <si>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ZC757</t>
  </si>
  <si>
    <t>Čepelka skalpelová 24 BB524</t>
  </si>
  <si>
    <t>ZB973</t>
  </si>
  <si>
    <t>Fólie hliniková 20 x 20 cm bal. á 25 ks HPTLC 1.055480.001 (CN CZ_2019_EM_1098_28807)</t>
  </si>
  <si>
    <t>ZC019</t>
  </si>
  <si>
    <t>Fólie plastická silikag. 20 x 20 cm bal. á 25 ks TLC 1.057350.001 (CN CZ_2019_EM_1098_28807)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</si>
  <si>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</si>
  <si>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</si>
  <si>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</si>
  <si>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</si>
  <si>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ZF104</t>
  </si>
  <si>
    <t>Nádoba na kontaminovaný odpad 10 l 15-0006</t>
  </si>
  <si>
    <t>ZE159</t>
  </si>
  <si>
    <t>Nádoba na kontaminovaný odpad 2 l 15-0003</t>
  </si>
  <si>
    <t>ZP199</t>
  </si>
  <si>
    <t>Nádoba na kontaminovaný odpad 30 l PP s víkem 335 x 400 x 318 mm 4430</t>
  </si>
  <si>
    <t>ZF192</t>
  </si>
  <si>
    <t>Nádoba na kontaminovaný odpad 4 l 15-0004</t>
  </si>
  <si>
    <t>ZK726</t>
  </si>
  <si>
    <t>Nádoba na kontaminovaný odpad PBS 12 l 2041300431302 (I003501400)</t>
  </si>
  <si>
    <t>ZK679</t>
  </si>
  <si>
    <t>Nádoba na kontaminovaný odpad SC 60 l jednoduché víko,zámek 2021800411502(I005430006)</t>
  </si>
  <si>
    <t>ZA855</t>
  </si>
  <si>
    <t>Pipeta pasteurova P 223 6,5 ml 204523</t>
  </si>
  <si>
    <t>ZA788</t>
  </si>
  <si>
    <t>Stříkačka injekční 2-dílná 20 ml L Inject Solo 4606205V</t>
  </si>
  <si>
    <t>ZH615</t>
  </si>
  <si>
    <t>Uzávěr krimplovací Al s otvorem 20 mm á 100 ks (548-3096) LAPH20010408</t>
  </si>
  <si>
    <t>ZH614</t>
  </si>
  <si>
    <t>Zátka butyl šedá 20 mm á 100 ks (548-3100) LAPH20100290</t>
  </si>
  <si>
    <t>ZB756</t>
  </si>
  <si>
    <t>Zkumavka 3 ml K3 edta fialová 454086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</si>
  <si>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</si>
  <si>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</si>
  <si>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</si>
  <si>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</si>
  <si>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50115065</t>
  </si>
  <si>
    <t>ZPr - vpichovací materiál (Z530)</t>
  </si>
  <si>
    <t>ZA999</t>
  </si>
  <si>
    <t>Jehla injekční 0,5 x 16 mm oranžová 4657853</t>
  </si>
  <si>
    <t>ZA833</t>
  </si>
  <si>
    <t>Jehla injekční 0,8 x 40 mm zelená 4657527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</si>
  <si>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</si>
  <si>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</si>
  <si>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</si>
  <si>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</si>
  <si>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</si>
  <si>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</si>
  <si>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</si>
  <si>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</si>
  <si>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</si>
  <si>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</si>
  <si>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</si>
  <si>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</si>
  <si>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</si>
  <si>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</si>
  <si>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</si>
  <si>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</si>
  <si>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</si>
  <si>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</si>
  <si>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</si>
  <si>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</si>
  <si>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</si>
  <si>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</si>
  <si>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</si>
  <si>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</si>
  <si>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</si>
  <si>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</si>
  <si>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</si>
  <si>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kliničtí psychologové</t>
  </si>
  <si>
    <t>kliničtí psychologové spec.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</si>
  <si>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</si>
  <si>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</si>
  <si>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</si>
  <si>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</si>
  <si>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</si>
  <si>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</si>
  <si>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</si>
  <si>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</si>
  <si>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</si>
  <si>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</si>
  <si>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</si>
  <si>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</si>
  <si>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</si>
  <si>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</si>
  <si>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</si>
  <si>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</si>
  <si>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</si>
  <si>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</si>
  <si>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</si>
  <si>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</si>
  <si>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</si>
  <si>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</si>
  <si>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</si>
  <si>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</si>
  <si>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</si>
  <si>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</si>
  <si>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</si>
  <si>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</si>
  <si>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</si>
  <si>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</si>
  <si>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</si>
  <si>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</si>
  <si>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</si>
  <si>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</si>
  <si>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</si>
  <si>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</si>
  <si>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</si>
  <si>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</si>
  <si>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</si>
  <si>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</si>
  <si>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</si>
  <si>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</si>
  <si>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</si>
  <si>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</si>
  <si>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</si>
  <si>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</si>
  <si>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</si>
  <si>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</si>
  <si>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</si>
  <si>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</si>
  <si>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</si>
  <si>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</si>
  <si>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</si>
  <si>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</si>
  <si>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</si>
  <si>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</si>
  <si>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</si>
  <si>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</si>
  <si>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</si>
  <si>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</si>
  <si>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</si>
  <si>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</si>
  <si>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</si>
  <si>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</si>
  <si>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</si>
  <si>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</si>
  <si>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</si>
  <si>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</si>
  <si>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</si>
  <si>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</si>
  <si>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</si>
  <si>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</si>
  <si>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</si>
  <si>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</si>
  <si>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</si>
  <si>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</si>
  <si>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</si>
  <si>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</si>
  <si>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</si>
  <si>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</si>
  <si>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</si>
  <si>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</si>
  <si>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</si>
  <si>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</si>
  <si>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</si>
  <si>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</si>
  <si>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</si>
  <si>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</si>
  <si>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</si>
  <si>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</si>
  <si>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</si>
  <si>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</si>
  <si>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</si>
  <si>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</si>
  <si>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</si>
  <si>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</si>
  <si>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06</t>
  </si>
  <si>
    <t>07</t>
  </si>
  <si>
    <t>08</t>
  </si>
  <si>
    <t>10</t>
  </si>
  <si>
    <t>16</t>
  </si>
  <si>
    <t>17</t>
  </si>
  <si>
    <t>18</t>
  </si>
  <si>
    <t>92187</t>
  </si>
  <si>
    <t>EXTRAKTIVNÍ LÁTKY - CÍLENÝ PRŮKAZ (KVALITATIVNÍ VY</t>
  </si>
  <si>
    <t>92185</t>
  </si>
  <si>
    <t>IZOLACE LÁTKY PRO CÍLENÝ PRŮKAZ PLYNOVOU CHROMATOG</t>
  </si>
  <si>
    <t>20</t>
  </si>
  <si>
    <t>31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</si>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</sst>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7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8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71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0.67859702025327417</c:v>
                </c:pt>
                <c:pt idx="1">
                  <c:v>0.68158471657405684</c:v>
                </c:pt>
                <c:pt idx="2">
                  <c:v>0.68387440060042592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0.77510243226247977</c:v>
                </c:pt>
                <c:pt idx="1">
                  <c:v>0.77510243226247977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4" totalsRowShown="0" headerRowDxfId="75" tableBorderDxfId="74">
  <autoFilter ref="A7:S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0" totalsRowShown="0">
  <autoFilter ref="C3:S5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9" t="s">
        <v>94</v>
      </c>
      <c r="B1" s="309"/>
    </row>
    <row r="2" spans="1:3" ht="14.4" customHeight="1" thickBot="1" x14ac:dyDescent="0.35">
      <c r="A2" s="212" t="s">
        <v>247</v>
      </c>
      <c r="B2" s="46"/>
    </row>
    <row r="3" spans="1:3" ht="14.4" customHeight="1" thickBot="1" x14ac:dyDescent="0.35">
      <c r="A3" s="305" t="s">
        <v>124</v>
      </c>
      <c r="B3" s="306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121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249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7" t="s">
        <v>95</v>
      </c>
      <c r="B10" s="306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499" t="s">
        <v>142</v>
      </c>
      <c r="C13" s="47" t="s">
        <v>128</v>
      </c>
    </row>
    <row r="14" spans="1:3" ht="14.4" customHeight="1" x14ac:dyDescent="0.3">
      <c r="A14" s="130" t="str">
        <f t="shared" si="2"/>
        <v>LŽ PL Detail</v>
      </c>
      <c r="B14" s="76" t="s">
        <v>492</v>
      </c>
      <c r="C14" s="47" t="s">
        <v>129</v>
      </c>
    </row>
    <row r="15" spans="1:3" ht="14.4" customHeight="1" x14ac:dyDescent="0.3">
      <c r="A15" s="130" t="str">
        <f t="shared" si="2"/>
        <v>LŽ Statim</v>
      </c>
      <c r="B15" s="234" t="s">
        <v>173</v>
      </c>
      <c r="C15" s="47" t="s">
        <v>183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677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8" t="s">
        <v>96</v>
      </c>
      <c r="B20" s="306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702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707</v>
      </c>
      <c r="C22" s="47" t="s">
        <v>186</v>
      </c>
    </row>
    <row r="23" spans="1:3" ht="14.4" customHeight="1" x14ac:dyDescent="0.3">
      <c r="A23" s="130" t="str">
        <f t="shared" si="4"/>
        <v>ZV Vykáz.-A Detail</v>
      </c>
      <c r="B23" s="76" t="s">
        <v>766</v>
      </c>
      <c r="C23" s="47" t="s">
        <v>108</v>
      </c>
    </row>
    <row r="24" spans="1:3" ht="14.4" customHeight="1" x14ac:dyDescent="0.3">
      <c r="A24" s="247" t="str">
        <f>HYPERLINK("#'"&amp;C24&amp;"'!A1",C24)</f>
        <v>ZV Vykáz.-A Det.Lék.</v>
      </c>
      <c r="B24" s="76" t="s">
        <v>767</v>
      </c>
      <c r="C24" s="47" t="s">
        <v>190</v>
      </c>
    </row>
    <row r="25" spans="1:3" ht="14.4" customHeight="1" x14ac:dyDescent="0.3">
      <c r="A25" s="130" t="str">
        <f t="shared" si="4"/>
        <v>ZV Vykáz.-H</v>
      </c>
      <c r="B25" s="76" t="s">
        <v>111</v>
      </c>
      <c r="C25" s="47" t="s">
        <v>109</v>
      </c>
    </row>
    <row r="26" spans="1:3" ht="14.4" customHeight="1" x14ac:dyDescent="0.3">
      <c r="A26" s="130" t="str">
        <f t="shared" si="4"/>
        <v>ZV Vykáz.-H Detail</v>
      </c>
      <c r="B26" s="76" t="s">
        <v>801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.88671875" style="191" customWidth="1"/>
    <col min="11" max="11" width="6.77734375" style="194" bestFit="1" customWidth="1"/>
    <col min="12" max="12" width="6.6640625" style="191" customWidth="1"/>
    <col min="13" max="13" width="10.88671875" style="191" customWidth="1"/>
    <col min="14" max="16384" width="8.88671875" style="115"/>
  </cols>
  <sheetData>
    <row r="1" spans="1:13" ht="18.600000000000001" customHeight="1" thickBot="1" x14ac:dyDescent="0.4">
      <c r="A1" s="348" t="s">
        <v>492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" customHeight="1" thickBot="1" x14ac:dyDescent="0.35">
      <c r="A2" s="212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102.33999999999999</v>
      </c>
      <c r="K3" s="44">
        <f>IF(M3=0,0,J3/M3)</f>
        <v>1</v>
      </c>
      <c r="L3" s="43">
        <f>SUBTOTAL(9,L6:L1048576)</f>
        <v>2</v>
      </c>
      <c r="M3" s="45">
        <f>SUBTOTAL(9,M6:M1048576)</f>
        <v>102.33999999999999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" customHeight="1" thickBot="1" x14ac:dyDescent="0.35">
      <c r="A5" s="486" t="s">
        <v>115</v>
      </c>
      <c r="B5" s="506" t="s">
        <v>116</v>
      </c>
      <c r="C5" s="506" t="s">
        <v>57</v>
      </c>
      <c r="D5" s="506" t="s">
        <v>117</v>
      </c>
      <c r="E5" s="506" t="s">
        <v>118</v>
      </c>
      <c r="F5" s="507" t="s">
        <v>15</v>
      </c>
      <c r="G5" s="507" t="s">
        <v>14</v>
      </c>
      <c r="H5" s="488" t="s">
        <v>119</v>
      </c>
      <c r="I5" s="487" t="s">
        <v>15</v>
      </c>
      <c r="J5" s="507" t="s">
        <v>14</v>
      </c>
      <c r="K5" s="488" t="s">
        <v>119</v>
      </c>
      <c r="L5" s="487" t="s">
        <v>15</v>
      </c>
      <c r="M5" s="508" t="s">
        <v>14</v>
      </c>
    </row>
    <row r="6" spans="1:13" ht="14.4" customHeight="1" x14ac:dyDescent="0.3">
      <c r="A6" s="465" t="s">
        <v>462</v>
      </c>
      <c r="B6" s="466" t="s">
        <v>484</v>
      </c>
      <c r="C6" s="466" t="s">
        <v>485</v>
      </c>
      <c r="D6" s="466" t="s">
        <v>486</v>
      </c>
      <c r="E6" s="466" t="s">
        <v>487</v>
      </c>
      <c r="F6" s="470"/>
      <c r="G6" s="470"/>
      <c r="H6" s="491">
        <v>0</v>
      </c>
      <c r="I6" s="470">
        <v>1</v>
      </c>
      <c r="J6" s="470">
        <v>32.97</v>
      </c>
      <c r="K6" s="491">
        <v>1</v>
      </c>
      <c r="L6" s="470">
        <v>1</v>
      </c>
      <c r="M6" s="471">
        <v>32.97</v>
      </c>
    </row>
    <row r="7" spans="1:13" ht="14.4" customHeight="1" thickBot="1" x14ac:dyDescent="0.35">
      <c r="A7" s="479" t="s">
        <v>462</v>
      </c>
      <c r="B7" s="480" t="s">
        <v>488</v>
      </c>
      <c r="C7" s="480" t="s">
        <v>489</v>
      </c>
      <c r="D7" s="480" t="s">
        <v>490</v>
      </c>
      <c r="E7" s="480" t="s">
        <v>491</v>
      </c>
      <c r="F7" s="484"/>
      <c r="G7" s="484"/>
      <c r="H7" s="492">
        <v>0</v>
      </c>
      <c r="I7" s="484">
        <v>1</v>
      </c>
      <c r="J7" s="484">
        <v>69.36999999999999</v>
      </c>
      <c r="K7" s="492">
        <v>1</v>
      </c>
      <c r="L7" s="484">
        <v>1</v>
      </c>
      <c r="M7" s="485">
        <v>69.36999999999999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8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12" t="s">
        <v>247</v>
      </c>
      <c r="B2" s="198"/>
      <c r="C2" s="198"/>
      <c r="D2" s="198"/>
      <c r="E2" s="198"/>
    </row>
    <row r="3" spans="1:17" ht="14.4" customHeight="1" thickBot="1" x14ac:dyDescent="0.35">
      <c r="A3" s="227" t="s">
        <v>3</v>
      </c>
      <c r="B3" s="231">
        <f>SUM(B6:B1048576)</f>
        <v>8</v>
      </c>
      <c r="C3" s="232">
        <f>SUM(C6:C1048576)</f>
        <v>1</v>
      </c>
      <c r="D3" s="232">
        <f>SUM(D6:D1048576)</f>
        <v>0</v>
      </c>
      <c r="E3" s="233">
        <f>SUM(E6:E1048576)</f>
        <v>0</v>
      </c>
      <c r="F3" s="230">
        <f>IF(SUM($B3:$E3)=0,"",B3/SUM($B3:$E3))</f>
        <v>0.88888888888888884</v>
      </c>
      <c r="G3" s="228">
        <f t="shared" ref="G3:I3" si="0">IF(SUM($B3:$E3)=0,"",C3/SUM($B3:$E3))</f>
        <v>0.1111111111111111</v>
      </c>
      <c r="H3" s="228">
        <f t="shared" si="0"/>
        <v>0</v>
      </c>
      <c r="I3" s="229">
        <f t="shared" si="0"/>
        <v>0</v>
      </c>
      <c r="J3" s="232">
        <f>SUM(J6:J1048576)</f>
        <v>4</v>
      </c>
      <c r="K3" s="232">
        <f>SUM(K6:K1048576)</f>
        <v>1</v>
      </c>
      <c r="L3" s="232">
        <f>SUM(L6:L1048576)</f>
        <v>0</v>
      </c>
      <c r="M3" s="233">
        <f>SUM(M6:M1048576)</f>
        <v>0</v>
      </c>
      <c r="N3" s="230">
        <f>IF(SUM($J3:$M3)=0,"",J3/SUM($J3:$M3))</f>
        <v>0.8</v>
      </c>
      <c r="O3" s="228">
        <f t="shared" ref="O3:Q3" si="1">IF(SUM($J3:$M3)=0,"",K3/SUM($J3:$M3))</f>
        <v>0.2</v>
      </c>
      <c r="P3" s="228">
        <f t="shared" si="1"/>
        <v>0</v>
      </c>
      <c r="Q3" s="229">
        <f t="shared" si="1"/>
        <v>0</v>
      </c>
    </row>
    <row r="4" spans="1:17" ht="14.4" customHeight="1" thickBot="1" x14ac:dyDescent="0.3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" customHeight="1" thickBot="1" x14ac:dyDescent="0.35">
      <c r="A5" s="509" t="s">
        <v>174</v>
      </c>
      <c r="B5" s="510" t="s">
        <v>176</v>
      </c>
      <c r="C5" s="510" t="s">
        <v>177</v>
      </c>
      <c r="D5" s="510" t="s">
        <v>178</v>
      </c>
      <c r="E5" s="511" t="s">
        <v>179</v>
      </c>
      <c r="F5" s="512" t="s">
        <v>176</v>
      </c>
      <c r="G5" s="513" t="s">
        <v>177</v>
      </c>
      <c r="H5" s="513" t="s">
        <v>178</v>
      </c>
      <c r="I5" s="514" t="s">
        <v>179</v>
      </c>
      <c r="J5" s="510" t="s">
        <v>176</v>
      </c>
      <c r="K5" s="510" t="s">
        <v>177</v>
      </c>
      <c r="L5" s="510" t="s">
        <v>178</v>
      </c>
      <c r="M5" s="511" t="s">
        <v>179</v>
      </c>
      <c r="N5" s="512" t="s">
        <v>176</v>
      </c>
      <c r="O5" s="513" t="s">
        <v>177</v>
      </c>
      <c r="P5" s="513" t="s">
        <v>178</v>
      </c>
      <c r="Q5" s="514" t="s">
        <v>179</v>
      </c>
    </row>
    <row r="6" spans="1:17" ht="14.4" customHeight="1" x14ac:dyDescent="0.3">
      <c r="A6" s="517" t="s">
        <v>493</v>
      </c>
      <c r="B6" s="521"/>
      <c r="C6" s="470"/>
      <c r="D6" s="470"/>
      <c r="E6" s="471"/>
      <c r="F6" s="519"/>
      <c r="G6" s="491"/>
      <c r="H6" s="491"/>
      <c r="I6" s="523"/>
      <c r="J6" s="521"/>
      <c r="K6" s="470"/>
      <c r="L6" s="470"/>
      <c r="M6" s="471"/>
      <c r="N6" s="519"/>
      <c r="O6" s="491"/>
      <c r="P6" s="491"/>
      <c r="Q6" s="515"/>
    </row>
    <row r="7" spans="1:17" ht="14.4" customHeight="1" thickBot="1" x14ac:dyDescent="0.35">
      <c r="A7" s="518" t="s">
        <v>494</v>
      </c>
      <c r="B7" s="522">
        <v>8</v>
      </c>
      <c r="C7" s="484">
        <v>1</v>
      </c>
      <c r="D7" s="484"/>
      <c r="E7" s="485"/>
      <c r="F7" s="520">
        <v>0.88888888888888884</v>
      </c>
      <c r="G7" s="492">
        <v>0.1111111111111111</v>
      </c>
      <c r="H7" s="492">
        <v>0</v>
      </c>
      <c r="I7" s="524">
        <v>0</v>
      </c>
      <c r="J7" s="522">
        <v>4</v>
      </c>
      <c r="K7" s="484">
        <v>1</v>
      </c>
      <c r="L7" s="484"/>
      <c r="M7" s="485"/>
      <c r="N7" s="520">
        <v>0.8</v>
      </c>
      <c r="O7" s="492">
        <v>0.2</v>
      </c>
      <c r="P7" s="492">
        <v>0</v>
      </c>
      <c r="Q7" s="5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18">
        <v>2015</v>
      </c>
      <c r="D3" s="219">
        <v>2018</v>
      </c>
      <c r="E3" s="7"/>
      <c r="F3" s="318">
        <v>2019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455</v>
      </c>
      <c r="B5" s="453" t="s">
        <v>456</v>
      </c>
      <c r="C5" s="454" t="s">
        <v>457</v>
      </c>
      <c r="D5" s="454" t="s">
        <v>457</v>
      </c>
      <c r="E5" s="454"/>
      <c r="F5" s="454" t="s">
        <v>457</v>
      </c>
      <c r="G5" s="454" t="s">
        <v>457</v>
      </c>
      <c r="H5" s="454" t="s">
        <v>457</v>
      </c>
      <c r="I5" s="455" t="s">
        <v>457</v>
      </c>
      <c r="J5" s="456" t="s">
        <v>55</v>
      </c>
    </row>
    <row r="6" spans="1:10" ht="14.4" customHeight="1" x14ac:dyDescent="0.3">
      <c r="A6" s="452" t="s">
        <v>455</v>
      </c>
      <c r="B6" s="453" t="s">
        <v>495</v>
      </c>
      <c r="C6" s="454">
        <v>134.37457000000003</v>
      </c>
      <c r="D6" s="454">
        <v>159.90759999999997</v>
      </c>
      <c r="E6" s="454"/>
      <c r="F6" s="454">
        <v>168.61912999999998</v>
      </c>
      <c r="G6" s="454">
        <v>157.75</v>
      </c>
      <c r="H6" s="454">
        <v>10.869129999999984</v>
      </c>
      <c r="I6" s="455">
        <v>1.0689009825673532</v>
      </c>
      <c r="J6" s="456" t="s">
        <v>1</v>
      </c>
    </row>
    <row r="7" spans="1:10" ht="14.4" customHeight="1" x14ac:dyDescent="0.3">
      <c r="A7" s="452" t="s">
        <v>455</v>
      </c>
      <c r="B7" s="453" t="s">
        <v>496</v>
      </c>
      <c r="C7" s="454">
        <v>39.247109999999999</v>
      </c>
      <c r="D7" s="454">
        <v>6.4209199999999997</v>
      </c>
      <c r="E7" s="454"/>
      <c r="F7" s="454">
        <v>20.247669999999999</v>
      </c>
      <c r="G7" s="454">
        <v>30</v>
      </c>
      <c r="H7" s="454">
        <v>-9.7523300000000006</v>
      </c>
      <c r="I7" s="455">
        <v>0.67492233333333329</v>
      </c>
      <c r="J7" s="456" t="s">
        <v>1</v>
      </c>
    </row>
    <row r="8" spans="1:10" ht="14.4" customHeight="1" x14ac:dyDescent="0.3">
      <c r="A8" s="452" t="s">
        <v>455</v>
      </c>
      <c r="B8" s="453" t="s">
        <v>497</v>
      </c>
      <c r="C8" s="454">
        <v>10.465999999999999</v>
      </c>
      <c r="D8" s="454">
        <v>8.5718199999999989</v>
      </c>
      <c r="E8" s="454"/>
      <c r="F8" s="454">
        <v>7.2751900000000003</v>
      </c>
      <c r="G8" s="454">
        <v>10</v>
      </c>
      <c r="H8" s="454">
        <v>-2.7248099999999997</v>
      </c>
      <c r="I8" s="455">
        <v>0.72751900000000003</v>
      </c>
      <c r="J8" s="456" t="s">
        <v>1</v>
      </c>
    </row>
    <row r="9" spans="1:10" ht="14.4" customHeight="1" x14ac:dyDescent="0.3">
      <c r="A9" s="452" t="s">
        <v>455</v>
      </c>
      <c r="B9" s="453" t="s">
        <v>498</v>
      </c>
      <c r="C9" s="454">
        <v>24.675799999999999</v>
      </c>
      <c r="D9" s="454">
        <v>46.242710000000002</v>
      </c>
      <c r="E9" s="454"/>
      <c r="F9" s="454">
        <v>37.49049999999999</v>
      </c>
      <c r="G9" s="454">
        <v>53.75</v>
      </c>
      <c r="H9" s="454">
        <v>-16.25950000000001</v>
      </c>
      <c r="I9" s="455">
        <v>0.69749767441860444</v>
      </c>
      <c r="J9" s="456" t="s">
        <v>1</v>
      </c>
    </row>
    <row r="10" spans="1:10" ht="14.4" customHeight="1" x14ac:dyDescent="0.3">
      <c r="A10" s="452" t="s">
        <v>455</v>
      </c>
      <c r="B10" s="453" t="s">
        <v>499</v>
      </c>
      <c r="C10" s="454">
        <v>0</v>
      </c>
      <c r="D10" s="454">
        <v>0</v>
      </c>
      <c r="E10" s="454"/>
      <c r="F10" s="454">
        <v>0.189</v>
      </c>
      <c r="G10" s="454">
        <v>6.5460769653320316E-2</v>
      </c>
      <c r="H10" s="454">
        <v>0.12353923034667968</v>
      </c>
      <c r="I10" s="455">
        <v>2.8872254481721251</v>
      </c>
      <c r="J10" s="456" t="s">
        <v>1</v>
      </c>
    </row>
    <row r="11" spans="1:10" ht="14.4" customHeight="1" x14ac:dyDescent="0.3">
      <c r="A11" s="452" t="s">
        <v>455</v>
      </c>
      <c r="B11" s="453" t="s">
        <v>500</v>
      </c>
      <c r="C11" s="454">
        <v>12.44758</v>
      </c>
      <c r="D11" s="454">
        <v>14.054020000000001</v>
      </c>
      <c r="E11" s="454"/>
      <c r="F11" s="454">
        <v>11.34</v>
      </c>
      <c r="G11" s="454">
        <v>13.75</v>
      </c>
      <c r="H11" s="454">
        <v>-2.41</v>
      </c>
      <c r="I11" s="455">
        <v>0.82472727272727275</v>
      </c>
      <c r="J11" s="456" t="s">
        <v>1</v>
      </c>
    </row>
    <row r="12" spans="1:10" ht="14.4" customHeight="1" x14ac:dyDescent="0.3">
      <c r="A12" s="452" t="s">
        <v>455</v>
      </c>
      <c r="B12" s="453" t="s">
        <v>460</v>
      </c>
      <c r="C12" s="454">
        <v>221.21106000000003</v>
      </c>
      <c r="D12" s="454">
        <v>235.19706999999997</v>
      </c>
      <c r="E12" s="454"/>
      <c r="F12" s="454">
        <v>245.16148999999999</v>
      </c>
      <c r="G12" s="454">
        <v>265.31546076965333</v>
      </c>
      <c r="H12" s="454">
        <v>-20.153970769653341</v>
      </c>
      <c r="I12" s="455">
        <v>0.92403770699533039</v>
      </c>
      <c r="J12" s="456" t="s">
        <v>461</v>
      </c>
    </row>
    <row r="14" spans="1:10" ht="14.4" customHeight="1" x14ac:dyDescent="0.3">
      <c r="A14" s="452" t="s">
        <v>455</v>
      </c>
      <c r="B14" s="453" t="s">
        <v>456</v>
      </c>
      <c r="C14" s="454" t="s">
        <v>457</v>
      </c>
      <c r="D14" s="454" t="s">
        <v>457</v>
      </c>
      <c r="E14" s="454"/>
      <c r="F14" s="454" t="s">
        <v>457</v>
      </c>
      <c r="G14" s="454" t="s">
        <v>457</v>
      </c>
      <c r="H14" s="454" t="s">
        <v>457</v>
      </c>
      <c r="I14" s="455" t="s">
        <v>457</v>
      </c>
      <c r="J14" s="456" t="s">
        <v>55</v>
      </c>
    </row>
    <row r="15" spans="1:10" ht="14.4" customHeight="1" x14ac:dyDescent="0.3">
      <c r="A15" s="452" t="s">
        <v>462</v>
      </c>
      <c r="B15" s="453" t="s">
        <v>463</v>
      </c>
      <c r="C15" s="454" t="s">
        <v>457</v>
      </c>
      <c r="D15" s="454" t="s">
        <v>457</v>
      </c>
      <c r="E15" s="454"/>
      <c r="F15" s="454" t="s">
        <v>457</v>
      </c>
      <c r="G15" s="454" t="s">
        <v>457</v>
      </c>
      <c r="H15" s="454" t="s">
        <v>457</v>
      </c>
      <c r="I15" s="455" t="s">
        <v>457</v>
      </c>
      <c r="J15" s="456" t="s">
        <v>0</v>
      </c>
    </row>
    <row r="16" spans="1:10" ht="14.4" customHeight="1" x14ac:dyDescent="0.3">
      <c r="A16" s="452" t="s">
        <v>462</v>
      </c>
      <c r="B16" s="453" t="s">
        <v>495</v>
      </c>
      <c r="C16" s="454">
        <v>134.37457000000003</v>
      </c>
      <c r="D16" s="454">
        <v>159.90759999999997</v>
      </c>
      <c r="E16" s="454"/>
      <c r="F16" s="454">
        <v>168.61912999999998</v>
      </c>
      <c r="G16" s="454">
        <v>158</v>
      </c>
      <c r="H16" s="454">
        <v>10.619129999999984</v>
      </c>
      <c r="I16" s="455">
        <v>1.0672096835443037</v>
      </c>
      <c r="J16" s="456" t="s">
        <v>1</v>
      </c>
    </row>
    <row r="17" spans="1:10" ht="14.4" customHeight="1" x14ac:dyDescent="0.3">
      <c r="A17" s="452" t="s">
        <v>462</v>
      </c>
      <c r="B17" s="453" t="s">
        <v>496</v>
      </c>
      <c r="C17" s="454">
        <v>39.247109999999999</v>
      </c>
      <c r="D17" s="454">
        <v>6.4209199999999997</v>
      </c>
      <c r="E17" s="454"/>
      <c r="F17" s="454">
        <v>20.247669999999999</v>
      </c>
      <c r="G17" s="454">
        <v>30</v>
      </c>
      <c r="H17" s="454">
        <v>-9.7523300000000006</v>
      </c>
      <c r="I17" s="455">
        <v>0.67492233333333329</v>
      </c>
      <c r="J17" s="456" t="s">
        <v>1</v>
      </c>
    </row>
    <row r="18" spans="1:10" ht="14.4" customHeight="1" x14ac:dyDescent="0.3">
      <c r="A18" s="452" t="s">
        <v>462</v>
      </c>
      <c r="B18" s="453" t="s">
        <v>497</v>
      </c>
      <c r="C18" s="454">
        <v>10.465999999999999</v>
      </c>
      <c r="D18" s="454">
        <v>8.5718199999999989</v>
      </c>
      <c r="E18" s="454"/>
      <c r="F18" s="454">
        <v>7.2751900000000003</v>
      </c>
      <c r="G18" s="454">
        <v>10</v>
      </c>
      <c r="H18" s="454">
        <v>-2.7248099999999997</v>
      </c>
      <c r="I18" s="455">
        <v>0.72751900000000003</v>
      </c>
      <c r="J18" s="456" t="s">
        <v>1</v>
      </c>
    </row>
    <row r="19" spans="1:10" ht="14.4" customHeight="1" x14ac:dyDescent="0.3">
      <c r="A19" s="452" t="s">
        <v>462</v>
      </c>
      <c r="B19" s="453" t="s">
        <v>498</v>
      </c>
      <c r="C19" s="454">
        <v>24.675799999999999</v>
      </c>
      <c r="D19" s="454">
        <v>46.242710000000002</v>
      </c>
      <c r="E19" s="454"/>
      <c r="F19" s="454">
        <v>37.49049999999999</v>
      </c>
      <c r="G19" s="454">
        <v>54</v>
      </c>
      <c r="H19" s="454">
        <v>-16.50950000000001</v>
      </c>
      <c r="I19" s="455">
        <v>0.69426851851851834</v>
      </c>
      <c r="J19" s="456" t="s">
        <v>1</v>
      </c>
    </row>
    <row r="20" spans="1:10" ht="14.4" customHeight="1" x14ac:dyDescent="0.3">
      <c r="A20" s="452" t="s">
        <v>462</v>
      </c>
      <c r="B20" s="453" t="s">
        <v>499</v>
      </c>
      <c r="C20" s="454">
        <v>0</v>
      </c>
      <c r="D20" s="454">
        <v>0</v>
      </c>
      <c r="E20" s="454"/>
      <c r="F20" s="454">
        <v>0.189</v>
      </c>
      <c r="G20" s="454">
        <v>0</v>
      </c>
      <c r="H20" s="454">
        <v>0.189</v>
      </c>
      <c r="I20" s="455" t="s">
        <v>457</v>
      </c>
      <c r="J20" s="456" t="s">
        <v>1</v>
      </c>
    </row>
    <row r="21" spans="1:10" ht="14.4" customHeight="1" x14ac:dyDescent="0.3">
      <c r="A21" s="452" t="s">
        <v>462</v>
      </c>
      <c r="B21" s="453" t="s">
        <v>500</v>
      </c>
      <c r="C21" s="454">
        <v>12.44758</v>
      </c>
      <c r="D21" s="454">
        <v>14.054020000000001</v>
      </c>
      <c r="E21" s="454"/>
      <c r="F21" s="454">
        <v>11.34</v>
      </c>
      <c r="G21" s="454">
        <v>14</v>
      </c>
      <c r="H21" s="454">
        <v>-2.66</v>
      </c>
      <c r="I21" s="455">
        <v>0.80999999999999994</v>
      </c>
      <c r="J21" s="456" t="s">
        <v>1</v>
      </c>
    </row>
    <row r="22" spans="1:10" ht="14.4" customHeight="1" x14ac:dyDescent="0.3">
      <c r="A22" s="452" t="s">
        <v>462</v>
      </c>
      <c r="B22" s="453" t="s">
        <v>464</v>
      </c>
      <c r="C22" s="454">
        <v>221.21106000000003</v>
      </c>
      <c r="D22" s="454">
        <v>235.19706999999997</v>
      </c>
      <c r="E22" s="454"/>
      <c r="F22" s="454">
        <v>245.16148999999999</v>
      </c>
      <c r="G22" s="454">
        <v>265</v>
      </c>
      <c r="H22" s="454">
        <v>-19.838510000000014</v>
      </c>
      <c r="I22" s="455">
        <v>0.92513769811320745</v>
      </c>
      <c r="J22" s="456" t="s">
        <v>465</v>
      </c>
    </row>
    <row r="23" spans="1:10" ht="14.4" customHeight="1" x14ac:dyDescent="0.3">
      <c r="A23" s="452" t="s">
        <v>457</v>
      </c>
      <c r="B23" s="453" t="s">
        <v>457</v>
      </c>
      <c r="C23" s="454" t="s">
        <v>457</v>
      </c>
      <c r="D23" s="454" t="s">
        <v>457</v>
      </c>
      <c r="E23" s="454"/>
      <c r="F23" s="454" t="s">
        <v>457</v>
      </c>
      <c r="G23" s="454" t="s">
        <v>457</v>
      </c>
      <c r="H23" s="454" t="s">
        <v>457</v>
      </c>
      <c r="I23" s="455" t="s">
        <v>457</v>
      </c>
      <c r="J23" s="456" t="s">
        <v>466</v>
      </c>
    </row>
    <row r="24" spans="1:10" ht="14.4" customHeight="1" x14ac:dyDescent="0.3">
      <c r="A24" s="452" t="s">
        <v>455</v>
      </c>
      <c r="B24" s="453" t="s">
        <v>460</v>
      </c>
      <c r="C24" s="454">
        <v>221.21106000000003</v>
      </c>
      <c r="D24" s="454">
        <v>235.19706999999997</v>
      </c>
      <c r="E24" s="454"/>
      <c r="F24" s="454">
        <v>245.16148999999999</v>
      </c>
      <c r="G24" s="454">
        <v>265</v>
      </c>
      <c r="H24" s="454">
        <v>-19.838510000000014</v>
      </c>
      <c r="I24" s="455">
        <v>0.92513769811320745</v>
      </c>
      <c r="J24" s="456" t="s">
        <v>461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6">
      <formula>$H14&gt;0</formula>
    </cfRule>
  </conditionalFormatting>
  <conditionalFormatting sqref="A14:A24">
    <cfRule type="expression" dxfId="10" priority="5">
      <formula>AND($J14&lt;&gt;"mezeraKL",$J14&lt;&gt;"")</formula>
    </cfRule>
  </conditionalFormatting>
  <conditionalFormatting sqref="I14:I24">
    <cfRule type="expression" dxfId="9" priority="7">
      <formula>$I14&gt;1</formula>
    </cfRule>
  </conditionalFormatting>
  <conditionalFormatting sqref="B14:B24">
    <cfRule type="expression" dxfId="8" priority="4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5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46" t="s">
        <v>677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" customHeight="1" thickBot="1" x14ac:dyDescent="0.35">
      <c r="A2" s="212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5.6228128184492912</v>
      </c>
      <c r="J3" s="84">
        <f>SUBTOTAL(9,J5:J1048576)</f>
        <v>41901</v>
      </c>
      <c r="K3" s="85">
        <f>SUBTOTAL(9,K5:K1048576)</f>
        <v>235601.47990584373</v>
      </c>
    </row>
    <row r="4" spans="1:11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" customHeight="1" x14ac:dyDescent="0.3">
      <c r="A5" s="465" t="s">
        <v>455</v>
      </c>
      <c r="B5" s="466" t="s">
        <v>456</v>
      </c>
      <c r="C5" s="467" t="s">
        <v>462</v>
      </c>
      <c r="D5" s="468" t="s">
        <v>463</v>
      </c>
      <c r="E5" s="467" t="s">
        <v>501</v>
      </c>
      <c r="F5" s="468" t="s">
        <v>502</v>
      </c>
      <c r="G5" s="467" t="s">
        <v>503</v>
      </c>
      <c r="H5" s="467" t="s">
        <v>504</v>
      </c>
      <c r="I5" s="470">
        <v>3655.39990234375</v>
      </c>
      <c r="J5" s="470">
        <v>1</v>
      </c>
      <c r="K5" s="471">
        <v>3655.39990234375</v>
      </c>
    </row>
    <row r="6" spans="1:11" ht="14.4" customHeight="1" x14ac:dyDescent="0.3">
      <c r="A6" s="472" t="s">
        <v>455</v>
      </c>
      <c r="B6" s="473" t="s">
        <v>456</v>
      </c>
      <c r="C6" s="474" t="s">
        <v>462</v>
      </c>
      <c r="D6" s="475" t="s">
        <v>463</v>
      </c>
      <c r="E6" s="474" t="s">
        <v>501</v>
      </c>
      <c r="F6" s="475" t="s">
        <v>502</v>
      </c>
      <c r="G6" s="474" t="s">
        <v>505</v>
      </c>
      <c r="H6" s="474" t="s">
        <v>506</v>
      </c>
      <c r="I6" s="477">
        <v>1882.1600341796875</v>
      </c>
      <c r="J6" s="477">
        <v>1</v>
      </c>
      <c r="K6" s="478">
        <v>1882.1600341796875</v>
      </c>
    </row>
    <row r="7" spans="1:11" ht="14.4" customHeight="1" x14ac:dyDescent="0.3">
      <c r="A7" s="472" t="s">
        <v>455</v>
      </c>
      <c r="B7" s="473" t="s">
        <v>456</v>
      </c>
      <c r="C7" s="474" t="s">
        <v>462</v>
      </c>
      <c r="D7" s="475" t="s">
        <v>463</v>
      </c>
      <c r="E7" s="474" t="s">
        <v>501</v>
      </c>
      <c r="F7" s="475" t="s">
        <v>502</v>
      </c>
      <c r="G7" s="474" t="s">
        <v>507</v>
      </c>
      <c r="H7" s="474" t="s">
        <v>508</v>
      </c>
      <c r="I7" s="477">
        <v>1686.8499755859375</v>
      </c>
      <c r="J7" s="477">
        <v>1</v>
      </c>
      <c r="K7" s="478">
        <v>1686.8499755859375</v>
      </c>
    </row>
    <row r="8" spans="1:11" ht="14.4" customHeight="1" x14ac:dyDescent="0.3">
      <c r="A8" s="472" t="s">
        <v>455</v>
      </c>
      <c r="B8" s="473" t="s">
        <v>456</v>
      </c>
      <c r="C8" s="474" t="s">
        <v>462</v>
      </c>
      <c r="D8" s="475" t="s">
        <v>463</v>
      </c>
      <c r="E8" s="474" t="s">
        <v>501</v>
      </c>
      <c r="F8" s="475" t="s">
        <v>502</v>
      </c>
      <c r="G8" s="474" t="s">
        <v>509</v>
      </c>
      <c r="H8" s="474" t="s">
        <v>510</v>
      </c>
      <c r="I8" s="477">
        <v>1851.300048828125</v>
      </c>
      <c r="J8" s="477">
        <v>1</v>
      </c>
      <c r="K8" s="478">
        <v>1851.300048828125</v>
      </c>
    </row>
    <row r="9" spans="1:11" ht="14.4" customHeight="1" x14ac:dyDescent="0.3">
      <c r="A9" s="472" t="s">
        <v>455</v>
      </c>
      <c r="B9" s="473" t="s">
        <v>456</v>
      </c>
      <c r="C9" s="474" t="s">
        <v>462</v>
      </c>
      <c r="D9" s="475" t="s">
        <v>463</v>
      </c>
      <c r="E9" s="474" t="s">
        <v>501</v>
      </c>
      <c r="F9" s="475" t="s">
        <v>502</v>
      </c>
      <c r="G9" s="474" t="s">
        <v>511</v>
      </c>
      <c r="H9" s="474" t="s">
        <v>512</v>
      </c>
      <c r="I9" s="477">
        <v>6056.0498046875</v>
      </c>
      <c r="J9" s="477">
        <v>1</v>
      </c>
      <c r="K9" s="478">
        <v>6056.0498046875</v>
      </c>
    </row>
    <row r="10" spans="1:11" ht="14.4" customHeight="1" x14ac:dyDescent="0.3">
      <c r="A10" s="472" t="s">
        <v>455</v>
      </c>
      <c r="B10" s="473" t="s">
        <v>456</v>
      </c>
      <c r="C10" s="474" t="s">
        <v>462</v>
      </c>
      <c r="D10" s="475" t="s">
        <v>463</v>
      </c>
      <c r="E10" s="474" t="s">
        <v>501</v>
      </c>
      <c r="F10" s="475" t="s">
        <v>502</v>
      </c>
      <c r="G10" s="474" t="s">
        <v>513</v>
      </c>
      <c r="H10" s="474" t="s">
        <v>514</v>
      </c>
      <c r="I10" s="477">
        <v>3167.780029296875</v>
      </c>
      <c r="J10" s="477">
        <v>1</v>
      </c>
      <c r="K10" s="478">
        <v>3167.780029296875</v>
      </c>
    </row>
    <row r="11" spans="1:11" ht="14.4" customHeight="1" x14ac:dyDescent="0.3">
      <c r="A11" s="472" t="s">
        <v>455</v>
      </c>
      <c r="B11" s="473" t="s">
        <v>456</v>
      </c>
      <c r="C11" s="474" t="s">
        <v>462</v>
      </c>
      <c r="D11" s="475" t="s">
        <v>463</v>
      </c>
      <c r="E11" s="474" t="s">
        <v>501</v>
      </c>
      <c r="F11" s="475" t="s">
        <v>502</v>
      </c>
      <c r="G11" s="474" t="s">
        <v>515</v>
      </c>
      <c r="H11" s="474" t="s">
        <v>516</v>
      </c>
      <c r="I11" s="477">
        <v>6056.0498046875</v>
      </c>
      <c r="J11" s="477">
        <v>1</v>
      </c>
      <c r="K11" s="478">
        <v>6056.0498046875</v>
      </c>
    </row>
    <row r="12" spans="1:11" ht="14.4" customHeight="1" x14ac:dyDescent="0.3">
      <c r="A12" s="472" t="s">
        <v>455</v>
      </c>
      <c r="B12" s="473" t="s">
        <v>456</v>
      </c>
      <c r="C12" s="474" t="s">
        <v>462</v>
      </c>
      <c r="D12" s="475" t="s">
        <v>463</v>
      </c>
      <c r="E12" s="474" t="s">
        <v>501</v>
      </c>
      <c r="F12" s="475" t="s">
        <v>502</v>
      </c>
      <c r="G12" s="474" t="s">
        <v>517</v>
      </c>
      <c r="H12" s="474" t="s">
        <v>518</v>
      </c>
      <c r="I12" s="477">
        <v>3167.780029296875</v>
      </c>
      <c r="J12" s="477">
        <v>1</v>
      </c>
      <c r="K12" s="478">
        <v>3167.780029296875</v>
      </c>
    </row>
    <row r="13" spans="1:11" ht="14.4" customHeight="1" x14ac:dyDescent="0.3">
      <c r="A13" s="472" t="s">
        <v>455</v>
      </c>
      <c r="B13" s="473" t="s">
        <v>456</v>
      </c>
      <c r="C13" s="474" t="s">
        <v>462</v>
      </c>
      <c r="D13" s="475" t="s">
        <v>463</v>
      </c>
      <c r="E13" s="474" t="s">
        <v>501</v>
      </c>
      <c r="F13" s="475" t="s">
        <v>502</v>
      </c>
      <c r="G13" s="474" t="s">
        <v>519</v>
      </c>
      <c r="H13" s="474" t="s">
        <v>520</v>
      </c>
      <c r="I13" s="477">
        <v>3167.780029296875</v>
      </c>
      <c r="J13" s="477">
        <v>1</v>
      </c>
      <c r="K13" s="478">
        <v>3167.780029296875</v>
      </c>
    </row>
    <row r="14" spans="1:11" ht="14.4" customHeight="1" x14ac:dyDescent="0.3">
      <c r="A14" s="472" t="s">
        <v>455</v>
      </c>
      <c r="B14" s="473" t="s">
        <v>456</v>
      </c>
      <c r="C14" s="474" t="s">
        <v>462</v>
      </c>
      <c r="D14" s="475" t="s">
        <v>463</v>
      </c>
      <c r="E14" s="474" t="s">
        <v>501</v>
      </c>
      <c r="F14" s="475" t="s">
        <v>502</v>
      </c>
      <c r="G14" s="474" t="s">
        <v>521</v>
      </c>
      <c r="H14" s="474" t="s">
        <v>522</v>
      </c>
      <c r="I14" s="477">
        <v>3167.780029296875</v>
      </c>
      <c r="J14" s="477">
        <v>1</v>
      </c>
      <c r="K14" s="478">
        <v>3167.780029296875</v>
      </c>
    </row>
    <row r="15" spans="1:11" ht="14.4" customHeight="1" x14ac:dyDescent="0.3">
      <c r="A15" s="472" t="s">
        <v>455</v>
      </c>
      <c r="B15" s="473" t="s">
        <v>456</v>
      </c>
      <c r="C15" s="474" t="s">
        <v>462</v>
      </c>
      <c r="D15" s="475" t="s">
        <v>463</v>
      </c>
      <c r="E15" s="474" t="s">
        <v>501</v>
      </c>
      <c r="F15" s="475" t="s">
        <v>502</v>
      </c>
      <c r="G15" s="474" t="s">
        <v>523</v>
      </c>
      <c r="H15" s="474" t="s">
        <v>524</v>
      </c>
      <c r="I15" s="477">
        <v>147.17999267578125</v>
      </c>
      <c r="J15" s="477">
        <v>3</v>
      </c>
      <c r="K15" s="478">
        <v>441.53997802734375</v>
      </c>
    </row>
    <row r="16" spans="1:11" ht="14.4" customHeight="1" x14ac:dyDescent="0.3">
      <c r="A16" s="472" t="s">
        <v>455</v>
      </c>
      <c r="B16" s="473" t="s">
        <v>456</v>
      </c>
      <c r="C16" s="474" t="s">
        <v>462</v>
      </c>
      <c r="D16" s="475" t="s">
        <v>463</v>
      </c>
      <c r="E16" s="474" t="s">
        <v>501</v>
      </c>
      <c r="F16" s="475" t="s">
        <v>502</v>
      </c>
      <c r="G16" s="474" t="s">
        <v>525</v>
      </c>
      <c r="H16" s="474" t="s">
        <v>526</v>
      </c>
      <c r="I16" s="477">
        <v>4210.7998046875</v>
      </c>
      <c r="J16" s="477">
        <v>1</v>
      </c>
      <c r="K16" s="478">
        <v>4210.7998046875</v>
      </c>
    </row>
    <row r="17" spans="1:11" ht="14.4" customHeight="1" x14ac:dyDescent="0.3">
      <c r="A17" s="472" t="s">
        <v>455</v>
      </c>
      <c r="B17" s="473" t="s">
        <v>456</v>
      </c>
      <c r="C17" s="474" t="s">
        <v>462</v>
      </c>
      <c r="D17" s="475" t="s">
        <v>463</v>
      </c>
      <c r="E17" s="474" t="s">
        <v>501</v>
      </c>
      <c r="F17" s="475" t="s">
        <v>502</v>
      </c>
      <c r="G17" s="474" t="s">
        <v>527</v>
      </c>
      <c r="H17" s="474" t="s">
        <v>528</v>
      </c>
      <c r="I17" s="477">
        <v>11646.25</v>
      </c>
      <c r="J17" s="477">
        <v>1</v>
      </c>
      <c r="K17" s="478">
        <v>11646.25</v>
      </c>
    </row>
    <row r="18" spans="1:11" ht="14.4" customHeight="1" x14ac:dyDescent="0.3">
      <c r="A18" s="472" t="s">
        <v>455</v>
      </c>
      <c r="B18" s="473" t="s">
        <v>456</v>
      </c>
      <c r="C18" s="474" t="s">
        <v>462</v>
      </c>
      <c r="D18" s="475" t="s">
        <v>463</v>
      </c>
      <c r="E18" s="474" t="s">
        <v>501</v>
      </c>
      <c r="F18" s="475" t="s">
        <v>502</v>
      </c>
      <c r="G18" s="474" t="s">
        <v>529</v>
      </c>
      <c r="H18" s="474" t="s">
        <v>530</v>
      </c>
      <c r="I18" s="477">
        <v>241.8800048828125</v>
      </c>
      <c r="J18" s="477">
        <v>48</v>
      </c>
      <c r="K18" s="478">
        <v>11610.18994140625</v>
      </c>
    </row>
    <row r="19" spans="1:11" ht="14.4" customHeight="1" x14ac:dyDescent="0.3">
      <c r="A19" s="472" t="s">
        <v>455</v>
      </c>
      <c r="B19" s="473" t="s">
        <v>456</v>
      </c>
      <c r="C19" s="474" t="s">
        <v>462</v>
      </c>
      <c r="D19" s="475" t="s">
        <v>463</v>
      </c>
      <c r="E19" s="474" t="s">
        <v>501</v>
      </c>
      <c r="F19" s="475" t="s">
        <v>502</v>
      </c>
      <c r="G19" s="474" t="s">
        <v>531</v>
      </c>
      <c r="H19" s="474" t="s">
        <v>532</v>
      </c>
      <c r="I19" s="477">
        <v>521.81375122070313</v>
      </c>
      <c r="J19" s="477">
        <v>8</v>
      </c>
      <c r="K19" s="478">
        <v>4174.510009765625</v>
      </c>
    </row>
    <row r="20" spans="1:11" ht="14.4" customHeight="1" x14ac:dyDescent="0.3">
      <c r="A20" s="472" t="s">
        <v>455</v>
      </c>
      <c r="B20" s="473" t="s">
        <v>456</v>
      </c>
      <c r="C20" s="474" t="s">
        <v>462</v>
      </c>
      <c r="D20" s="475" t="s">
        <v>463</v>
      </c>
      <c r="E20" s="474" t="s">
        <v>501</v>
      </c>
      <c r="F20" s="475" t="s">
        <v>502</v>
      </c>
      <c r="G20" s="474" t="s">
        <v>533</v>
      </c>
      <c r="H20" s="474" t="s">
        <v>534</v>
      </c>
      <c r="I20" s="477">
        <v>6972.4501953125</v>
      </c>
      <c r="J20" s="477">
        <v>1</v>
      </c>
      <c r="K20" s="478">
        <v>6972.4501953125</v>
      </c>
    </row>
    <row r="21" spans="1:11" ht="14.4" customHeight="1" x14ac:dyDescent="0.3">
      <c r="A21" s="472" t="s">
        <v>455</v>
      </c>
      <c r="B21" s="473" t="s">
        <v>456</v>
      </c>
      <c r="C21" s="474" t="s">
        <v>462</v>
      </c>
      <c r="D21" s="475" t="s">
        <v>463</v>
      </c>
      <c r="E21" s="474" t="s">
        <v>501</v>
      </c>
      <c r="F21" s="475" t="s">
        <v>502</v>
      </c>
      <c r="G21" s="474" t="s">
        <v>535</v>
      </c>
      <c r="H21" s="474" t="s">
        <v>536</v>
      </c>
      <c r="I21" s="477">
        <v>2530</v>
      </c>
      <c r="J21" s="477">
        <v>1</v>
      </c>
      <c r="K21" s="478">
        <v>2530</v>
      </c>
    </row>
    <row r="22" spans="1:11" ht="14.4" customHeight="1" x14ac:dyDescent="0.3">
      <c r="A22" s="472" t="s">
        <v>455</v>
      </c>
      <c r="B22" s="473" t="s">
        <v>456</v>
      </c>
      <c r="C22" s="474" t="s">
        <v>462</v>
      </c>
      <c r="D22" s="475" t="s">
        <v>463</v>
      </c>
      <c r="E22" s="474" t="s">
        <v>501</v>
      </c>
      <c r="F22" s="475" t="s">
        <v>502</v>
      </c>
      <c r="G22" s="474" t="s">
        <v>537</v>
      </c>
      <c r="H22" s="474" t="s">
        <v>538</v>
      </c>
      <c r="I22" s="477">
        <v>14518.75</v>
      </c>
      <c r="J22" s="477">
        <v>1</v>
      </c>
      <c r="K22" s="478">
        <v>14518.75</v>
      </c>
    </row>
    <row r="23" spans="1:11" ht="14.4" customHeight="1" x14ac:dyDescent="0.3">
      <c r="A23" s="472" t="s">
        <v>455</v>
      </c>
      <c r="B23" s="473" t="s">
        <v>456</v>
      </c>
      <c r="C23" s="474" t="s">
        <v>462</v>
      </c>
      <c r="D23" s="475" t="s">
        <v>463</v>
      </c>
      <c r="E23" s="474" t="s">
        <v>501</v>
      </c>
      <c r="F23" s="475" t="s">
        <v>502</v>
      </c>
      <c r="G23" s="474" t="s">
        <v>539</v>
      </c>
      <c r="H23" s="474" t="s">
        <v>540</v>
      </c>
      <c r="I23" s="477">
        <v>14518.7900390625</v>
      </c>
      <c r="J23" s="477">
        <v>1</v>
      </c>
      <c r="K23" s="478">
        <v>14518.7900390625</v>
      </c>
    </row>
    <row r="24" spans="1:11" ht="14.4" customHeight="1" x14ac:dyDescent="0.3">
      <c r="A24" s="472" t="s">
        <v>455</v>
      </c>
      <c r="B24" s="473" t="s">
        <v>456</v>
      </c>
      <c r="C24" s="474" t="s">
        <v>462</v>
      </c>
      <c r="D24" s="475" t="s">
        <v>463</v>
      </c>
      <c r="E24" s="474" t="s">
        <v>501</v>
      </c>
      <c r="F24" s="475" t="s">
        <v>502</v>
      </c>
      <c r="G24" s="474" t="s">
        <v>541</v>
      </c>
      <c r="H24" s="474" t="s">
        <v>542</v>
      </c>
      <c r="I24" s="477">
        <v>2662.010009765625</v>
      </c>
      <c r="J24" s="477">
        <v>1</v>
      </c>
      <c r="K24" s="478">
        <v>2662.010009765625</v>
      </c>
    </row>
    <row r="25" spans="1:11" ht="14.4" customHeight="1" x14ac:dyDescent="0.3">
      <c r="A25" s="472" t="s">
        <v>455</v>
      </c>
      <c r="B25" s="473" t="s">
        <v>456</v>
      </c>
      <c r="C25" s="474" t="s">
        <v>462</v>
      </c>
      <c r="D25" s="475" t="s">
        <v>463</v>
      </c>
      <c r="E25" s="474" t="s">
        <v>501</v>
      </c>
      <c r="F25" s="475" t="s">
        <v>502</v>
      </c>
      <c r="G25" s="474" t="s">
        <v>543</v>
      </c>
      <c r="H25" s="474" t="s">
        <v>544</v>
      </c>
      <c r="I25" s="477">
        <v>2662</v>
      </c>
      <c r="J25" s="477">
        <v>1</v>
      </c>
      <c r="K25" s="478">
        <v>2662</v>
      </c>
    </row>
    <row r="26" spans="1:11" ht="14.4" customHeight="1" x14ac:dyDescent="0.3">
      <c r="A26" s="472" t="s">
        <v>455</v>
      </c>
      <c r="B26" s="473" t="s">
        <v>456</v>
      </c>
      <c r="C26" s="474" t="s">
        <v>462</v>
      </c>
      <c r="D26" s="475" t="s">
        <v>463</v>
      </c>
      <c r="E26" s="474" t="s">
        <v>501</v>
      </c>
      <c r="F26" s="475" t="s">
        <v>502</v>
      </c>
      <c r="G26" s="474" t="s">
        <v>545</v>
      </c>
      <c r="H26" s="474" t="s">
        <v>546</v>
      </c>
      <c r="I26" s="477">
        <v>2662</v>
      </c>
      <c r="J26" s="477">
        <v>1</v>
      </c>
      <c r="K26" s="478">
        <v>2662</v>
      </c>
    </row>
    <row r="27" spans="1:11" ht="14.4" customHeight="1" x14ac:dyDescent="0.3">
      <c r="A27" s="472" t="s">
        <v>455</v>
      </c>
      <c r="B27" s="473" t="s">
        <v>456</v>
      </c>
      <c r="C27" s="474" t="s">
        <v>462</v>
      </c>
      <c r="D27" s="475" t="s">
        <v>463</v>
      </c>
      <c r="E27" s="474" t="s">
        <v>501</v>
      </c>
      <c r="F27" s="475" t="s">
        <v>502</v>
      </c>
      <c r="G27" s="474" t="s">
        <v>547</v>
      </c>
      <c r="H27" s="474" t="s">
        <v>548</v>
      </c>
      <c r="I27" s="477">
        <v>14518.75</v>
      </c>
      <c r="J27" s="477">
        <v>1</v>
      </c>
      <c r="K27" s="478">
        <v>14518.75</v>
      </c>
    </row>
    <row r="28" spans="1:11" ht="14.4" customHeight="1" x14ac:dyDescent="0.3">
      <c r="A28" s="472" t="s">
        <v>455</v>
      </c>
      <c r="B28" s="473" t="s">
        <v>456</v>
      </c>
      <c r="C28" s="474" t="s">
        <v>462</v>
      </c>
      <c r="D28" s="475" t="s">
        <v>463</v>
      </c>
      <c r="E28" s="474" t="s">
        <v>501</v>
      </c>
      <c r="F28" s="475" t="s">
        <v>502</v>
      </c>
      <c r="G28" s="474" t="s">
        <v>549</v>
      </c>
      <c r="H28" s="474" t="s">
        <v>550</v>
      </c>
      <c r="I28" s="477">
        <v>1930.5899658203125</v>
      </c>
      <c r="J28" s="477">
        <v>1</v>
      </c>
      <c r="K28" s="478">
        <v>1930.5899658203125</v>
      </c>
    </row>
    <row r="29" spans="1:11" ht="14.4" customHeight="1" x14ac:dyDescent="0.3">
      <c r="A29" s="472" t="s">
        <v>455</v>
      </c>
      <c r="B29" s="473" t="s">
        <v>456</v>
      </c>
      <c r="C29" s="474" t="s">
        <v>462</v>
      </c>
      <c r="D29" s="475" t="s">
        <v>463</v>
      </c>
      <c r="E29" s="474" t="s">
        <v>501</v>
      </c>
      <c r="F29" s="475" t="s">
        <v>502</v>
      </c>
      <c r="G29" s="474" t="s">
        <v>551</v>
      </c>
      <c r="H29" s="474" t="s">
        <v>552</v>
      </c>
      <c r="I29" s="477">
        <v>2662</v>
      </c>
      <c r="J29" s="477">
        <v>1</v>
      </c>
      <c r="K29" s="478">
        <v>2662</v>
      </c>
    </row>
    <row r="30" spans="1:11" ht="14.4" customHeight="1" x14ac:dyDescent="0.3">
      <c r="A30" s="472" t="s">
        <v>455</v>
      </c>
      <c r="B30" s="473" t="s">
        <v>456</v>
      </c>
      <c r="C30" s="474" t="s">
        <v>462</v>
      </c>
      <c r="D30" s="475" t="s">
        <v>463</v>
      </c>
      <c r="E30" s="474" t="s">
        <v>501</v>
      </c>
      <c r="F30" s="475" t="s">
        <v>502</v>
      </c>
      <c r="G30" s="474" t="s">
        <v>553</v>
      </c>
      <c r="H30" s="474" t="s">
        <v>554</v>
      </c>
      <c r="I30" s="477">
        <v>478</v>
      </c>
      <c r="J30" s="477">
        <v>3</v>
      </c>
      <c r="K30" s="478">
        <v>1434</v>
      </c>
    </row>
    <row r="31" spans="1:11" ht="14.4" customHeight="1" x14ac:dyDescent="0.3">
      <c r="A31" s="472" t="s">
        <v>455</v>
      </c>
      <c r="B31" s="473" t="s">
        <v>456</v>
      </c>
      <c r="C31" s="474" t="s">
        <v>462</v>
      </c>
      <c r="D31" s="475" t="s">
        <v>463</v>
      </c>
      <c r="E31" s="474" t="s">
        <v>501</v>
      </c>
      <c r="F31" s="475" t="s">
        <v>502</v>
      </c>
      <c r="G31" s="474" t="s">
        <v>555</v>
      </c>
      <c r="H31" s="474" t="s">
        <v>556</v>
      </c>
      <c r="I31" s="477">
        <v>30.25</v>
      </c>
      <c r="J31" s="477">
        <v>10</v>
      </c>
      <c r="K31" s="478">
        <v>302.5</v>
      </c>
    </row>
    <row r="32" spans="1:11" ht="14.4" customHeight="1" x14ac:dyDescent="0.3">
      <c r="A32" s="472" t="s">
        <v>455</v>
      </c>
      <c r="B32" s="473" t="s">
        <v>456</v>
      </c>
      <c r="C32" s="474" t="s">
        <v>462</v>
      </c>
      <c r="D32" s="475" t="s">
        <v>463</v>
      </c>
      <c r="E32" s="474" t="s">
        <v>501</v>
      </c>
      <c r="F32" s="475" t="s">
        <v>502</v>
      </c>
      <c r="G32" s="474" t="s">
        <v>557</v>
      </c>
      <c r="H32" s="474" t="s">
        <v>558</v>
      </c>
      <c r="I32" s="477">
        <v>461</v>
      </c>
      <c r="J32" s="477">
        <v>8</v>
      </c>
      <c r="K32" s="478">
        <v>3688</v>
      </c>
    </row>
    <row r="33" spans="1:11" ht="14.4" customHeight="1" x14ac:dyDescent="0.3">
      <c r="A33" s="472" t="s">
        <v>455</v>
      </c>
      <c r="B33" s="473" t="s">
        <v>456</v>
      </c>
      <c r="C33" s="474" t="s">
        <v>462</v>
      </c>
      <c r="D33" s="475" t="s">
        <v>463</v>
      </c>
      <c r="E33" s="474" t="s">
        <v>501</v>
      </c>
      <c r="F33" s="475" t="s">
        <v>502</v>
      </c>
      <c r="G33" s="474" t="s">
        <v>559</v>
      </c>
      <c r="H33" s="474" t="s">
        <v>560</v>
      </c>
      <c r="I33" s="477">
        <v>118.22000122070313</v>
      </c>
      <c r="J33" s="477">
        <v>1</v>
      </c>
      <c r="K33" s="478">
        <v>118.22000122070313</v>
      </c>
    </row>
    <row r="34" spans="1:11" ht="14.4" customHeight="1" x14ac:dyDescent="0.3">
      <c r="A34" s="472" t="s">
        <v>455</v>
      </c>
      <c r="B34" s="473" t="s">
        <v>456</v>
      </c>
      <c r="C34" s="474" t="s">
        <v>462</v>
      </c>
      <c r="D34" s="475" t="s">
        <v>463</v>
      </c>
      <c r="E34" s="474" t="s">
        <v>501</v>
      </c>
      <c r="F34" s="475" t="s">
        <v>502</v>
      </c>
      <c r="G34" s="474" t="s">
        <v>561</v>
      </c>
      <c r="H34" s="474" t="s">
        <v>562</v>
      </c>
      <c r="I34" s="477">
        <v>84.580001831054688</v>
      </c>
      <c r="J34" s="477">
        <v>5</v>
      </c>
      <c r="K34" s="478">
        <v>422.8900146484375</v>
      </c>
    </row>
    <row r="35" spans="1:11" ht="14.4" customHeight="1" x14ac:dyDescent="0.3">
      <c r="A35" s="472" t="s">
        <v>455</v>
      </c>
      <c r="B35" s="473" t="s">
        <v>456</v>
      </c>
      <c r="C35" s="474" t="s">
        <v>462</v>
      </c>
      <c r="D35" s="475" t="s">
        <v>463</v>
      </c>
      <c r="E35" s="474" t="s">
        <v>501</v>
      </c>
      <c r="F35" s="475" t="s">
        <v>502</v>
      </c>
      <c r="G35" s="474" t="s">
        <v>563</v>
      </c>
      <c r="H35" s="474" t="s">
        <v>564</v>
      </c>
      <c r="I35" s="477">
        <v>3388</v>
      </c>
      <c r="J35" s="477">
        <v>1</v>
      </c>
      <c r="K35" s="478">
        <v>3388</v>
      </c>
    </row>
    <row r="36" spans="1:11" ht="14.4" customHeight="1" x14ac:dyDescent="0.3">
      <c r="A36" s="472" t="s">
        <v>455</v>
      </c>
      <c r="B36" s="473" t="s">
        <v>456</v>
      </c>
      <c r="C36" s="474" t="s">
        <v>462</v>
      </c>
      <c r="D36" s="475" t="s">
        <v>463</v>
      </c>
      <c r="E36" s="474" t="s">
        <v>501</v>
      </c>
      <c r="F36" s="475" t="s">
        <v>502</v>
      </c>
      <c r="G36" s="474" t="s">
        <v>565</v>
      </c>
      <c r="H36" s="474" t="s">
        <v>566</v>
      </c>
      <c r="I36" s="477">
        <v>3388</v>
      </c>
      <c r="J36" s="477">
        <v>1</v>
      </c>
      <c r="K36" s="478">
        <v>3388</v>
      </c>
    </row>
    <row r="37" spans="1:11" ht="14.4" customHeight="1" x14ac:dyDescent="0.3">
      <c r="A37" s="472" t="s">
        <v>455</v>
      </c>
      <c r="B37" s="473" t="s">
        <v>456</v>
      </c>
      <c r="C37" s="474" t="s">
        <v>462</v>
      </c>
      <c r="D37" s="475" t="s">
        <v>463</v>
      </c>
      <c r="E37" s="474" t="s">
        <v>501</v>
      </c>
      <c r="F37" s="475" t="s">
        <v>502</v>
      </c>
      <c r="G37" s="474" t="s">
        <v>567</v>
      </c>
      <c r="H37" s="474" t="s">
        <v>568</v>
      </c>
      <c r="I37" s="477">
        <v>3388</v>
      </c>
      <c r="J37" s="477">
        <v>1</v>
      </c>
      <c r="K37" s="478">
        <v>3388</v>
      </c>
    </row>
    <row r="38" spans="1:11" ht="14.4" customHeight="1" x14ac:dyDescent="0.3">
      <c r="A38" s="472" t="s">
        <v>455</v>
      </c>
      <c r="B38" s="473" t="s">
        <v>456</v>
      </c>
      <c r="C38" s="474" t="s">
        <v>462</v>
      </c>
      <c r="D38" s="475" t="s">
        <v>463</v>
      </c>
      <c r="E38" s="474" t="s">
        <v>501</v>
      </c>
      <c r="F38" s="475" t="s">
        <v>502</v>
      </c>
      <c r="G38" s="474" t="s">
        <v>569</v>
      </c>
      <c r="H38" s="474" t="s">
        <v>570</v>
      </c>
      <c r="I38" s="477">
        <v>1694</v>
      </c>
      <c r="J38" s="477">
        <v>1</v>
      </c>
      <c r="K38" s="478">
        <v>1694</v>
      </c>
    </row>
    <row r="39" spans="1:11" ht="14.4" customHeight="1" x14ac:dyDescent="0.3">
      <c r="A39" s="472" t="s">
        <v>455</v>
      </c>
      <c r="B39" s="473" t="s">
        <v>456</v>
      </c>
      <c r="C39" s="474" t="s">
        <v>462</v>
      </c>
      <c r="D39" s="475" t="s">
        <v>463</v>
      </c>
      <c r="E39" s="474" t="s">
        <v>501</v>
      </c>
      <c r="F39" s="475" t="s">
        <v>502</v>
      </c>
      <c r="G39" s="474" t="s">
        <v>571</v>
      </c>
      <c r="H39" s="474" t="s">
        <v>572</v>
      </c>
      <c r="I39" s="477">
        <v>3874.89990234375</v>
      </c>
      <c r="J39" s="477">
        <v>1</v>
      </c>
      <c r="K39" s="478">
        <v>3874.89990234375</v>
      </c>
    </row>
    <row r="40" spans="1:11" ht="14.4" customHeight="1" x14ac:dyDescent="0.3">
      <c r="A40" s="472" t="s">
        <v>455</v>
      </c>
      <c r="B40" s="473" t="s">
        <v>456</v>
      </c>
      <c r="C40" s="474" t="s">
        <v>462</v>
      </c>
      <c r="D40" s="475" t="s">
        <v>463</v>
      </c>
      <c r="E40" s="474" t="s">
        <v>501</v>
      </c>
      <c r="F40" s="475" t="s">
        <v>502</v>
      </c>
      <c r="G40" s="474" t="s">
        <v>573</v>
      </c>
      <c r="H40" s="474" t="s">
        <v>574</v>
      </c>
      <c r="I40" s="477">
        <v>0.17000000178813934</v>
      </c>
      <c r="J40" s="477">
        <v>3</v>
      </c>
      <c r="K40" s="478">
        <v>0.50999999046325684</v>
      </c>
    </row>
    <row r="41" spans="1:11" ht="14.4" customHeight="1" x14ac:dyDescent="0.3">
      <c r="A41" s="472" t="s">
        <v>455</v>
      </c>
      <c r="B41" s="473" t="s">
        <v>456</v>
      </c>
      <c r="C41" s="474" t="s">
        <v>462</v>
      </c>
      <c r="D41" s="475" t="s">
        <v>463</v>
      </c>
      <c r="E41" s="474" t="s">
        <v>501</v>
      </c>
      <c r="F41" s="475" t="s">
        <v>502</v>
      </c>
      <c r="G41" s="474" t="s">
        <v>575</v>
      </c>
      <c r="H41" s="474" t="s">
        <v>576</v>
      </c>
      <c r="I41" s="477">
        <v>7.0000000298023224E-2</v>
      </c>
      <c r="J41" s="477">
        <v>6000</v>
      </c>
      <c r="K41" s="478">
        <v>415.25997924804688</v>
      </c>
    </row>
    <row r="42" spans="1:11" ht="14.4" customHeight="1" x14ac:dyDescent="0.3">
      <c r="A42" s="472" t="s">
        <v>455</v>
      </c>
      <c r="B42" s="473" t="s">
        <v>456</v>
      </c>
      <c r="C42" s="474" t="s">
        <v>462</v>
      </c>
      <c r="D42" s="475" t="s">
        <v>463</v>
      </c>
      <c r="E42" s="474" t="s">
        <v>501</v>
      </c>
      <c r="F42" s="475" t="s">
        <v>502</v>
      </c>
      <c r="G42" s="474" t="s">
        <v>577</v>
      </c>
      <c r="H42" s="474" t="s">
        <v>578</v>
      </c>
      <c r="I42" s="477">
        <v>0.31000000238418579</v>
      </c>
      <c r="J42" s="477">
        <v>1000</v>
      </c>
      <c r="K42" s="478">
        <v>307.33999633789063</v>
      </c>
    </row>
    <row r="43" spans="1:11" ht="14.4" customHeight="1" x14ac:dyDescent="0.3">
      <c r="A43" s="472" t="s">
        <v>455</v>
      </c>
      <c r="B43" s="473" t="s">
        <v>456</v>
      </c>
      <c r="C43" s="474" t="s">
        <v>462</v>
      </c>
      <c r="D43" s="475" t="s">
        <v>463</v>
      </c>
      <c r="E43" s="474" t="s">
        <v>501</v>
      </c>
      <c r="F43" s="475" t="s">
        <v>502</v>
      </c>
      <c r="G43" s="474" t="s">
        <v>579</v>
      </c>
      <c r="H43" s="474" t="s">
        <v>580</v>
      </c>
      <c r="I43" s="477">
        <v>30.25</v>
      </c>
      <c r="J43" s="477">
        <v>20</v>
      </c>
      <c r="K43" s="478">
        <v>605</v>
      </c>
    </row>
    <row r="44" spans="1:11" ht="14.4" customHeight="1" x14ac:dyDescent="0.3">
      <c r="A44" s="472" t="s">
        <v>455</v>
      </c>
      <c r="B44" s="473" t="s">
        <v>456</v>
      </c>
      <c r="C44" s="474" t="s">
        <v>462</v>
      </c>
      <c r="D44" s="475" t="s">
        <v>463</v>
      </c>
      <c r="E44" s="474" t="s">
        <v>501</v>
      </c>
      <c r="F44" s="475" t="s">
        <v>502</v>
      </c>
      <c r="G44" s="474" t="s">
        <v>581</v>
      </c>
      <c r="H44" s="474" t="s">
        <v>582</v>
      </c>
      <c r="I44" s="477">
        <v>527.6500244140625</v>
      </c>
      <c r="J44" s="477">
        <v>1</v>
      </c>
      <c r="K44" s="478">
        <v>527.6500244140625</v>
      </c>
    </row>
    <row r="45" spans="1:11" ht="14.4" customHeight="1" x14ac:dyDescent="0.3">
      <c r="A45" s="472" t="s">
        <v>455</v>
      </c>
      <c r="B45" s="473" t="s">
        <v>456</v>
      </c>
      <c r="C45" s="474" t="s">
        <v>462</v>
      </c>
      <c r="D45" s="475" t="s">
        <v>463</v>
      </c>
      <c r="E45" s="474" t="s">
        <v>501</v>
      </c>
      <c r="F45" s="475" t="s">
        <v>502</v>
      </c>
      <c r="G45" s="474" t="s">
        <v>583</v>
      </c>
      <c r="H45" s="474" t="s">
        <v>584</v>
      </c>
      <c r="I45" s="477">
        <v>1222.0999755859375</v>
      </c>
      <c r="J45" s="477">
        <v>1</v>
      </c>
      <c r="K45" s="478">
        <v>1222.0999755859375</v>
      </c>
    </row>
    <row r="46" spans="1:11" ht="14.4" customHeight="1" x14ac:dyDescent="0.3">
      <c r="A46" s="472" t="s">
        <v>455</v>
      </c>
      <c r="B46" s="473" t="s">
        <v>456</v>
      </c>
      <c r="C46" s="474" t="s">
        <v>462</v>
      </c>
      <c r="D46" s="475" t="s">
        <v>463</v>
      </c>
      <c r="E46" s="474" t="s">
        <v>501</v>
      </c>
      <c r="F46" s="475" t="s">
        <v>502</v>
      </c>
      <c r="G46" s="474" t="s">
        <v>585</v>
      </c>
      <c r="H46" s="474" t="s">
        <v>586</v>
      </c>
      <c r="I46" s="477">
        <v>0.4699999988079071</v>
      </c>
      <c r="J46" s="477">
        <v>1000</v>
      </c>
      <c r="K46" s="478">
        <v>470.69000244140625</v>
      </c>
    </row>
    <row r="47" spans="1:11" ht="14.4" customHeight="1" x14ac:dyDescent="0.3">
      <c r="A47" s="472" t="s">
        <v>455</v>
      </c>
      <c r="B47" s="473" t="s">
        <v>456</v>
      </c>
      <c r="C47" s="474" t="s">
        <v>462</v>
      </c>
      <c r="D47" s="475" t="s">
        <v>463</v>
      </c>
      <c r="E47" s="474" t="s">
        <v>501</v>
      </c>
      <c r="F47" s="475" t="s">
        <v>502</v>
      </c>
      <c r="G47" s="474" t="s">
        <v>587</v>
      </c>
      <c r="H47" s="474" t="s">
        <v>588</v>
      </c>
      <c r="I47" s="477">
        <v>1692.5</v>
      </c>
      <c r="J47" s="477">
        <v>4</v>
      </c>
      <c r="K47" s="478">
        <v>6770</v>
      </c>
    </row>
    <row r="48" spans="1:11" ht="14.4" customHeight="1" x14ac:dyDescent="0.3">
      <c r="A48" s="472" t="s">
        <v>455</v>
      </c>
      <c r="B48" s="473" t="s">
        <v>456</v>
      </c>
      <c r="C48" s="474" t="s">
        <v>462</v>
      </c>
      <c r="D48" s="475" t="s">
        <v>463</v>
      </c>
      <c r="E48" s="474" t="s">
        <v>589</v>
      </c>
      <c r="F48" s="475" t="s">
        <v>590</v>
      </c>
      <c r="G48" s="474" t="s">
        <v>591</v>
      </c>
      <c r="H48" s="474" t="s">
        <v>592</v>
      </c>
      <c r="I48" s="477">
        <v>223.25</v>
      </c>
      <c r="J48" s="477">
        <v>9</v>
      </c>
      <c r="K48" s="478">
        <v>2009.2099609375</v>
      </c>
    </row>
    <row r="49" spans="1:11" ht="14.4" customHeight="1" x14ac:dyDescent="0.3">
      <c r="A49" s="472" t="s">
        <v>455</v>
      </c>
      <c r="B49" s="473" t="s">
        <v>456</v>
      </c>
      <c r="C49" s="474" t="s">
        <v>462</v>
      </c>
      <c r="D49" s="475" t="s">
        <v>463</v>
      </c>
      <c r="E49" s="474" t="s">
        <v>589</v>
      </c>
      <c r="F49" s="475" t="s">
        <v>590</v>
      </c>
      <c r="G49" s="474" t="s">
        <v>593</v>
      </c>
      <c r="H49" s="474" t="s">
        <v>594</v>
      </c>
      <c r="I49" s="477">
        <v>0.31999999284744263</v>
      </c>
      <c r="J49" s="477">
        <v>1000</v>
      </c>
      <c r="K49" s="478">
        <v>320</v>
      </c>
    </row>
    <row r="50" spans="1:11" ht="14.4" customHeight="1" x14ac:dyDescent="0.3">
      <c r="A50" s="472" t="s">
        <v>455</v>
      </c>
      <c r="B50" s="473" t="s">
        <v>456</v>
      </c>
      <c r="C50" s="474" t="s">
        <v>462</v>
      </c>
      <c r="D50" s="475" t="s">
        <v>463</v>
      </c>
      <c r="E50" s="474" t="s">
        <v>589</v>
      </c>
      <c r="F50" s="475" t="s">
        <v>590</v>
      </c>
      <c r="G50" s="474" t="s">
        <v>595</v>
      </c>
      <c r="H50" s="474" t="s">
        <v>596</v>
      </c>
      <c r="I50" s="477">
        <v>747.780029296875</v>
      </c>
      <c r="J50" s="477">
        <v>3</v>
      </c>
      <c r="K50" s="478">
        <v>2243.340087890625</v>
      </c>
    </row>
    <row r="51" spans="1:11" ht="14.4" customHeight="1" x14ac:dyDescent="0.3">
      <c r="A51" s="472" t="s">
        <v>455</v>
      </c>
      <c r="B51" s="473" t="s">
        <v>456</v>
      </c>
      <c r="C51" s="474" t="s">
        <v>462</v>
      </c>
      <c r="D51" s="475" t="s">
        <v>463</v>
      </c>
      <c r="E51" s="474" t="s">
        <v>589</v>
      </c>
      <c r="F51" s="475" t="s">
        <v>590</v>
      </c>
      <c r="G51" s="474" t="s">
        <v>597</v>
      </c>
      <c r="H51" s="474" t="s">
        <v>598</v>
      </c>
      <c r="I51" s="477">
        <v>124.62999725341797</v>
      </c>
      <c r="J51" s="477">
        <v>10</v>
      </c>
      <c r="K51" s="478">
        <v>1246.300048828125</v>
      </c>
    </row>
    <row r="52" spans="1:11" ht="14.4" customHeight="1" x14ac:dyDescent="0.3">
      <c r="A52" s="472" t="s">
        <v>455</v>
      </c>
      <c r="B52" s="473" t="s">
        <v>456</v>
      </c>
      <c r="C52" s="474" t="s">
        <v>462</v>
      </c>
      <c r="D52" s="475" t="s">
        <v>463</v>
      </c>
      <c r="E52" s="474" t="s">
        <v>589</v>
      </c>
      <c r="F52" s="475" t="s">
        <v>590</v>
      </c>
      <c r="G52" s="474" t="s">
        <v>599</v>
      </c>
      <c r="H52" s="474" t="s">
        <v>600</v>
      </c>
      <c r="I52" s="477">
        <v>0.15999999642372131</v>
      </c>
      <c r="J52" s="477">
        <v>2000</v>
      </c>
      <c r="K52" s="478">
        <v>329.1199951171875</v>
      </c>
    </row>
    <row r="53" spans="1:11" ht="14.4" customHeight="1" x14ac:dyDescent="0.3">
      <c r="A53" s="472" t="s">
        <v>455</v>
      </c>
      <c r="B53" s="473" t="s">
        <v>456</v>
      </c>
      <c r="C53" s="474" t="s">
        <v>462</v>
      </c>
      <c r="D53" s="475" t="s">
        <v>463</v>
      </c>
      <c r="E53" s="474" t="s">
        <v>589</v>
      </c>
      <c r="F53" s="475" t="s">
        <v>590</v>
      </c>
      <c r="G53" s="474" t="s">
        <v>601</v>
      </c>
      <c r="H53" s="474" t="s">
        <v>602</v>
      </c>
      <c r="I53" s="477">
        <v>1.4800000190734863</v>
      </c>
      <c r="J53" s="477">
        <v>1500</v>
      </c>
      <c r="K53" s="478">
        <v>2226.39990234375</v>
      </c>
    </row>
    <row r="54" spans="1:11" ht="14.4" customHeight="1" x14ac:dyDescent="0.3">
      <c r="A54" s="472" t="s">
        <v>455</v>
      </c>
      <c r="B54" s="473" t="s">
        <v>456</v>
      </c>
      <c r="C54" s="474" t="s">
        <v>462</v>
      </c>
      <c r="D54" s="475" t="s">
        <v>463</v>
      </c>
      <c r="E54" s="474" t="s">
        <v>589</v>
      </c>
      <c r="F54" s="475" t="s">
        <v>590</v>
      </c>
      <c r="G54" s="474" t="s">
        <v>603</v>
      </c>
      <c r="H54" s="474" t="s">
        <v>604</v>
      </c>
      <c r="I54" s="477">
        <v>5.6999998092651367</v>
      </c>
      <c r="J54" s="477">
        <v>500</v>
      </c>
      <c r="K54" s="478">
        <v>2849.550048828125</v>
      </c>
    </row>
    <row r="55" spans="1:11" ht="14.4" customHeight="1" x14ac:dyDescent="0.3">
      <c r="A55" s="472" t="s">
        <v>455</v>
      </c>
      <c r="B55" s="473" t="s">
        <v>456</v>
      </c>
      <c r="C55" s="474" t="s">
        <v>462</v>
      </c>
      <c r="D55" s="475" t="s">
        <v>463</v>
      </c>
      <c r="E55" s="474" t="s">
        <v>589</v>
      </c>
      <c r="F55" s="475" t="s">
        <v>590</v>
      </c>
      <c r="G55" s="474" t="s">
        <v>605</v>
      </c>
      <c r="H55" s="474" t="s">
        <v>606</v>
      </c>
      <c r="I55" s="477">
        <v>0.27750000357627869</v>
      </c>
      <c r="J55" s="477">
        <v>4000</v>
      </c>
      <c r="K55" s="478">
        <v>1108.0999755859375</v>
      </c>
    </row>
    <row r="56" spans="1:11" ht="14.4" customHeight="1" x14ac:dyDescent="0.3">
      <c r="A56" s="472" t="s">
        <v>455</v>
      </c>
      <c r="B56" s="473" t="s">
        <v>456</v>
      </c>
      <c r="C56" s="474" t="s">
        <v>462</v>
      </c>
      <c r="D56" s="475" t="s">
        <v>463</v>
      </c>
      <c r="E56" s="474" t="s">
        <v>589</v>
      </c>
      <c r="F56" s="475" t="s">
        <v>590</v>
      </c>
      <c r="G56" s="474" t="s">
        <v>607</v>
      </c>
      <c r="H56" s="474" t="s">
        <v>608</v>
      </c>
      <c r="I56" s="477">
        <v>0.26666667064030963</v>
      </c>
      <c r="J56" s="477">
        <v>5000</v>
      </c>
      <c r="K56" s="478">
        <v>1327.2000122070313</v>
      </c>
    </row>
    <row r="57" spans="1:11" ht="14.4" customHeight="1" x14ac:dyDescent="0.3">
      <c r="A57" s="472" t="s">
        <v>455</v>
      </c>
      <c r="B57" s="473" t="s">
        <v>456</v>
      </c>
      <c r="C57" s="474" t="s">
        <v>462</v>
      </c>
      <c r="D57" s="475" t="s">
        <v>463</v>
      </c>
      <c r="E57" s="474" t="s">
        <v>589</v>
      </c>
      <c r="F57" s="475" t="s">
        <v>590</v>
      </c>
      <c r="G57" s="474" t="s">
        <v>609</v>
      </c>
      <c r="H57" s="474" t="s">
        <v>610</v>
      </c>
      <c r="I57" s="477">
        <v>13.180000305175781</v>
      </c>
      <c r="J57" s="477">
        <v>500</v>
      </c>
      <c r="K57" s="478">
        <v>6588.4501953125</v>
      </c>
    </row>
    <row r="58" spans="1:11" ht="14.4" customHeight="1" x14ac:dyDescent="0.3">
      <c r="A58" s="472" t="s">
        <v>455</v>
      </c>
      <c r="B58" s="473" t="s">
        <v>456</v>
      </c>
      <c r="C58" s="474" t="s">
        <v>462</v>
      </c>
      <c r="D58" s="475" t="s">
        <v>463</v>
      </c>
      <c r="E58" s="474" t="s">
        <v>611</v>
      </c>
      <c r="F58" s="475" t="s">
        <v>612</v>
      </c>
      <c r="G58" s="474" t="s">
        <v>613</v>
      </c>
      <c r="H58" s="474" t="s">
        <v>614</v>
      </c>
      <c r="I58" s="477">
        <v>29.066666285196941</v>
      </c>
      <c r="J58" s="477">
        <v>44</v>
      </c>
      <c r="K58" s="478">
        <v>1288.3599853515625</v>
      </c>
    </row>
    <row r="59" spans="1:11" ht="14.4" customHeight="1" x14ac:dyDescent="0.3">
      <c r="A59" s="472" t="s">
        <v>455</v>
      </c>
      <c r="B59" s="473" t="s">
        <v>456</v>
      </c>
      <c r="C59" s="474" t="s">
        <v>462</v>
      </c>
      <c r="D59" s="475" t="s">
        <v>463</v>
      </c>
      <c r="E59" s="474" t="s">
        <v>611</v>
      </c>
      <c r="F59" s="475" t="s">
        <v>612</v>
      </c>
      <c r="G59" s="474" t="s">
        <v>615</v>
      </c>
      <c r="H59" s="474" t="s">
        <v>616</v>
      </c>
      <c r="I59" s="477">
        <v>260.29666137695313</v>
      </c>
      <c r="J59" s="477">
        <v>23</v>
      </c>
      <c r="K59" s="478">
        <v>5986.830078125</v>
      </c>
    </row>
    <row r="60" spans="1:11" ht="14.4" customHeight="1" x14ac:dyDescent="0.3">
      <c r="A60" s="472" t="s">
        <v>455</v>
      </c>
      <c r="B60" s="473" t="s">
        <v>456</v>
      </c>
      <c r="C60" s="474" t="s">
        <v>462</v>
      </c>
      <c r="D60" s="475" t="s">
        <v>463</v>
      </c>
      <c r="E60" s="474" t="s">
        <v>617</v>
      </c>
      <c r="F60" s="475" t="s">
        <v>618</v>
      </c>
      <c r="G60" s="474" t="s">
        <v>619</v>
      </c>
      <c r="H60" s="474" t="s">
        <v>620</v>
      </c>
      <c r="I60" s="477">
        <v>2.9100000858306885</v>
      </c>
      <c r="J60" s="477">
        <v>200</v>
      </c>
      <c r="K60" s="478">
        <v>582</v>
      </c>
    </row>
    <row r="61" spans="1:11" ht="14.4" customHeight="1" x14ac:dyDescent="0.3">
      <c r="A61" s="472" t="s">
        <v>455</v>
      </c>
      <c r="B61" s="473" t="s">
        <v>456</v>
      </c>
      <c r="C61" s="474" t="s">
        <v>462</v>
      </c>
      <c r="D61" s="475" t="s">
        <v>463</v>
      </c>
      <c r="E61" s="474" t="s">
        <v>617</v>
      </c>
      <c r="F61" s="475" t="s">
        <v>618</v>
      </c>
      <c r="G61" s="474" t="s">
        <v>621</v>
      </c>
      <c r="H61" s="474" t="s">
        <v>622</v>
      </c>
      <c r="I61" s="477">
        <v>222.16000366210938</v>
      </c>
      <c r="J61" s="477">
        <v>25</v>
      </c>
      <c r="K61" s="478">
        <v>5553.89990234375</v>
      </c>
    </row>
    <row r="62" spans="1:11" ht="14.4" customHeight="1" x14ac:dyDescent="0.3">
      <c r="A62" s="472" t="s">
        <v>455</v>
      </c>
      <c r="B62" s="473" t="s">
        <v>456</v>
      </c>
      <c r="C62" s="474" t="s">
        <v>462</v>
      </c>
      <c r="D62" s="475" t="s">
        <v>463</v>
      </c>
      <c r="E62" s="474" t="s">
        <v>617</v>
      </c>
      <c r="F62" s="475" t="s">
        <v>618</v>
      </c>
      <c r="G62" s="474" t="s">
        <v>623</v>
      </c>
      <c r="H62" s="474" t="s">
        <v>624</v>
      </c>
      <c r="I62" s="477">
        <v>90.75</v>
      </c>
      <c r="J62" s="477">
        <v>50</v>
      </c>
      <c r="K62" s="478">
        <v>8393.77001953125</v>
      </c>
    </row>
    <row r="63" spans="1:11" ht="14.4" customHeight="1" x14ac:dyDescent="0.3">
      <c r="A63" s="472" t="s">
        <v>455</v>
      </c>
      <c r="B63" s="473" t="s">
        <v>456</v>
      </c>
      <c r="C63" s="474" t="s">
        <v>462</v>
      </c>
      <c r="D63" s="475" t="s">
        <v>463</v>
      </c>
      <c r="E63" s="474" t="s">
        <v>617</v>
      </c>
      <c r="F63" s="475" t="s">
        <v>618</v>
      </c>
      <c r="G63" s="474" t="s">
        <v>625</v>
      </c>
      <c r="H63" s="474" t="s">
        <v>626</v>
      </c>
      <c r="I63" s="477">
        <v>4.929999828338623</v>
      </c>
      <c r="J63" s="477">
        <v>300</v>
      </c>
      <c r="K63" s="478">
        <v>1479</v>
      </c>
    </row>
    <row r="64" spans="1:11" ht="14.4" customHeight="1" x14ac:dyDescent="0.3">
      <c r="A64" s="472" t="s">
        <v>455</v>
      </c>
      <c r="B64" s="473" t="s">
        <v>456</v>
      </c>
      <c r="C64" s="474" t="s">
        <v>462</v>
      </c>
      <c r="D64" s="475" t="s">
        <v>463</v>
      </c>
      <c r="E64" s="474" t="s">
        <v>617</v>
      </c>
      <c r="F64" s="475" t="s">
        <v>618</v>
      </c>
      <c r="G64" s="474" t="s">
        <v>627</v>
      </c>
      <c r="H64" s="474" t="s">
        <v>628</v>
      </c>
      <c r="I64" s="477">
        <v>3.1400001049041748</v>
      </c>
      <c r="J64" s="477">
        <v>100</v>
      </c>
      <c r="K64" s="478">
        <v>314</v>
      </c>
    </row>
    <row r="65" spans="1:11" ht="14.4" customHeight="1" x14ac:dyDescent="0.3">
      <c r="A65" s="472" t="s">
        <v>455</v>
      </c>
      <c r="B65" s="473" t="s">
        <v>456</v>
      </c>
      <c r="C65" s="474" t="s">
        <v>462</v>
      </c>
      <c r="D65" s="475" t="s">
        <v>463</v>
      </c>
      <c r="E65" s="474" t="s">
        <v>617</v>
      </c>
      <c r="F65" s="475" t="s">
        <v>618</v>
      </c>
      <c r="G65" s="474" t="s">
        <v>629</v>
      </c>
      <c r="H65" s="474" t="s">
        <v>630</v>
      </c>
      <c r="I65" s="477">
        <v>53.290000915527344</v>
      </c>
      <c r="J65" s="477">
        <v>15</v>
      </c>
      <c r="K65" s="478">
        <v>799.33001708984375</v>
      </c>
    </row>
    <row r="66" spans="1:11" ht="14.4" customHeight="1" x14ac:dyDescent="0.3">
      <c r="A66" s="472" t="s">
        <v>455</v>
      </c>
      <c r="B66" s="473" t="s">
        <v>456</v>
      </c>
      <c r="C66" s="474" t="s">
        <v>462</v>
      </c>
      <c r="D66" s="475" t="s">
        <v>463</v>
      </c>
      <c r="E66" s="474" t="s">
        <v>617</v>
      </c>
      <c r="F66" s="475" t="s">
        <v>618</v>
      </c>
      <c r="G66" s="474" t="s">
        <v>631</v>
      </c>
      <c r="H66" s="474" t="s">
        <v>632</v>
      </c>
      <c r="I66" s="477">
        <v>13.310000419616699</v>
      </c>
      <c r="J66" s="477">
        <v>30</v>
      </c>
      <c r="K66" s="478">
        <v>399.30001831054688</v>
      </c>
    </row>
    <row r="67" spans="1:11" ht="14.4" customHeight="1" x14ac:dyDescent="0.3">
      <c r="A67" s="472" t="s">
        <v>455</v>
      </c>
      <c r="B67" s="473" t="s">
        <v>456</v>
      </c>
      <c r="C67" s="474" t="s">
        <v>462</v>
      </c>
      <c r="D67" s="475" t="s">
        <v>463</v>
      </c>
      <c r="E67" s="474" t="s">
        <v>617</v>
      </c>
      <c r="F67" s="475" t="s">
        <v>618</v>
      </c>
      <c r="G67" s="474" t="s">
        <v>633</v>
      </c>
      <c r="H67" s="474" t="s">
        <v>634</v>
      </c>
      <c r="I67" s="477">
        <v>252.89999389648438</v>
      </c>
      <c r="J67" s="477">
        <v>5</v>
      </c>
      <c r="K67" s="478">
        <v>1264.5</v>
      </c>
    </row>
    <row r="68" spans="1:11" ht="14.4" customHeight="1" x14ac:dyDescent="0.3">
      <c r="A68" s="472" t="s">
        <v>455</v>
      </c>
      <c r="B68" s="473" t="s">
        <v>456</v>
      </c>
      <c r="C68" s="474" t="s">
        <v>462</v>
      </c>
      <c r="D68" s="475" t="s">
        <v>463</v>
      </c>
      <c r="E68" s="474" t="s">
        <v>617</v>
      </c>
      <c r="F68" s="475" t="s">
        <v>618</v>
      </c>
      <c r="G68" s="474" t="s">
        <v>635</v>
      </c>
      <c r="H68" s="474" t="s">
        <v>636</v>
      </c>
      <c r="I68" s="477">
        <v>25.530000686645508</v>
      </c>
      <c r="J68" s="477">
        <v>10</v>
      </c>
      <c r="K68" s="478">
        <v>255.30000305175781</v>
      </c>
    </row>
    <row r="69" spans="1:11" ht="14.4" customHeight="1" x14ac:dyDescent="0.3">
      <c r="A69" s="472" t="s">
        <v>455</v>
      </c>
      <c r="B69" s="473" t="s">
        <v>456</v>
      </c>
      <c r="C69" s="474" t="s">
        <v>462</v>
      </c>
      <c r="D69" s="475" t="s">
        <v>463</v>
      </c>
      <c r="E69" s="474" t="s">
        <v>617</v>
      </c>
      <c r="F69" s="475" t="s">
        <v>618</v>
      </c>
      <c r="G69" s="474" t="s">
        <v>637</v>
      </c>
      <c r="H69" s="474" t="s">
        <v>638</v>
      </c>
      <c r="I69" s="477">
        <v>70.180000305175781</v>
      </c>
      <c r="J69" s="477">
        <v>20</v>
      </c>
      <c r="K69" s="478">
        <v>1403.5999755859375</v>
      </c>
    </row>
    <row r="70" spans="1:11" ht="14.4" customHeight="1" x14ac:dyDescent="0.3">
      <c r="A70" s="472" t="s">
        <v>455</v>
      </c>
      <c r="B70" s="473" t="s">
        <v>456</v>
      </c>
      <c r="C70" s="474" t="s">
        <v>462</v>
      </c>
      <c r="D70" s="475" t="s">
        <v>463</v>
      </c>
      <c r="E70" s="474" t="s">
        <v>617</v>
      </c>
      <c r="F70" s="475" t="s">
        <v>618</v>
      </c>
      <c r="G70" s="474" t="s">
        <v>639</v>
      </c>
      <c r="H70" s="474" t="s">
        <v>640</v>
      </c>
      <c r="I70" s="477">
        <v>198.44000244140625</v>
      </c>
      <c r="J70" s="477">
        <v>5</v>
      </c>
      <c r="K70" s="478">
        <v>992.20001220703125</v>
      </c>
    </row>
    <row r="71" spans="1:11" ht="14.4" customHeight="1" x14ac:dyDescent="0.3">
      <c r="A71" s="472" t="s">
        <v>455</v>
      </c>
      <c r="B71" s="473" t="s">
        <v>456</v>
      </c>
      <c r="C71" s="474" t="s">
        <v>462</v>
      </c>
      <c r="D71" s="475" t="s">
        <v>463</v>
      </c>
      <c r="E71" s="474" t="s">
        <v>617</v>
      </c>
      <c r="F71" s="475" t="s">
        <v>618</v>
      </c>
      <c r="G71" s="474" t="s">
        <v>641</v>
      </c>
      <c r="H71" s="474" t="s">
        <v>642</v>
      </c>
      <c r="I71" s="477">
        <v>0.62000000476837158</v>
      </c>
      <c r="J71" s="477">
        <v>800</v>
      </c>
      <c r="K71" s="478">
        <v>496</v>
      </c>
    </row>
    <row r="72" spans="1:11" ht="14.4" customHeight="1" x14ac:dyDescent="0.3">
      <c r="A72" s="472" t="s">
        <v>455</v>
      </c>
      <c r="B72" s="473" t="s">
        <v>456</v>
      </c>
      <c r="C72" s="474" t="s">
        <v>462</v>
      </c>
      <c r="D72" s="475" t="s">
        <v>463</v>
      </c>
      <c r="E72" s="474" t="s">
        <v>617</v>
      </c>
      <c r="F72" s="475" t="s">
        <v>618</v>
      </c>
      <c r="G72" s="474" t="s">
        <v>643</v>
      </c>
      <c r="H72" s="474" t="s">
        <v>644</v>
      </c>
      <c r="I72" s="477">
        <v>1.6799999475479126</v>
      </c>
      <c r="J72" s="477">
        <v>200</v>
      </c>
      <c r="K72" s="478">
        <v>336</v>
      </c>
    </row>
    <row r="73" spans="1:11" ht="14.4" customHeight="1" x14ac:dyDescent="0.3">
      <c r="A73" s="472" t="s">
        <v>455</v>
      </c>
      <c r="B73" s="473" t="s">
        <v>456</v>
      </c>
      <c r="C73" s="474" t="s">
        <v>462</v>
      </c>
      <c r="D73" s="475" t="s">
        <v>463</v>
      </c>
      <c r="E73" s="474" t="s">
        <v>617</v>
      </c>
      <c r="F73" s="475" t="s">
        <v>618</v>
      </c>
      <c r="G73" s="474" t="s">
        <v>645</v>
      </c>
      <c r="H73" s="474" t="s">
        <v>646</v>
      </c>
      <c r="I73" s="477">
        <v>1.4500000476837158</v>
      </c>
      <c r="J73" s="477">
        <v>3000</v>
      </c>
      <c r="K73" s="478">
        <v>4356</v>
      </c>
    </row>
    <row r="74" spans="1:11" ht="14.4" customHeight="1" x14ac:dyDescent="0.3">
      <c r="A74" s="472" t="s">
        <v>455</v>
      </c>
      <c r="B74" s="473" t="s">
        <v>456</v>
      </c>
      <c r="C74" s="474" t="s">
        <v>462</v>
      </c>
      <c r="D74" s="475" t="s">
        <v>463</v>
      </c>
      <c r="E74" s="474" t="s">
        <v>617</v>
      </c>
      <c r="F74" s="475" t="s">
        <v>618</v>
      </c>
      <c r="G74" s="474" t="s">
        <v>647</v>
      </c>
      <c r="H74" s="474" t="s">
        <v>648</v>
      </c>
      <c r="I74" s="477">
        <v>1.9199999570846558</v>
      </c>
      <c r="J74" s="477">
        <v>3000</v>
      </c>
      <c r="K74" s="478">
        <v>5771.7001342773438</v>
      </c>
    </row>
    <row r="75" spans="1:11" ht="14.4" customHeight="1" x14ac:dyDescent="0.3">
      <c r="A75" s="472" t="s">
        <v>455</v>
      </c>
      <c r="B75" s="473" t="s">
        <v>456</v>
      </c>
      <c r="C75" s="474" t="s">
        <v>462</v>
      </c>
      <c r="D75" s="475" t="s">
        <v>463</v>
      </c>
      <c r="E75" s="474" t="s">
        <v>617</v>
      </c>
      <c r="F75" s="475" t="s">
        <v>618</v>
      </c>
      <c r="G75" s="474" t="s">
        <v>649</v>
      </c>
      <c r="H75" s="474" t="s">
        <v>650</v>
      </c>
      <c r="I75" s="477">
        <v>1.9800000190734863</v>
      </c>
      <c r="J75" s="477">
        <v>100</v>
      </c>
      <c r="K75" s="478">
        <v>198</v>
      </c>
    </row>
    <row r="76" spans="1:11" ht="14.4" customHeight="1" x14ac:dyDescent="0.3">
      <c r="A76" s="472" t="s">
        <v>455</v>
      </c>
      <c r="B76" s="473" t="s">
        <v>456</v>
      </c>
      <c r="C76" s="474" t="s">
        <v>462</v>
      </c>
      <c r="D76" s="475" t="s">
        <v>463</v>
      </c>
      <c r="E76" s="474" t="s">
        <v>617</v>
      </c>
      <c r="F76" s="475" t="s">
        <v>618</v>
      </c>
      <c r="G76" s="474" t="s">
        <v>651</v>
      </c>
      <c r="H76" s="474" t="s">
        <v>652</v>
      </c>
      <c r="I76" s="477">
        <v>21.239999771118164</v>
      </c>
      <c r="J76" s="477">
        <v>15</v>
      </c>
      <c r="K76" s="478">
        <v>318.60000610351563</v>
      </c>
    </row>
    <row r="77" spans="1:11" ht="14.4" customHeight="1" x14ac:dyDescent="0.3">
      <c r="A77" s="472" t="s">
        <v>455</v>
      </c>
      <c r="B77" s="473" t="s">
        <v>456</v>
      </c>
      <c r="C77" s="474" t="s">
        <v>462</v>
      </c>
      <c r="D77" s="475" t="s">
        <v>463</v>
      </c>
      <c r="E77" s="474" t="s">
        <v>617</v>
      </c>
      <c r="F77" s="475" t="s">
        <v>618</v>
      </c>
      <c r="G77" s="474" t="s">
        <v>653</v>
      </c>
      <c r="H77" s="474" t="s">
        <v>654</v>
      </c>
      <c r="I77" s="477">
        <v>1.9900000095367432</v>
      </c>
      <c r="J77" s="477">
        <v>20</v>
      </c>
      <c r="K77" s="478">
        <v>39.799999237060547</v>
      </c>
    </row>
    <row r="78" spans="1:11" ht="14.4" customHeight="1" x14ac:dyDescent="0.3">
      <c r="A78" s="472" t="s">
        <v>455</v>
      </c>
      <c r="B78" s="473" t="s">
        <v>456</v>
      </c>
      <c r="C78" s="474" t="s">
        <v>462</v>
      </c>
      <c r="D78" s="475" t="s">
        <v>463</v>
      </c>
      <c r="E78" s="474" t="s">
        <v>655</v>
      </c>
      <c r="F78" s="475" t="s">
        <v>656</v>
      </c>
      <c r="G78" s="474" t="s">
        <v>657</v>
      </c>
      <c r="H78" s="474" t="s">
        <v>658</v>
      </c>
      <c r="I78" s="477">
        <v>0.47999998927116394</v>
      </c>
      <c r="J78" s="477">
        <v>25</v>
      </c>
      <c r="K78" s="478">
        <v>12</v>
      </c>
    </row>
    <row r="79" spans="1:11" ht="14.4" customHeight="1" x14ac:dyDescent="0.3">
      <c r="A79" s="472" t="s">
        <v>455</v>
      </c>
      <c r="B79" s="473" t="s">
        <v>456</v>
      </c>
      <c r="C79" s="474" t="s">
        <v>462</v>
      </c>
      <c r="D79" s="475" t="s">
        <v>463</v>
      </c>
      <c r="E79" s="474" t="s">
        <v>655</v>
      </c>
      <c r="F79" s="475" t="s">
        <v>656</v>
      </c>
      <c r="G79" s="474" t="s">
        <v>659</v>
      </c>
      <c r="H79" s="474" t="s">
        <v>660</v>
      </c>
      <c r="I79" s="477">
        <v>0.30000001192092896</v>
      </c>
      <c r="J79" s="477">
        <v>25</v>
      </c>
      <c r="K79" s="478">
        <v>7.5</v>
      </c>
    </row>
    <row r="80" spans="1:11" ht="14.4" customHeight="1" x14ac:dyDescent="0.3">
      <c r="A80" s="472" t="s">
        <v>455</v>
      </c>
      <c r="B80" s="473" t="s">
        <v>456</v>
      </c>
      <c r="C80" s="474" t="s">
        <v>462</v>
      </c>
      <c r="D80" s="475" t="s">
        <v>463</v>
      </c>
      <c r="E80" s="474" t="s">
        <v>655</v>
      </c>
      <c r="F80" s="475" t="s">
        <v>656</v>
      </c>
      <c r="G80" s="474" t="s">
        <v>661</v>
      </c>
      <c r="H80" s="474" t="s">
        <v>662</v>
      </c>
      <c r="I80" s="477">
        <v>0.30000001192092896</v>
      </c>
      <c r="J80" s="477">
        <v>25</v>
      </c>
      <c r="K80" s="478">
        <v>7.5</v>
      </c>
    </row>
    <row r="81" spans="1:11" ht="14.4" customHeight="1" x14ac:dyDescent="0.3">
      <c r="A81" s="472" t="s">
        <v>455</v>
      </c>
      <c r="B81" s="473" t="s">
        <v>456</v>
      </c>
      <c r="C81" s="474" t="s">
        <v>462</v>
      </c>
      <c r="D81" s="475" t="s">
        <v>463</v>
      </c>
      <c r="E81" s="474" t="s">
        <v>655</v>
      </c>
      <c r="F81" s="475" t="s">
        <v>656</v>
      </c>
      <c r="G81" s="474" t="s">
        <v>663</v>
      </c>
      <c r="H81" s="474" t="s">
        <v>664</v>
      </c>
      <c r="I81" s="477">
        <v>0.54000002145767212</v>
      </c>
      <c r="J81" s="477">
        <v>300</v>
      </c>
      <c r="K81" s="478">
        <v>162</v>
      </c>
    </row>
    <row r="82" spans="1:11" ht="14.4" customHeight="1" x14ac:dyDescent="0.3">
      <c r="A82" s="472" t="s">
        <v>455</v>
      </c>
      <c r="B82" s="473" t="s">
        <v>456</v>
      </c>
      <c r="C82" s="474" t="s">
        <v>462</v>
      </c>
      <c r="D82" s="475" t="s">
        <v>463</v>
      </c>
      <c r="E82" s="474" t="s">
        <v>665</v>
      </c>
      <c r="F82" s="475" t="s">
        <v>666</v>
      </c>
      <c r="G82" s="474" t="s">
        <v>667</v>
      </c>
      <c r="H82" s="474" t="s">
        <v>668</v>
      </c>
      <c r="I82" s="477">
        <v>7.0150001049041748</v>
      </c>
      <c r="J82" s="477">
        <v>300</v>
      </c>
      <c r="K82" s="478">
        <v>2104</v>
      </c>
    </row>
    <row r="83" spans="1:11" ht="14.4" customHeight="1" x14ac:dyDescent="0.3">
      <c r="A83" s="472" t="s">
        <v>455</v>
      </c>
      <c r="B83" s="473" t="s">
        <v>456</v>
      </c>
      <c r="C83" s="474" t="s">
        <v>462</v>
      </c>
      <c r="D83" s="475" t="s">
        <v>463</v>
      </c>
      <c r="E83" s="474" t="s">
        <v>665</v>
      </c>
      <c r="F83" s="475" t="s">
        <v>666</v>
      </c>
      <c r="G83" s="474" t="s">
        <v>669</v>
      </c>
      <c r="H83" s="474" t="s">
        <v>670</v>
      </c>
      <c r="I83" s="477">
        <v>7.0199999809265137</v>
      </c>
      <c r="J83" s="477">
        <v>100</v>
      </c>
      <c r="K83" s="478">
        <v>702</v>
      </c>
    </row>
    <row r="84" spans="1:11" ht="14.4" customHeight="1" x14ac:dyDescent="0.3">
      <c r="A84" s="472" t="s">
        <v>455</v>
      </c>
      <c r="B84" s="473" t="s">
        <v>456</v>
      </c>
      <c r="C84" s="474" t="s">
        <v>462</v>
      </c>
      <c r="D84" s="475" t="s">
        <v>463</v>
      </c>
      <c r="E84" s="474" t="s">
        <v>665</v>
      </c>
      <c r="F84" s="475" t="s">
        <v>666</v>
      </c>
      <c r="G84" s="474" t="s">
        <v>671</v>
      </c>
      <c r="H84" s="474" t="s">
        <v>672</v>
      </c>
      <c r="I84" s="477">
        <v>7.0250000953674316</v>
      </c>
      <c r="J84" s="477">
        <v>300</v>
      </c>
      <c r="K84" s="478">
        <v>2108</v>
      </c>
    </row>
    <row r="85" spans="1:11" ht="14.4" customHeight="1" x14ac:dyDescent="0.3">
      <c r="A85" s="472" t="s">
        <v>455</v>
      </c>
      <c r="B85" s="473" t="s">
        <v>456</v>
      </c>
      <c r="C85" s="474" t="s">
        <v>462</v>
      </c>
      <c r="D85" s="475" t="s">
        <v>463</v>
      </c>
      <c r="E85" s="474" t="s">
        <v>665</v>
      </c>
      <c r="F85" s="475" t="s">
        <v>666</v>
      </c>
      <c r="G85" s="474" t="s">
        <v>673</v>
      </c>
      <c r="H85" s="474" t="s">
        <v>674</v>
      </c>
      <c r="I85" s="477">
        <v>0.62999999523162842</v>
      </c>
      <c r="J85" s="477">
        <v>6200</v>
      </c>
      <c r="K85" s="478">
        <v>3906</v>
      </c>
    </row>
    <row r="86" spans="1:11" ht="14.4" customHeight="1" thickBot="1" x14ac:dyDescent="0.35">
      <c r="A86" s="479" t="s">
        <v>455</v>
      </c>
      <c r="B86" s="480" t="s">
        <v>456</v>
      </c>
      <c r="C86" s="481" t="s">
        <v>462</v>
      </c>
      <c r="D86" s="482" t="s">
        <v>463</v>
      </c>
      <c r="E86" s="481" t="s">
        <v>665</v>
      </c>
      <c r="F86" s="482" t="s">
        <v>666</v>
      </c>
      <c r="G86" s="481" t="s">
        <v>675</v>
      </c>
      <c r="H86" s="481" t="s">
        <v>676</v>
      </c>
      <c r="I86" s="484">
        <v>0.62999999523162842</v>
      </c>
      <c r="J86" s="484">
        <v>4000</v>
      </c>
      <c r="K86" s="485">
        <v>2520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1" customWidth="1"/>
    <col min="18" max="18" width="7.33203125" style="256" customWidth="1"/>
    <col min="19" max="19" width="8" style="211" customWidth="1"/>
    <col min="21" max="21" width="11.21875" bestFit="1" customWidth="1"/>
  </cols>
  <sheetData>
    <row r="1" spans="1:19" ht="18.600000000000001" thickBot="1" x14ac:dyDescent="0.4">
      <c r="A1" s="380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" thickBot="1" x14ac:dyDescent="0.35">
      <c r="A2" s="212" t="s">
        <v>247</v>
      </c>
      <c r="B2" s="213"/>
    </row>
    <row r="3" spans="1:19" x14ac:dyDescent="0.3">
      <c r="A3" s="392" t="s">
        <v>168</v>
      </c>
      <c r="B3" s="393"/>
      <c r="C3" s="394" t="s">
        <v>157</v>
      </c>
      <c r="D3" s="395"/>
      <c r="E3" s="395"/>
      <c r="F3" s="396"/>
      <c r="G3" s="397" t="s">
        <v>158</v>
      </c>
      <c r="H3" s="398"/>
      <c r="I3" s="398"/>
      <c r="J3" s="399"/>
      <c r="K3" s="400" t="s">
        <v>167</v>
      </c>
      <c r="L3" s="401"/>
      <c r="M3" s="401"/>
      <c r="N3" s="401"/>
      <c r="O3" s="402"/>
      <c r="P3" s="398" t="s">
        <v>222</v>
      </c>
      <c r="Q3" s="398"/>
      <c r="R3" s="398"/>
      <c r="S3" s="399"/>
    </row>
    <row r="4" spans="1:19" ht="15" thickBot="1" x14ac:dyDescent="0.35">
      <c r="A4" s="372">
        <v>2019</v>
      </c>
      <c r="B4" s="373"/>
      <c r="C4" s="374" t="s">
        <v>221</v>
      </c>
      <c r="D4" s="376" t="s">
        <v>93</v>
      </c>
      <c r="E4" s="376" t="s">
        <v>61</v>
      </c>
      <c r="F4" s="378" t="s">
        <v>54</v>
      </c>
      <c r="G4" s="366" t="s">
        <v>159</v>
      </c>
      <c r="H4" s="368" t="s">
        <v>163</v>
      </c>
      <c r="I4" s="368" t="s">
        <v>220</v>
      </c>
      <c r="J4" s="370" t="s">
        <v>160</v>
      </c>
      <c r="K4" s="389" t="s">
        <v>219</v>
      </c>
      <c r="L4" s="390"/>
      <c r="M4" s="390"/>
      <c r="N4" s="391"/>
      <c r="O4" s="378" t="s">
        <v>218</v>
      </c>
      <c r="P4" s="381" t="s">
        <v>217</v>
      </c>
      <c r="Q4" s="381" t="s">
        <v>170</v>
      </c>
      <c r="R4" s="383" t="s">
        <v>61</v>
      </c>
      <c r="S4" s="385" t="s">
        <v>169</v>
      </c>
    </row>
    <row r="5" spans="1:19" s="291" customFormat="1" ht="19.2" customHeight="1" x14ac:dyDescent="0.3">
      <c r="A5" s="387" t="s">
        <v>216</v>
      </c>
      <c r="B5" s="388"/>
      <c r="C5" s="375"/>
      <c r="D5" s="377"/>
      <c r="E5" s="377"/>
      <c r="F5" s="379"/>
      <c r="G5" s="367"/>
      <c r="H5" s="369"/>
      <c r="I5" s="369"/>
      <c r="J5" s="371"/>
      <c r="K5" s="294" t="s">
        <v>161</v>
      </c>
      <c r="L5" s="293" t="s">
        <v>162</v>
      </c>
      <c r="M5" s="293" t="s">
        <v>215</v>
      </c>
      <c r="N5" s="292" t="s">
        <v>3</v>
      </c>
      <c r="O5" s="379"/>
      <c r="P5" s="382"/>
      <c r="Q5" s="382"/>
      <c r="R5" s="384"/>
      <c r="S5" s="386"/>
    </row>
    <row r="6" spans="1:19" ht="15" thickBot="1" x14ac:dyDescent="0.35">
      <c r="A6" s="364" t="s">
        <v>156</v>
      </c>
      <c r="B6" s="365"/>
      <c r="C6" s="290">
        <f ca="1">SUM(Tabulka[01 uv_sk])/2</f>
        <v>28.799999999999997</v>
      </c>
      <c r="D6" s="288"/>
      <c r="E6" s="288"/>
      <c r="F6" s="287"/>
      <c r="G6" s="289">
        <f ca="1">SUM(Tabulka[05 h_vram])/2</f>
        <v>13016</v>
      </c>
      <c r="H6" s="288">
        <f ca="1">SUM(Tabulka[06 h_naduv])/2</f>
        <v>524.79999999999995</v>
      </c>
      <c r="I6" s="288">
        <f ca="1">SUM(Tabulka[07 h_nadzk])/2</f>
        <v>91.199999999999989</v>
      </c>
      <c r="J6" s="287">
        <f ca="1">SUM(Tabulka[08 h_oon])/2</f>
        <v>2026</v>
      </c>
      <c r="K6" s="289">
        <f ca="1">SUM(Tabulka[09 m_kl])/2</f>
        <v>0</v>
      </c>
      <c r="L6" s="288">
        <f ca="1">SUM(Tabulka[10 m_gr])/2</f>
        <v>0</v>
      </c>
      <c r="M6" s="288">
        <f ca="1">SUM(Tabulka[11 m_jo])/2</f>
        <v>122410</v>
      </c>
      <c r="N6" s="288">
        <f ca="1">SUM(Tabulka[12 m_oc])/2</f>
        <v>122410</v>
      </c>
      <c r="O6" s="287">
        <f ca="1">SUM(Tabulka[13 m_sk])/2</f>
        <v>4393370</v>
      </c>
      <c r="P6" s="286">
        <f ca="1">SUM(Tabulka[14_vzsk])/2</f>
        <v>34060</v>
      </c>
      <c r="Q6" s="286">
        <f ca="1">SUM(Tabulka[15_vzpl])/2</f>
        <v>11581.162283145739</v>
      </c>
      <c r="R6" s="285">
        <f ca="1">IF(Q6=0,0,P6/Q6)</f>
        <v>2.940982879548117</v>
      </c>
      <c r="S6" s="284">
        <f ca="1">Q6-P6</f>
        <v>-22478.837716854261</v>
      </c>
    </row>
    <row r="7" spans="1:19" hidden="1" x14ac:dyDescent="0.3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3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7.333333333333333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3379.2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75043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75043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1430671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5262.4633431085049</v>
      </c>
      <c r="R8" s="268">
        <f ca="1">IF(Tabulka[[#This Row],[15_vzpl]]=0,"",Tabulka[[#This Row],[14_vzsk]]/Tabulka[[#This Row],[15_vzpl]])</f>
        <v>1.1021454444134855</v>
      </c>
      <c r="S8" s="267">
        <f ca="1">IF(Tabulka[[#This Row],[15_vzpl]]-Tabulka[[#This Row],[14_vzsk]]=0,"",Tabulka[[#This Row],[15_vzpl]]-Tabulka[[#This Row],[14_vzsk]])</f>
        <v>-537.53665689149511</v>
      </c>
    </row>
    <row r="9" spans="1:19" x14ac:dyDescent="0.3">
      <c r="A9" s="266">
        <v>99</v>
      </c>
      <c r="B9" s="265" t="s">
        <v>685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1280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380664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5262.4633431085049</v>
      </c>
      <c r="R9" s="268">
        <f ca="1">IF(Tabulka[[#This Row],[15_vzpl]]=0,"",Tabulka[[#This Row],[14_vzsk]]/Tabulka[[#This Row],[15_vzpl]])</f>
        <v>1.1021454444134855</v>
      </c>
      <c r="S9" s="267">
        <f ca="1">IF(Tabulka[[#This Row],[15_vzpl]]-Tabulka[[#This Row],[14_vzsk]]=0,"",Tabulka[[#This Row],[15_vzpl]]-Tabulka[[#This Row],[14_vzsk]])</f>
        <v>-537.53665689149511</v>
      </c>
    </row>
    <row r="10" spans="1:19" x14ac:dyDescent="0.3">
      <c r="A10" s="266">
        <v>100</v>
      </c>
      <c r="B10" s="265" t="s">
        <v>686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7230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3">
      <c r="A11" s="266">
        <v>101</v>
      </c>
      <c r="B11" s="265" t="s">
        <v>687</v>
      </c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4.333333333333333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2091.1999999999998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75043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75043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1042777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8" t="str">
        <f ca="1">IF(Tabulka[[#This Row],[15_vzpl]]=0,"",Tabulka[[#This Row],[14_vzsk]]/Tabulka[[#This Row],[15_vzpl]])</f>
        <v/>
      </c>
      <c r="S11" s="267" t="str">
        <f ca="1">IF(Tabulka[[#This Row],[15_vzpl]]-Tabulka[[#This Row],[14_vzsk]]=0,"",Tabulka[[#This Row],[15_vzpl]]-Tabulka[[#This Row],[14_vzsk]])</f>
        <v/>
      </c>
    </row>
    <row r="12" spans="1:19" x14ac:dyDescent="0.3">
      <c r="A12" s="266" t="s">
        <v>678</v>
      </c>
      <c r="B12" s="265"/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3.7999999999999994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1760.8000000000002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438.79999999999995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91.199999999999989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859.5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26188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26188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1181614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2318.6989400372349</v>
      </c>
      <c r="R12" s="268">
        <f ca="1">IF(Tabulka[[#This Row],[15_vzpl]]=0,"",Tabulka[[#This Row],[14_vzsk]]/Tabulka[[#This Row],[15_vzpl]])</f>
        <v>6.9004214922973413</v>
      </c>
      <c r="S12" s="267">
        <f ca="1">IF(Tabulka[[#This Row],[15_vzpl]]-Tabulka[[#This Row],[14_vzsk]]=0,"",Tabulka[[#This Row],[15_vzpl]]-Tabulka[[#This Row],[14_vzsk]])</f>
        <v>-13681.301059962765</v>
      </c>
    </row>
    <row r="13" spans="1:19" x14ac:dyDescent="0.3">
      <c r="A13" s="266">
        <v>520</v>
      </c>
      <c r="B13" s="265" t="s">
        <v>688</v>
      </c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4864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4864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10654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8" t="str">
        <f ca="1">IF(Tabulka[[#This Row],[15_vzpl]]=0,"",Tabulka[[#This Row],[14_vzsk]]/Tabulka[[#This Row],[15_vzpl]])</f>
        <v/>
      </c>
      <c r="S13" s="267" t="str">
        <f ca="1">IF(Tabulka[[#This Row],[15_vzpl]]-Tabulka[[#This Row],[14_vzsk]]=0,"",Tabulka[[#This Row],[15_vzpl]]-Tabulka[[#This Row],[14_vzsk]])</f>
        <v/>
      </c>
    </row>
    <row r="14" spans="1:19" x14ac:dyDescent="0.3">
      <c r="A14" s="266">
        <v>521</v>
      </c>
      <c r="B14" s="265" t="s">
        <v>689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8" t="str">
        <f ca="1">IF(Tabulka[[#This Row],[15_vzpl]]=0,"",Tabulka[[#This Row],[14_vzsk]]/Tabulka[[#This Row],[15_vzpl]])</f>
        <v/>
      </c>
      <c r="S14" s="267" t="str">
        <f ca="1">IF(Tabulka[[#This Row],[15_vzpl]]-Tabulka[[#This Row],[14_vzsk]]=0,"",Tabulka[[#This Row],[15_vzpl]]-Tabulka[[#This Row],[14_vzsk]])</f>
        <v/>
      </c>
    </row>
    <row r="15" spans="1:19" x14ac:dyDescent="0.3">
      <c r="A15" s="266">
        <v>526</v>
      </c>
      <c r="B15" s="265" t="s">
        <v>690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3.7999999999999994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1760.8000000000002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438.79999999999995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91.199999999999989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21324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21324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1013123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2318.6989400372349</v>
      </c>
      <c r="R15" s="268">
        <f ca="1">IF(Tabulka[[#This Row],[15_vzpl]]=0,"",Tabulka[[#This Row],[14_vzsk]]/Tabulka[[#This Row],[15_vzpl]])</f>
        <v>6.9004214922973413</v>
      </c>
      <c r="S15" s="267">
        <f ca="1">IF(Tabulka[[#This Row],[15_vzpl]]-Tabulka[[#This Row],[14_vzsk]]=0,"",Tabulka[[#This Row],[15_vzpl]]-Tabulka[[#This Row],[14_vzsk]])</f>
        <v>-13681.301059962765</v>
      </c>
    </row>
    <row r="16" spans="1:19" x14ac:dyDescent="0.3">
      <c r="A16" s="266">
        <v>746</v>
      </c>
      <c r="B16" s="265" t="s">
        <v>691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859.5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153205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3">
      <c r="A17" s="266" t="s">
        <v>679</v>
      </c>
      <c r="B17" s="265"/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14.666666666666666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6668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1166.5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5957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5957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1530682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12260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R17" s="268">
        <f ca="1">IF(Tabulka[[#This Row],[15_vzpl]]=0,"",Tabulka[[#This Row],[14_vzsk]]/Tabulka[[#This Row],[15_vzpl]])</f>
        <v>3.0649999999999999</v>
      </c>
      <c r="S17" s="267">
        <f ca="1">IF(Tabulka[[#This Row],[15_vzpl]]-Tabulka[[#This Row],[14_vzsk]]=0,"",Tabulka[[#This Row],[15_vzpl]]-Tabulka[[#This Row],[14_vzsk]])</f>
        <v>-8260</v>
      </c>
    </row>
    <row r="18" spans="1:19" x14ac:dyDescent="0.3">
      <c r="A18" s="266">
        <v>303</v>
      </c>
      <c r="B18" s="265" t="s">
        <v>692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12260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R18" s="268">
        <f ca="1">IF(Tabulka[[#This Row],[15_vzpl]]=0,"",Tabulka[[#This Row],[14_vzsk]]/Tabulka[[#This Row],[15_vzpl]])</f>
        <v>3.0649999999999999</v>
      </c>
      <c r="S18" s="267">
        <f ca="1">IF(Tabulka[[#This Row],[15_vzpl]]-Tabulka[[#This Row],[14_vzsk]]=0,"",Tabulka[[#This Row],[15_vzpl]]-Tabulka[[#This Row],[14_vzsk]])</f>
        <v>-8260</v>
      </c>
    </row>
    <row r="19" spans="1:19" x14ac:dyDescent="0.3">
      <c r="A19" s="266">
        <v>409</v>
      </c>
      <c r="B19" s="265" t="s">
        <v>693</v>
      </c>
      <c r="C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9.6666666666666661</v>
      </c>
      <c r="D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4460</v>
      </c>
      <c r="H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1005074</v>
      </c>
      <c r="P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8" t="str">
        <f ca="1">IF(Tabulka[[#This Row],[15_vzpl]]=0,"",Tabulka[[#This Row],[14_vzsk]]/Tabulka[[#This Row],[15_vzpl]])</f>
        <v/>
      </c>
      <c r="S19" s="267" t="str">
        <f ca="1">IF(Tabulka[[#This Row],[15_vzpl]]-Tabulka[[#This Row],[14_vzsk]]=0,"",Tabulka[[#This Row],[15_vzpl]]-Tabulka[[#This Row],[14_vzsk]])</f>
        <v/>
      </c>
    </row>
    <row r="20" spans="1:19" x14ac:dyDescent="0.3">
      <c r="A20" s="266">
        <v>642</v>
      </c>
      <c r="B20" s="265" t="s">
        <v>694</v>
      </c>
      <c r="C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2208</v>
      </c>
      <c r="H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</v>
      </c>
      <c r="I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1166.5</v>
      </c>
      <c r="K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5957</v>
      </c>
      <c r="N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5957</v>
      </c>
      <c r="O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525608</v>
      </c>
      <c r="P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8" t="str">
        <f ca="1">IF(Tabulka[[#This Row],[15_vzpl]]=0,"",Tabulka[[#This Row],[14_vzsk]]/Tabulka[[#This Row],[15_vzpl]])</f>
        <v/>
      </c>
      <c r="S20" s="267" t="str">
        <f ca="1">IF(Tabulka[[#This Row],[15_vzpl]]-Tabulka[[#This Row],[14_vzsk]]=0,"",Tabulka[[#This Row],[15_vzpl]]-Tabulka[[#This Row],[14_vzsk]])</f>
        <v/>
      </c>
    </row>
    <row r="21" spans="1:19" x14ac:dyDescent="0.3">
      <c r="A21" s="266" t="s">
        <v>680</v>
      </c>
      <c r="B21" s="265"/>
      <c r="C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1208</v>
      </c>
      <c r="H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I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15222</v>
      </c>
      <c r="N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15222</v>
      </c>
      <c r="O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250403</v>
      </c>
      <c r="P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8" t="str">
        <f ca="1">IF(Tabulka[[#This Row],[15_vzpl]]=0,"",Tabulka[[#This Row],[14_vzsk]]/Tabulka[[#This Row],[15_vzpl]])</f>
        <v/>
      </c>
      <c r="S21" s="267" t="str">
        <f ca="1">IF(Tabulka[[#This Row],[15_vzpl]]-Tabulka[[#This Row],[14_vzsk]]=0,"",Tabulka[[#This Row],[15_vzpl]]-Tabulka[[#This Row],[14_vzsk]])</f>
        <v/>
      </c>
    </row>
    <row r="22" spans="1:19" x14ac:dyDescent="0.3">
      <c r="A22" s="266">
        <v>25</v>
      </c>
      <c r="B22" s="265" t="s">
        <v>695</v>
      </c>
      <c r="C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</v>
      </c>
      <c r="H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25709</v>
      </c>
      <c r="P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8" t="str">
        <f ca="1">IF(Tabulka[[#This Row],[15_vzpl]]=0,"",Tabulka[[#This Row],[14_vzsk]]/Tabulka[[#This Row],[15_vzpl]])</f>
        <v/>
      </c>
      <c r="S22" s="267" t="str">
        <f ca="1">IF(Tabulka[[#This Row],[15_vzpl]]-Tabulka[[#This Row],[14_vzsk]]=0,"",Tabulka[[#This Row],[15_vzpl]]-Tabulka[[#This Row],[14_vzsk]])</f>
        <v/>
      </c>
    </row>
    <row r="23" spans="1:19" x14ac:dyDescent="0.3">
      <c r="A23" s="266">
        <v>30</v>
      </c>
      <c r="B23" s="265" t="s">
        <v>696</v>
      </c>
      <c r="C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980</v>
      </c>
      <c r="H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15222</v>
      </c>
      <c r="N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15222</v>
      </c>
      <c r="O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223433</v>
      </c>
      <c r="P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8" t="str">
        <f ca="1">IF(Tabulka[[#This Row],[15_vzpl]]=0,"",Tabulka[[#This Row],[14_vzsk]]/Tabulka[[#This Row],[15_vzpl]])</f>
        <v/>
      </c>
      <c r="S23" s="267" t="str">
        <f ca="1">IF(Tabulka[[#This Row],[15_vzpl]]-Tabulka[[#This Row],[14_vzsk]]=0,"",Tabulka[[#This Row],[15_vzpl]]-Tabulka[[#This Row],[14_vzsk]])</f>
        <v/>
      </c>
    </row>
    <row r="24" spans="1:19" x14ac:dyDescent="0.3">
      <c r="A24" s="266">
        <v>640</v>
      </c>
      <c r="B24" s="265" t="s">
        <v>697</v>
      </c>
      <c r="C2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I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1261</v>
      </c>
      <c r="P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68" t="str">
        <f ca="1">IF(Tabulka[[#This Row],[15_vzpl]]=0,"",Tabulka[[#This Row],[14_vzsk]]/Tabulka[[#This Row],[15_vzpl]])</f>
        <v/>
      </c>
      <c r="S24" s="267" t="str">
        <f ca="1">IF(Tabulka[[#This Row],[15_vzpl]]-Tabulka[[#This Row],[14_vzsk]]=0,"",Tabulka[[#This Row],[15_vzpl]]-Tabulka[[#This Row],[14_vzsk]])</f>
        <v/>
      </c>
    </row>
    <row r="25" spans="1:19" x14ac:dyDescent="0.3">
      <c r="A25" t="s">
        <v>224</v>
      </c>
    </row>
    <row r="26" spans="1:19" x14ac:dyDescent="0.3">
      <c r="A26" s="99" t="s">
        <v>138</v>
      </c>
    </row>
    <row r="27" spans="1:19" x14ac:dyDescent="0.3">
      <c r="A27" s="100" t="s">
        <v>194</v>
      </c>
    </row>
    <row r="28" spans="1:19" x14ac:dyDescent="0.3">
      <c r="A28" s="258" t="s">
        <v>193</v>
      </c>
    </row>
    <row r="29" spans="1:19" x14ac:dyDescent="0.3">
      <c r="A29" s="215" t="s">
        <v>166</v>
      </c>
    </row>
    <row r="30" spans="1:19" x14ac:dyDescent="0.3">
      <c r="A30" s="217" t="s">
        <v>171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4">
    <cfRule type="cellIs" dxfId="4" priority="3" operator="lessThan">
      <formula>0</formula>
    </cfRule>
  </conditionalFormatting>
  <conditionalFormatting sqref="R6:R24">
    <cfRule type="cellIs" dxfId="3" priority="4" operator="greaterThan">
      <formula>1</formula>
    </cfRule>
  </conditionalFormatting>
  <conditionalFormatting sqref="A8:S24">
    <cfRule type="expression" dxfId="2" priority="2">
      <formula>$B8=""</formula>
    </cfRule>
  </conditionalFormatting>
  <conditionalFormatting sqref="P8:S24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684</v>
      </c>
    </row>
    <row r="2" spans="1:19" x14ac:dyDescent="0.3">
      <c r="A2" s="212" t="s">
        <v>247</v>
      </c>
    </row>
    <row r="3" spans="1:19" x14ac:dyDescent="0.3">
      <c r="A3" s="304" t="s">
        <v>143</v>
      </c>
      <c r="B3" s="303">
        <v>2019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3">
      <c r="A4" s="302" t="s">
        <v>144</v>
      </c>
      <c r="B4" s="301">
        <v>1</v>
      </c>
      <c r="C4" s="296">
        <v>1</v>
      </c>
      <c r="D4" s="296" t="s">
        <v>195</v>
      </c>
      <c r="E4" s="295">
        <v>7.4</v>
      </c>
      <c r="F4" s="295"/>
      <c r="G4" s="295"/>
      <c r="H4" s="295"/>
      <c r="I4" s="295">
        <v>1207.2</v>
      </c>
      <c r="J4" s="295"/>
      <c r="K4" s="295"/>
      <c r="L4" s="295"/>
      <c r="M4" s="295"/>
      <c r="N4" s="295"/>
      <c r="O4" s="295">
        <v>75043</v>
      </c>
      <c r="P4" s="295">
        <v>75043</v>
      </c>
      <c r="Q4" s="295">
        <v>501251</v>
      </c>
      <c r="R4" s="295">
        <v>5800</v>
      </c>
      <c r="S4" s="295">
        <v>1754.1544477028349</v>
      </c>
    </row>
    <row r="5" spans="1:19" x14ac:dyDescent="0.3">
      <c r="A5" s="300" t="s">
        <v>145</v>
      </c>
      <c r="B5" s="299">
        <v>2</v>
      </c>
      <c r="C5">
        <v>1</v>
      </c>
      <c r="D5">
        <v>99</v>
      </c>
      <c r="E5">
        <v>3</v>
      </c>
      <c r="I5">
        <v>404</v>
      </c>
      <c r="Q5">
        <v>129521</v>
      </c>
      <c r="R5">
        <v>5800</v>
      </c>
      <c r="S5">
        <v>1754.1544477028349</v>
      </c>
    </row>
    <row r="6" spans="1:19" x14ac:dyDescent="0.3">
      <c r="A6" s="302" t="s">
        <v>146</v>
      </c>
      <c r="B6" s="301">
        <v>3</v>
      </c>
      <c r="C6">
        <v>1</v>
      </c>
      <c r="D6">
        <v>100</v>
      </c>
      <c r="I6">
        <v>8</v>
      </c>
      <c r="Q6">
        <v>7230</v>
      </c>
    </row>
    <row r="7" spans="1:19" x14ac:dyDescent="0.3">
      <c r="A7" s="300" t="s">
        <v>147</v>
      </c>
      <c r="B7" s="299">
        <v>4</v>
      </c>
      <c r="C7">
        <v>1</v>
      </c>
      <c r="D7">
        <v>101</v>
      </c>
      <c r="E7">
        <v>4.4000000000000004</v>
      </c>
      <c r="I7">
        <v>795.2</v>
      </c>
      <c r="O7">
        <v>75043</v>
      </c>
      <c r="P7">
        <v>75043</v>
      </c>
      <c r="Q7">
        <v>364500</v>
      </c>
    </row>
    <row r="8" spans="1:19" x14ac:dyDescent="0.3">
      <c r="A8" s="302" t="s">
        <v>148</v>
      </c>
      <c r="B8" s="301">
        <v>5</v>
      </c>
      <c r="C8">
        <v>1</v>
      </c>
      <c r="D8" t="s">
        <v>678</v>
      </c>
      <c r="E8">
        <v>3.8</v>
      </c>
      <c r="I8">
        <v>647.20000000000005</v>
      </c>
      <c r="J8">
        <v>157.19999999999999</v>
      </c>
      <c r="K8">
        <v>36.799999999999997</v>
      </c>
      <c r="L8">
        <v>301</v>
      </c>
      <c r="O8">
        <v>26188</v>
      </c>
      <c r="P8">
        <v>26188</v>
      </c>
      <c r="Q8">
        <v>400382</v>
      </c>
      <c r="R8">
        <v>16000</v>
      </c>
      <c r="S8">
        <v>772.89964667907827</v>
      </c>
    </row>
    <row r="9" spans="1:19" x14ac:dyDescent="0.3">
      <c r="A9" s="300" t="s">
        <v>149</v>
      </c>
      <c r="B9" s="299">
        <v>6</v>
      </c>
      <c r="C9">
        <v>1</v>
      </c>
      <c r="D9">
        <v>520</v>
      </c>
      <c r="O9">
        <v>4864</v>
      </c>
      <c r="P9">
        <v>4864</v>
      </c>
      <c r="Q9">
        <v>4864</v>
      </c>
    </row>
    <row r="10" spans="1:19" x14ac:dyDescent="0.3">
      <c r="A10" s="302" t="s">
        <v>150</v>
      </c>
      <c r="B10" s="301">
        <v>7</v>
      </c>
      <c r="C10">
        <v>1</v>
      </c>
      <c r="D10">
        <v>526</v>
      </c>
      <c r="E10">
        <v>3.8</v>
      </c>
      <c r="I10">
        <v>647.20000000000005</v>
      </c>
      <c r="J10">
        <v>157.19999999999999</v>
      </c>
      <c r="K10">
        <v>36.799999999999997</v>
      </c>
      <c r="O10">
        <v>21324</v>
      </c>
      <c r="P10">
        <v>21324</v>
      </c>
      <c r="Q10">
        <v>342057</v>
      </c>
      <c r="R10">
        <v>16000</v>
      </c>
      <c r="S10">
        <v>772.89964667907827</v>
      </c>
    </row>
    <row r="11" spans="1:19" x14ac:dyDescent="0.3">
      <c r="A11" s="300" t="s">
        <v>151</v>
      </c>
      <c r="B11" s="299">
        <v>8</v>
      </c>
      <c r="C11">
        <v>1</v>
      </c>
      <c r="D11">
        <v>746</v>
      </c>
      <c r="L11">
        <v>301</v>
      </c>
      <c r="Q11">
        <v>53461</v>
      </c>
    </row>
    <row r="12" spans="1:19" x14ac:dyDescent="0.3">
      <c r="A12" s="302" t="s">
        <v>152</v>
      </c>
      <c r="B12" s="301">
        <v>9</v>
      </c>
      <c r="C12">
        <v>1</v>
      </c>
      <c r="D12" t="s">
        <v>679</v>
      </c>
      <c r="E12">
        <v>15</v>
      </c>
      <c r="I12">
        <v>2456</v>
      </c>
      <c r="J12">
        <v>27</v>
      </c>
      <c r="L12">
        <v>395.5</v>
      </c>
      <c r="O12">
        <v>5957</v>
      </c>
      <c r="P12">
        <v>5957</v>
      </c>
      <c r="Q12">
        <v>523253</v>
      </c>
      <c r="S12">
        <v>1333.3333333333333</v>
      </c>
    </row>
    <row r="13" spans="1:19" x14ac:dyDescent="0.3">
      <c r="A13" s="300" t="s">
        <v>153</v>
      </c>
      <c r="B13" s="299">
        <v>10</v>
      </c>
      <c r="C13">
        <v>1</v>
      </c>
      <c r="D13">
        <v>303</v>
      </c>
      <c r="S13">
        <v>1333.3333333333333</v>
      </c>
    </row>
    <row r="14" spans="1:19" x14ac:dyDescent="0.3">
      <c r="A14" s="302" t="s">
        <v>154</v>
      </c>
      <c r="B14" s="301">
        <v>11</v>
      </c>
      <c r="C14">
        <v>1</v>
      </c>
      <c r="D14">
        <v>409</v>
      </c>
      <c r="E14">
        <v>10</v>
      </c>
      <c r="I14">
        <v>1700</v>
      </c>
      <c r="Q14">
        <v>351904</v>
      </c>
    </row>
    <row r="15" spans="1:19" x14ac:dyDescent="0.3">
      <c r="A15" s="300" t="s">
        <v>155</v>
      </c>
      <c r="B15" s="299">
        <v>12</v>
      </c>
      <c r="C15">
        <v>1</v>
      </c>
      <c r="D15">
        <v>642</v>
      </c>
      <c r="E15">
        <v>5</v>
      </c>
      <c r="I15">
        <v>756</v>
      </c>
      <c r="J15">
        <v>27</v>
      </c>
      <c r="L15">
        <v>395.5</v>
      </c>
      <c r="O15">
        <v>5957</v>
      </c>
      <c r="P15">
        <v>5957</v>
      </c>
      <c r="Q15">
        <v>171349</v>
      </c>
    </row>
    <row r="16" spans="1:19" x14ac:dyDescent="0.3">
      <c r="A16" s="298" t="s">
        <v>143</v>
      </c>
      <c r="B16" s="297">
        <v>2019</v>
      </c>
      <c r="C16">
        <v>1</v>
      </c>
      <c r="D16" t="s">
        <v>680</v>
      </c>
      <c r="E16">
        <v>3</v>
      </c>
      <c r="I16">
        <v>348</v>
      </c>
      <c r="O16">
        <v>15222</v>
      </c>
      <c r="P16">
        <v>15222</v>
      </c>
      <c r="Q16">
        <v>69124</v>
      </c>
    </row>
    <row r="17" spans="3:19" x14ac:dyDescent="0.3">
      <c r="C17">
        <v>1</v>
      </c>
      <c r="D17">
        <v>25</v>
      </c>
      <c r="E17">
        <v>0.5</v>
      </c>
      <c r="I17">
        <v>72</v>
      </c>
      <c r="Q17">
        <v>8637</v>
      </c>
    </row>
    <row r="18" spans="3:19" x14ac:dyDescent="0.3">
      <c r="C18">
        <v>1</v>
      </c>
      <c r="D18">
        <v>30</v>
      </c>
      <c r="E18">
        <v>2.5</v>
      </c>
      <c r="I18">
        <v>276</v>
      </c>
      <c r="O18">
        <v>15222</v>
      </c>
      <c r="P18">
        <v>15222</v>
      </c>
      <c r="Q18">
        <v>60487</v>
      </c>
    </row>
    <row r="19" spans="3:19" x14ac:dyDescent="0.3">
      <c r="C19" t="s">
        <v>681</v>
      </c>
      <c r="E19">
        <v>29.2</v>
      </c>
      <c r="I19">
        <v>4658.3999999999996</v>
      </c>
      <c r="J19">
        <v>184.2</v>
      </c>
      <c r="K19">
        <v>36.799999999999997</v>
      </c>
      <c r="L19">
        <v>696.5</v>
      </c>
      <c r="O19">
        <v>122410</v>
      </c>
      <c r="P19">
        <v>122410</v>
      </c>
      <c r="Q19">
        <v>1494010</v>
      </c>
      <c r="R19">
        <v>21800</v>
      </c>
      <c r="S19">
        <v>3860.3874277152463</v>
      </c>
    </row>
    <row r="20" spans="3:19" x14ac:dyDescent="0.3">
      <c r="C20">
        <v>2</v>
      </c>
      <c r="D20" t="s">
        <v>195</v>
      </c>
      <c r="E20">
        <v>7.4</v>
      </c>
      <c r="I20">
        <v>996</v>
      </c>
      <c r="Q20">
        <v>427637</v>
      </c>
      <c r="S20">
        <v>1754.1544477028349</v>
      </c>
    </row>
    <row r="21" spans="3:19" x14ac:dyDescent="0.3">
      <c r="C21">
        <v>2</v>
      </c>
      <c r="D21">
        <v>99</v>
      </c>
      <c r="E21">
        <v>3</v>
      </c>
      <c r="I21">
        <v>396</v>
      </c>
      <c r="Q21">
        <v>125123</v>
      </c>
      <c r="S21">
        <v>1754.1544477028349</v>
      </c>
    </row>
    <row r="22" spans="3:19" x14ac:dyDescent="0.3">
      <c r="C22">
        <v>2</v>
      </c>
      <c r="D22">
        <v>101</v>
      </c>
      <c r="E22">
        <v>4.4000000000000004</v>
      </c>
      <c r="I22">
        <v>600</v>
      </c>
      <c r="Q22">
        <v>302514</v>
      </c>
    </row>
    <row r="23" spans="3:19" x14ac:dyDescent="0.3">
      <c r="C23">
        <v>2</v>
      </c>
      <c r="D23" t="s">
        <v>678</v>
      </c>
      <c r="E23">
        <v>3.8</v>
      </c>
      <c r="I23">
        <v>547.20000000000005</v>
      </c>
      <c r="J23">
        <v>134.19999999999999</v>
      </c>
      <c r="K23">
        <v>28.8</v>
      </c>
      <c r="L23">
        <v>249</v>
      </c>
      <c r="Q23">
        <v>379133</v>
      </c>
      <c r="S23">
        <v>772.89964667907827</v>
      </c>
    </row>
    <row r="24" spans="3:19" x14ac:dyDescent="0.3">
      <c r="C24">
        <v>2</v>
      </c>
      <c r="D24">
        <v>520</v>
      </c>
      <c r="Q24">
        <v>5790</v>
      </c>
    </row>
    <row r="25" spans="3:19" x14ac:dyDescent="0.3">
      <c r="C25">
        <v>2</v>
      </c>
      <c r="D25">
        <v>526</v>
      </c>
      <c r="E25">
        <v>3.8</v>
      </c>
      <c r="I25">
        <v>547.20000000000005</v>
      </c>
      <c r="J25">
        <v>134.19999999999999</v>
      </c>
      <c r="K25">
        <v>28.8</v>
      </c>
      <c r="Q25">
        <v>329727</v>
      </c>
      <c r="S25">
        <v>772.89964667907827</v>
      </c>
    </row>
    <row r="26" spans="3:19" x14ac:dyDescent="0.3">
      <c r="C26">
        <v>2</v>
      </c>
      <c r="D26">
        <v>746</v>
      </c>
      <c r="L26">
        <v>249</v>
      </c>
      <c r="Q26">
        <v>43616</v>
      </c>
    </row>
    <row r="27" spans="3:19" x14ac:dyDescent="0.3">
      <c r="C27">
        <v>2</v>
      </c>
      <c r="D27" t="s">
        <v>679</v>
      </c>
      <c r="E27">
        <v>15</v>
      </c>
      <c r="I27">
        <v>2128</v>
      </c>
      <c r="J27">
        <v>31</v>
      </c>
      <c r="L27">
        <v>342</v>
      </c>
      <c r="Q27">
        <v>511097</v>
      </c>
      <c r="S27">
        <v>1333.3333333333333</v>
      </c>
    </row>
    <row r="28" spans="3:19" x14ac:dyDescent="0.3">
      <c r="C28">
        <v>2</v>
      </c>
      <c r="D28">
        <v>303</v>
      </c>
      <c r="S28">
        <v>1333.3333333333333</v>
      </c>
    </row>
    <row r="29" spans="3:19" x14ac:dyDescent="0.3">
      <c r="C29">
        <v>2</v>
      </c>
      <c r="D29">
        <v>409</v>
      </c>
      <c r="E29">
        <v>10</v>
      </c>
      <c r="I29">
        <v>1420</v>
      </c>
      <c r="Q29">
        <v>336900</v>
      </c>
    </row>
    <row r="30" spans="3:19" x14ac:dyDescent="0.3">
      <c r="C30">
        <v>2</v>
      </c>
      <c r="D30">
        <v>642</v>
      </c>
      <c r="E30">
        <v>5</v>
      </c>
      <c r="I30">
        <v>708</v>
      </c>
      <c r="J30">
        <v>31</v>
      </c>
      <c r="L30">
        <v>342</v>
      </c>
      <c r="Q30">
        <v>174197</v>
      </c>
    </row>
    <row r="31" spans="3:19" x14ac:dyDescent="0.3">
      <c r="C31">
        <v>2</v>
      </c>
      <c r="D31" t="s">
        <v>680</v>
      </c>
      <c r="E31">
        <v>3</v>
      </c>
      <c r="I31">
        <v>392</v>
      </c>
      <c r="J31">
        <v>3</v>
      </c>
      <c r="Q31">
        <v>89772</v>
      </c>
    </row>
    <row r="32" spans="3:19" x14ac:dyDescent="0.3">
      <c r="C32">
        <v>2</v>
      </c>
      <c r="D32">
        <v>25</v>
      </c>
      <c r="E32">
        <v>0.5</v>
      </c>
      <c r="I32">
        <v>80</v>
      </c>
      <c r="Q32">
        <v>8555</v>
      </c>
    </row>
    <row r="33" spans="3:19" x14ac:dyDescent="0.3">
      <c r="C33">
        <v>2</v>
      </c>
      <c r="D33">
        <v>30</v>
      </c>
      <c r="E33">
        <v>2.5</v>
      </c>
      <c r="I33">
        <v>312</v>
      </c>
      <c r="Q33">
        <v>79956</v>
      </c>
    </row>
    <row r="34" spans="3:19" x14ac:dyDescent="0.3">
      <c r="C34">
        <v>2</v>
      </c>
      <c r="D34">
        <v>640</v>
      </c>
      <c r="J34">
        <v>3</v>
      </c>
      <c r="Q34">
        <v>1261</v>
      </c>
    </row>
    <row r="35" spans="3:19" x14ac:dyDescent="0.3">
      <c r="C35" t="s">
        <v>682</v>
      </c>
      <c r="E35">
        <v>29.2</v>
      </c>
      <c r="I35">
        <v>4063.2</v>
      </c>
      <c r="J35">
        <v>168.2</v>
      </c>
      <c r="K35">
        <v>28.8</v>
      </c>
      <c r="L35">
        <v>591</v>
      </c>
      <c r="Q35">
        <v>1407639</v>
      </c>
      <c r="S35">
        <v>3860.3874277152463</v>
      </c>
    </row>
    <row r="36" spans="3:19" x14ac:dyDescent="0.3">
      <c r="C36">
        <v>3</v>
      </c>
      <c r="D36" t="s">
        <v>195</v>
      </c>
      <c r="E36">
        <v>7.2</v>
      </c>
      <c r="I36">
        <v>1176</v>
      </c>
      <c r="Q36">
        <v>501783</v>
      </c>
      <c r="S36">
        <v>1754.1544477028349</v>
      </c>
    </row>
    <row r="37" spans="3:19" x14ac:dyDescent="0.3">
      <c r="C37">
        <v>3</v>
      </c>
      <c r="D37">
        <v>99</v>
      </c>
      <c r="E37">
        <v>3</v>
      </c>
      <c r="I37">
        <v>480</v>
      </c>
      <c r="Q37">
        <v>126020</v>
      </c>
      <c r="S37">
        <v>1754.1544477028349</v>
      </c>
    </row>
    <row r="38" spans="3:19" x14ac:dyDescent="0.3">
      <c r="C38">
        <v>3</v>
      </c>
      <c r="D38">
        <v>101</v>
      </c>
      <c r="E38">
        <v>4.2</v>
      </c>
      <c r="I38">
        <v>696</v>
      </c>
      <c r="Q38">
        <v>375763</v>
      </c>
    </row>
    <row r="39" spans="3:19" x14ac:dyDescent="0.3">
      <c r="C39">
        <v>3</v>
      </c>
      <c r="D39" t="s">
        <v>678</v>
      </c>
      <c r="E39">
        <v>3.8</v>
      </c>
      <c r="I39">
        <v>566.4</v>
      </c>
      <c r="J39">
        <v>147.4</v>
      </c>
      <c r="K39">
        <v>25.6</v>
      </c>
      <c r="L39">
        <v>309.5</v>
      </c>
      <c r="Q39">
        <v>402099</v>
      </c>
      <c r="S39">
        <v>772.89964667907827</v>
      </c>
    </row>
    <row r="40" spans="3:19" x14ac:dyDescent="0.3">
      <c r="C40">
        <v>3</v>
      </c>
      <c r="D40">
        <v>521</v>
      </c>
      <c r="Q40">
        <v>4632</v>
      </c>
    </row>
    <row r="41" spans="3:19" x14ac:dyDescent="0.3">
      <c r="C41">
        <v>3</v>
      </c>
      <c r="D41">
        <v>526</v>
      </c>
      <c r="E41">
        <v>3.8</v>
      </c>
      <c r="I41">
        <v>566.4</v>
      </c>
      <c r="J41">
        <v>147.4</v>
      </c>
      <c r="K41">
        <v>25.6</v>
      </c>
      <c r="Q41">
        <v>341339</v>
      </c>
      <c r="S41">
        <v>772.89964667907827</v>
      </c>
    </row>
    <row r="42" spans="3:19" x14ac:dyDescent="0.3">
      <c r="C42">
        <v>3</v>
      </c>
      <c r="D42">
        <v>746</v>
      </c>
      <c r="L42">
        <v>309.5</v>
      </c>
      <c r="Q42">
        <v>56128</v>
      </c>
    </row>
    <row r="43" spans="3:19" x14ac:dyDescent="0.3">
      <c r="C43">
        <v>3</v>
      </c>
      <c r="D43" t="s">
        <v>679</v>
      </c>
      <c r="E43">
        <v>14</v>
      </c>
      <c r="I43">
        <v>2084</v>
      </c>
      <c r="J43">
        <v>25</v>
      </c>
      <c r="L43">
        <v>429</v>
      </c>
      <c r="Q43">
        <v>496332</v>
      </c>
      <c r="R43">
        <v>12260</v>
      </c>
      <c r="S43">
        <v>1333.3333333333333</v>
      </c>
    </row>
    <row r="44" spans="3:19" x14ac:dyDescent="0.3">
      <c r="C44">
        <v>3</v>
      </c>
      <c r="D44">
        <v>303</v>
      </c>
      <c r="R44">
        <v>12260</v>
      </c>
      <c r="S44">
        <v>1333.3333333333333</v>
      </c>
    </row>
    <row r="45" spans="3:19" x14ac:dyDescent="0.3">
      <c r="C45">
        <v>3</v>
      </c>
      <c r="D45">
        <v>409</v>
      </c>
      <c r="E45">
        <v>9</v>
      </c>
      <c r="I45">
        <v>1340</v>
      </c>
      <c r="Q45">
        <v>316270</v>
      </c>
    </row>
    <row r="46" spans="3:19" x14ac:dyDescent="0.3">
      <c r="C46">
        <v>3</v>
      </c>
      <c r="D46">
        <v>642</v>
      </c>
      <c r="E46">
        <v>5</v>
      </c>
      <c r="I46">
        <v>744</v>
      </c>
      <c r="J46">
        <v>25</v>
      </c>
      <c r="L46">
        <v>429</v>
      </c>
      <c r="Q46">
        <v>180062</v>
      </c>
    </row>
    <row r="47" spans="3:19" x14ac:dyDescent="0.3">
      <c r="C47">
        <v>3</v>
      </c>
      <c r="D47" t="s">
        <v>680</v>
      </c>
      <c r="E47">
        <v>3</v>
      </c>
      <c r="I47">
        <v>468</v>
      </c>
      <c r="Q47">
        <v>91507</v>
      </c>
    </row>
    <row r="48" spans="3:19" x14ac:dyDescent="0.3">
      <c r="C48">
        <v>3</v>
      </c>
      <c r="D48">
        <v>25</v>
      </c>
      <c r="E48">
        <v>0.5</v>
      </c>
      <c r="I48">
        <v>76</v>
      </c>
      <c r="Q48">
        <v>8517</v>
      </c>
    </row>
    <row r="49" spans="3:19" x14ac:dyDescent="0.3">
      <c r="C49">
        <v>3</v>
      </c>
      <c r="D49">
        <v>30</v>
      </c>
      <c r="E49">
        <v>2.5</v>
      </c>
      <c r="I49">
        <v>392</v>
      </c>
      <c r="Q49">
        <v>82990</v>
      </c>
    </row>
    <row r="50" spans="3:19" x14ac:dyDescent="0.3">
      <c r="C50" t="s">
        <v>683</v>
      </c>
      <c r="E50">
        <v>28</v>
      </c>
      <c r="I50">
        <v>4294.3999999999996</v>
      </c>
      <c r="J50">
        <v>172.4</v>
      </c>
      <c r="K50">
        <v>25.6</v>
      </c>
      <c r="L50">
        <v>738.5</v>
      </c>
      <c r="Q50">
        <v>1491721</v>
      </c>
      <c r="R50">
        <v>12260</v>
      </c>
      <c r="S50">
        <v>3860.3874277152463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403" t="s">
        <v>702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112</v>
      </c>
      <c r="B3" s="201">
        <f>SUBTOTAL(9,B6:B1048576)/4</f>
        <v>5580217</v>
      </c>
      <c r="C3" s="202">
        <f t="shared" ref="C3:Z3" si="0">SUBTOTAL(9,C6:C1048576)</f>
        <v>6</v>
      </c>
      <c r="D3" s="202"/>
      <c r="E3" s="202">
        <f>SUBTOTAL(9,E6:E1048576)/4</f>
        <v>5371193</v>
      </c>
      <c r="F3" s="202"/>
      <c r="G3" s="202">
        <f t="shared" si="0"/>
        <v>6</v>
      </c>
      <c r="H3" s="202">
        <f>SUBTOTAL(9,H6:H1048576)/4</f>
        <v>4893268</v>
      </c>
      <c r="I3" s="205">
        <f>IF(B3&lt;&gt;0,H3/B3,"")</f>
        <v>0.87689564760653571</v>
      </c>
      <c r="J3" s="203">
        <f>IF(E3&lt;&gt;0,H3/E3,"")</f>
        <v>0.9110206987535171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" customHeight="1" thickBot="1" x14ac:dyDescent="0.35">
      <c r="A5" s="525"/>
      <c r="B5" s="526">
        <v>2015</v>
      </c>
      <c r="C5" s="527"/>
      <c r="D5" s="527"/>
      <c r="E5" s="527">
        <v>2018</v>
      </c>
      <c r="F5" s="527"/>
      <c r="G5" s="527"/>
      <c r="H5" s="527">
        <v>2019</v>
      </c>
      <c r="I5" s="528" t="s">
        <v>188</v>
      </c>
      <c r="J5" s="529" t="s">
        <v>2</v>
      </c>
      <c r="K5" s="526">
        <v>2015</v>
      </c>
      <c r="L5" s="527"/>
      <c r="M5" s="527"/>
      <c r="N5" s="527">
        <v>2018</v>
      </c>
      <c r="O5" s="527"/>
      <c r="P5" s="527"/>
      <c r="Q5" s="527">
        <v>2019</v>
      </c>
      <c r="R5" s="528" t="s">
        <v>188</v>
      </c>
      <c r="S5" s="529" t="s">
        <v>2</v>
      </c>
      <c r="T5" s="526">
        <v>2015</v>
      </c>
      <c r="U5" s="527"/>
      <c r="V5" s="527"/>
      <c r="W5" s="527">
        <v>2018</v>
      </c>
      <c r="X5" s="527"/>
      <c r="Y5" s="527"/>
      <c r="Z5" s="527">
        <v>2019</v>
      </c>
      <c r="AA5" s="528" t="s">
        <v>188</v>
      </c>
      <c r="AB5" s="529" t="s">
        <v>2</v>
      </c>
    </row>
    <row r="6" spans="1:28" ht="14.4" customHeight="1" x14ac:dyDescent="0.3">
      <c r="A6" s="530" t="s">
        <v>698</v>
      </c>
      <c r="B6" s="531">
        <v>4028789</v>
      </c>
      <c r="C6" s="532">
        <v>1</v>
      </c>
      <c r="D6" s="532">
        <v>1.2026706118955697</v>
      </c>
      <c r="E6" s="531">
        <v>3349869</v>
      </c>
      <c r="F6" s="532">
        <v>0.83148285998596605</v>
      </c>
      <c r="G6" s="532">
        <v>1</v>
      </c>
      <c r="H6" s="531">
        <v>3223640</v>
      </c>
      <c r="I6" s="532">
        <v>0.80015111240623427</v>
      </c>
      <c r="J6" s="532">
        <v>0.96231822796652644</v>
      </c>
      <c r="K6" s="531"/>
      <c r="L6" s="532"/>
      <c r="M6" s="532"/>
      <c r="N6" s="531"/>
      <c r="O6" s="532"/>
      <c r="P6" s="532"/>
      <c r="Q6" s="531"/>
      <c r="R6" s="532"/>
      <c r="S6" s="532"/>
      <c r="T6" s="531"/>
      <c r="U6" s="532"/>
      <c r="V6" s="532"/>
      <c r="W6" s="531"/>
      <c r="X6" s="532"/>
      <c r="Y6" s="532"/>
      <c r="Z6" s="531"/>
      <c r="AA6" s="532"/>
      <c r="AB6" s="533"/>
    </row>
    <row r="7" spans="1:28" ht="14.4" customHeight="1" x14ac:dyDescent="0.3">
      <c r="A7" s="544" t="s">
        <v>699</v>
      </c>
      <c r="B7" s="534">
        <v>4028789</v>
      </c>
      <c r="C7" s="535">
        <v>1</v>
      </c>
      <c r="D7" s="535">
        <v>1.2026706118955697</v>
      </c>
      <c r="E7" s="534">
        <v>3349869</v>
      </c>
      <c r="F7" s="535">
        <v>0.83148285998596605</v>
      </c>
      <c r="G7" s="535">
        <v>1</v>
      </c>
      <c r="H7" s="534">
        <v>3223640</v>
      </c>
      <c r="I7" s="535">
        <v>0.80015111240623427</v>
      </c>
      <c r="J7" s="535">
        <v>0.96231822796652644</v>
      </c>
      <c r="K7" s="534"/>
      <c r="L7" s="535"/>
      <c r="M7" s="535"/>
      <c r="N7" s="534"/>
      <c r="O7" s="535"/>
      <c r="P7" s="535"/>
      <c r="Q7" s="534"/>
      <c r="R7" s="535"/>
      <c r="S7" s="535"/>
      <c r="T7" s="534"/>
      <c r="U7" s="535"/>
      <c r="V7" s="535"/>
      <c r="W7" s="534"/>
      <c r="X7" s="535"/>
      <c r="Y7" s="535"/>
      <c r="Z7" s="534"/>
      <c r="AA7" s="535"/>
      <c r="AB7" s="536"/>
    </row>
    <row r="8" spans="1:28" ht="14.4" customHeight="1" x14ac:dyDescent="0.3">
      <c r="A8" s="537" t="s">
        <v>700</v>
      </c>
      <c r="B8" s="538">
        <v>1551428</v>
      </c>
      <c r="C8" s="539">
        <v>1</v>
      </c>
      <c r="D8" s="539">
        <v>0.76753058886155812</v>
      </c>
      <c r="E8" s="538">
        <v>2021324</v>
      </c>
      <c r="F8" s="539">
        <v>1.3028796695689391</v>
      </c>
      <c r="G8" s="539">
        <v>1</v>
      </c>
      <c r="H8" s="538">
        <v>1669628</v>
      </c>
      <c r="I8" s="539">
        <v>1.0761878733656993</v>
      </c>
      <c r="J8" s="539">
        <v>0.82600711217004297</v>
      </c>
      <c r="K8" s="538"/>
      <c r="L8" s="539"/>
      <c r="M8" s="539"/>
      <c r="N8" s="538"/>
      <c r="O8" s="539"/>
      <c r="P8" s="539"/>
      <c r="Q8" s="538"/>
      <c r="R8" s="539"/>
      <c r="S8" s="539"/>
      <c r="T8" s="538"/>
      <c r="U8" s="539"/>
      <c r="V8" s="539"/>
      <c r="W8" s="538"/>
      <c r="X8" s="539"/>
      <c r="Y8" s="539"/>
      <c r="Z8" s="538"/>
      <c r="AA8" s="539"/>
      <c r="AB8" s="540"/>
    </row>
    <row r="9" spans="1:28" ht="14.4" customHeight="1" thickBot="1" x14ac:dyDescent="0.35">
      <c r="A9" s="545" t="s">
        <v>701</v>
      </c>
      <c r="B9" s="541">
        <v>1551428</v>
      </c>
      <c r="C9" s="542">
        <v>1</v>
      </c>
      <c r="D9" s="542">
        <v>0.76753058886155812</v>
      </c>
      <c r="E9" s="541">
        <v>2021324</v>
      </c>
      <c r="F9" s="542">
        <v>1.3028796695689391</v>
      </c>
      <c r="G9" s="542">
        <v>1</v>
      </c>
      <c r="H9" s="541">
        <v>1669628</v>
      </c>
      <c r="I9" s="542">
        <v>1.0761878733656993</v>
      </c>
      <c r="J9" s="542">
        <v>0.82600711217004297</v>
      </c>
      <c r="K9" s="541"/>
      <c r="L9" s="542"/>
      <c r="M9" s="542"/>
      <c r="N9" s="541"/>
      <c r="O9" s="542"/>
      <c r="P9" s="542"/>
      <c r="Q9" s="541"/>
      <c r="R9" s="542"/>
      <c r="S9" s="542"/>
      <c r="T9" s="541"/>
      <c r="U9" s="542"/>
      <c r="V9" s="542"/>
      <c r="W9" s="541"/>
      <c r="X9" s="542"/>
      <c r="Y9" s="542"/>
      <c r="Z9" s="541"/>
      <c r="AA9" s="542"/>
      <c r="AB9" s="543"/>
    </row>
    <row r="10" spans="1:28" ht="14.4" customHeight="1" thickBot="1" x14ac:dyDescent="0.35"/>
    <row r="11" spans="1:28" ht="14.4" customHeight="1" x14ac:dyDescent="0.3">
      <c r="A11" s="530" t="s">
        <v>462</v>
      </c>
      <c r="B11" s="531">
        <v>5580217</v>
      </c>
      <c r="C11" s="532">
        <v>1</v>
      </c>
      <c r="D11" s="532">
        <v>1.0389157492571948</v>
      </c>
      <c r="E11" s="531">
        <v>5371193</v>
      </c>
      <c r="F11" s="532">
        <v>0.96254195849372881</v>
      </c>
      <c r="G11" s="532">
        <v>1</v>
      </c>
      <c r="H11" s="531">
        <v>4893268</v>
      </c>
      <c r="I11" s="532">
        <v>0.87689564760653571</v>
      </c>
      <c r="J11" s="533">
        <v>0.9110206987535171</v>
      </c>
    </row>
    <row r="12" spans="1:28" ht="14.4" customHeight="1" thickBot="1" x14ac:dyDescent="0.35">
      <c r="A12" s="545" t="s">
        <v>703</v>
      </c>
      <c r="B12" s="541">
        <v>5580217</v>
      </c>
      <c r="C12" s="542">
        <v>1</v>
      </c>
      <c r="D12" s="542">
        <v>1.0389157492571948</v>
      </c>
      <c r="E12" s="541">
        <v>5371193</v>
      </c>
      <c r="F12" s="542">
        <v>0.96254195849372881</v>
      </c>
      <c r="G12" s="542">
        <v>1</v>
      </c>
      <c r="H12" s="541">
        <v>4893268</v>
      </c>
      <c r="I12" s="542">
        <v>0.87689564760653571</v>
      </c>
      <c r="J12" s="543">
        <v>0.9110206987535171</v>
      </c>
    </row>
    <row r="13" spans="1:28" ht="14.4" customHeight="1" x14ac:dyDescent="0.3">
      <c r="A13" s="546" t="s">
        <v>224</v>
      </c>
    </row>
    <row r="14" spans="1:28" ht="14.4" customHeight="1" x14ac:dyDescent="0.3">
      <c r="A14" s="547" t="s">
        <v>704</v>
      </c>
    </row>
    <row r="15" spans="1:28" ht="14.4" customHeight="1" x14ac:dyDescent="0.3">
      <c r="A15" s="546" t="s">
        <v>705</v>
      </c>
    </row>
    <row r="16" spans="1:28" ht="14.4" customHeight="1" x14ac:dyDescent="0.3">
      <c r="A16" s="546" t="s">
        <v>706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403" t="s">
        <v>707</v>
      </c>
      <c r="B1" s="309"/>
      <c r="C1" s="309"/>
      <c r="D1" s="309"/>
      <c r="E1" s="309"/>
      <c r="F1" s="309"/>
      <c r="G1" s="309"/>
    </row>
    <row r="2" spans="1:7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53" t="s">
        <v>112</v>
      </c>
      <c r="B3" s="239">
        <f t="shared" ref="B3:G3" si="0">SUBTOTAL(9,B6:B1048576)</f>
        <v>2896</v>
      </c>
      <c r="C3" s="240">
        <f t="shared" si="0"/>
        <v>2865</v>
      </c>
      <c r="D3" s="252">
        <f t="shared" si="0"/>
        <v>2577</v>
      </c>
      <c r="E3" s="204">
        <f t="shared" si="0"/>
        <v>5580217</v>
      </c>
      <c r="F3" s="202">
        <f t="shared" si="0"/>
        <v>5371193</v>
      </c>
      <c r="G3" s="241">
        <f t="shared" si="0"/>
        <v>4893268</v>
      </c>
    </row>
    <row r="4" spans="1:7" ht="14.4" customHeight="1" x14ac:dyDescent="0.3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" customHeight="1" thickBot="1" x14ac:dyDescent="0.35">
      <c r="A5" s="525"/>
      <c r="B5" s="526">
        <v>2015</v>
      </c>
      <c r="C5" s="527">
        <v>2018</v>
      </c>
      <c r="D5" s="548">
        <v>2019</v>
      </c>
      <c r="E5" s="526">
        <v>2015</v>
      </c>
      <c r="F5" s="527">
        <v>2018</v>
      </c>
      <c r="G5" s="548">
        <v>2019</v>
      </c>
    </row>
    <row r="6" spans="1:7" ht="14.4" customHeight="1" thickBot="1" x14ac:dyDescent="0.35">
      <c r="A6" s="551" t="s">
        <v>703</v>
      </c>
      <c r="B6" s="493">
        <v>2896</v>
      </c>
      <c r="C6" s="493">
        <v>2865</v>
      </c>
      <c r="D6" s="493">
        <v>2577</v>
      </c>
      <c r="E6" s="549">
        <v>5580217</v>
      </c>
      <c r="F6" s="549">
        <v>5371193</v>
      </c>
      <c r="G6" s="550">
        <v>4893268</v>
      </c>
    </row>
    <row r="7" spans="1:7" ht="14.4" customHeight="1" x14ac:dyDescent="0.3">
      <c r="A7" s="546" t="s">
        <v>224</v>
      </c>
    </row>
    <row r="8" spans="1:7" ht="14.4" customHeight="1" x14ac:dyDescent="0.3">
      <c r="A8" s="547" t="s">
        <v>704</v>
      </c>
    </row>
    <row r="9" spans="1:7" ht="14.4" customHeight="1" x14ac:dyDescent="0.3">
      <c r="A9" s="546" t="s">
        <v>705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09" t="s">
        <v>766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" customHeight="1" thickBot="1" x14ac:dyDescent="0.35">
      <c r="A2" s="212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112</v>
      </c>
      <c r="G3" s="88">
        <f t="shared" ref="G3:P3" si="0">SUBTOTAL(9,G6:G1048576)</f>
        <v>2896</v>
      </c>
      <c r="H3" s="89">
        <f t="shared" si="0"/>
        <v>5580217</v>
      </c>
      <c r="I3" s="66"/>
      <c r="J3" s="66"/>
      <c r="K3" s="89">
        <f t="shared" si="0"/>
        <v>2865</v>
      </c>
      <c r="L3" s="89">
        <f t="shared" si="0"/>
        <v>5371193</v>
      </c>
      <c r="M3" s="66"/>
      <c r="N3" s="66"/>
      <c r="O3" s="89">
        <f t="shared" si="0"/>
        <v>2577</v>
      </c>
      <c r="P3" s="89">
        <f t="shared" si="0"/>
        <v>4893268</v>
      </c>
      <c r="Q3" s="67">
        <f>IF(L3=0,0,P3/L3)</f>
        <v>0.9110206987535171</v>
      </c>
      <c r="R3" s="90">
        <f>IF(O3=0,0,P3/O3)</f>
        <v>1898.8234381063253</v>
      </c>
    </row>
    <row r="4" spans="1:18" ht="14.4" customHeight="1" x14ac:dyDescent="0.3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2018</v>
      </c>
      <c r="L4" s="416"/>
      <c r="M4" s="87"/>
      <c r="N4" s="87"/>
      <c r="O4" s="415">
        <v>2019</v>
      </c>
      <c r="P4" s="416"/>
      <c r="Q4" s="417" t="s">
        <v>2</v>
      </c>
      <c r="R4" s="412" t="s">
        <v>84</v>
      </c>
    </row>
    <row r="5" spans="1:18" ht="14.4" customHeight="1" thickBot="1" x14ac:dyDescent="0.35">
      <c r="A5" s="552"/>
      <c r="B5" s="552"/>
      <c r="C5" s="553"/>
      <c r="D5" s="554"/>
      <c r="E5" s="555"/>
      <c r="F5" s="556"/>
      <c r="G5" s="557" t="s">
        <v>58</v>
      </c>
      <c r="H5" s="558" t="s">
        <v>14</v>
      </c>
      <c r="I5" s="559"/>
      <c r="J5" s="559"/>
      <c r="K5" s="557" t="s">
        <v>58</v>
      </c>
      <c r="L5" s="558" t="s">
        <v>14</v>
      </c>
      <c r="M5" s="559"/>
      <c r="N5" s="559"/>
      <c r="O5" s="557" t="s">
        <v>58</v>
      </c>
      <c r="P5" s="558" t="s">
        <v>14</v>
      </c>
      <c r="Q5" s="560"/>
      <c r="R5" s="561"/>
    </row>
    <row r="6" spans="1:18" ht="14.4" customHeight="1" x14ac:dyDescent="0.3">
      <c r="A6" s="465" t="s">
        <v>708</v>
      </c>
      <c r="B6" s="466" t="s">
        <v>709</v>
      </c>
      <c r="C6" s="466" t="s">
        <v>462</v>
      </c>
      <c r="D6" s="466" t="s">
        <v>710</v>
      </c>
      <c r="E6" s="466" t="s">
        <v>711</v>
      </c>
      <c r="F6" s="466" t="s">
        <v>712</v>
      </c>
      <c r="G6" s="470">
        <v>353</v>
      </c>
      <c r="H6" s="470">
        <v>4028789</v>
      </c>
      <c r="I6" s="466">
        <v>1.2026706118955697</v>
      </c>
      <c r="J6" s="466">
        <v>11413</v>
      </c>
      <c r="K6" s="470">
        <v>293</v>
      </c>
      <c r="L6" s="470">
        <v>3349869</v>
      </c>
      <c r="M6" s="466">
        <v>1</v>
      </c>
      <c r="N6" s="466">
        <v>11433</v>
      </c>
      <c r="O6" s="470">
        <v>280</v>
      </c>
      <c r="P6" s="470">
        <v>3223640</v>
      </c>
      <c r="Q6" s="491">
        <v>0.96231822796652644</v>
      </c>
      <c r="R6" s="471">
        <v>11513</v>
      </c>
    </row>
    <row r="7" spans="1:18" ht="14.4" customHeight="1" x14ac:dyDescent="0.3">
      <c r="A7" s="472" t="s">
        <v>708</v>
      </c>
      <c r="B7" s="473" t="s">
        <v>713</v>
      </c>
      <c r="C7" s="473" t="s">
        <v>462</v>
      </c>
      <c r="D7" s="473" t="s">
        <v>710</v>
      </c>
      <c r="E7" s="473" t="s">
        <v>714</v>
      </c>
      <c r="F7" s="473" t="s">
        <v>715</v>
      </c>
      <c r="G7" s="477"/>
      <c r="H7" s="477"/>
      <c r="I7" s="473"/>
      <c r="J7" s="473"/>
      <c r="K7" s="477">
        <v>2</v>
      </c>
      <c r="L7" s="477">
        <v>274</v>
      </c>
      <c r="M7" s="473">
        <v>1</v>
      </c>
      <c r="N7" s="473">
        <v>137</v>
      </c>
      <c r="O7" s="477"/>
      <c r="P7" s="477"/>
      <c r="Q7" s="500"/>
      <c r="R7" s="478"/>
    </row>
    <row r="8" spans="1:18" ht="14.4" customHeight="1" x14ac:dyDescent="0.3">
      <c r="A8" s="472" t="s">
        <v>708</v>
      </c>
      <c r="B8" s="473" t="s">
        <v>713</v>
      </c>
      <c r="C8" s="473" t="s">
        <v>462</v>
      </c>
      <c r="D8" s="473" t="s">
        <v>710</v>
      </c>
      <c r="E8" s="473" t="s">
        <v>716</v>
      </c>
      <c r="F8" s="473" t="s">
        <v>717</v>
      </c>
      <c r="G8" s="477">
        <v>3</v>
      </c>
      <c r="H8" s="477">
        <v>3786</v>
      </c>
      <c r="I8" s="473">
        <v>0.74940617577197155</v>
      </c>
      <c r="J8" s="473">
        <v>1262</v>
      </c>
      <c r="K8" s="477">
        <v>4</v>
      </c>
      <c r="L8" s="477">
        <v>5052</v>
      </c>
      <c r="M8" s="473">
        <v>1</v>
      </c>
      <c r="N8" s="473">
        <v>1263</v>
      </c>
      <c r="O8" s="477">
        <v>8</v>
      </c>
      <c r="P8" s="477">
        <v>10144</v>
      </c>
      <c r="Q8" s="500">
        <v>2.0079176563737136</v>
      </c>
      <c r="R8" s="478">
        <v>1268</v>
      </c>
    </row>
    <row r="9" spans="1:18" ht="14.4" customHeight="1" x14ac:dyDescent="0.3">
      <c r="A9" s="472" t="s">
        <v>708</v>
      </c>
      <c r="B9" s="473" t="s">
        <v>713</v>
      </c>
      <c r="C9" s="473" t="s">
        <v>462</v>
      </c>
      <c r="D9" s="473" t="s">
        <v>710</v>
      </c>
      <c r="E9" s="473" t="s">
        <v>718</v>
      </c>
      <c r="F9" s="473" t="s">
        <v>719</v>
      </c>
      <c r="G9" s="477">
        <v>10</v>
      </c>
      <c r="H9" s="477">
        <v>23400</v>
      </c>
      <c r="I9" s="473">
        <v>3.3290653008962869</v>
      </c>
      <c r="J9" s="473">
        <v>2340</v>
      </c>
      <c r="K9" s="477">
        <v>3</v>
      </c>
      <c r="L9" s="477">
        <v>7029</v>
      </c>
      <c r="M9" s="473">
        <v>1</v>
      </c>
      <c r="N9" s="473">
        <v>2343</v>
      </c>
      <c r="O9" s="477">
        <v>13</v>
      </c>
      <c r="P9" s="477">
        <v>30641</v>
      </c>
      <c r="Q9" s="500">
        <v>4.3592260634514153</v>
      </c>
      <c r="R9" s="478">
        <v>2357</v>
      </c>
    </row>
    <row r="10" spans="1:18" ht="14.4" customHeight="1" x14ac:dyDescent="0.3">
      <c r="A10" s="472" t="s">
        <v>708</v>
      </c>
      <c r="B10" s="473" t="s">
        <v>713</v>
      </c>
      <c r="C10" s="473" t="s">
        <v>462</v>
      </c>
      <c r="D10" s="473" t="s">
        <v>710</v>
      </c>
      <c r="E10" s="473" t="s">
        <v>720</v>
      </c>
      <c r="F10" s="473" t="s">
        <v>721</v>
      </c>
      <c r="G10" s="477">
        <v>6</v>
      </c>
      <c r="H10" s="477">
        <v>6462</v>
      </c>
      <c r="I10" s="473">
        <v>1.198886827458256</v>
      </c>
      <c r="J10" s="473">
        <v>1077</v>
      </c>
      <c r="K10" s="477">
        <v>5</v>
      </c>
      <c r="L10" s="477">
        <v>5390</v>
      </c>
      <c r="M10" s="473">
        <v>1</v>
      </c>
      <c r="N10" s="473">
        <v>1078</v>
      </c>
      <c r="O10" s="477">
        <v>14</v>
      </c>
      <c r="P10" s="477">
        <v>15162</v>
      </c>
      <c r="Q10" s="500">
        <v>2.8129870129870129</v>
      </c>
      <c r="R10" s="478">
        <v>1083</v>
      </c>
    </row>
    <row r="11" spans="1:18" ht="14.4" customHeight="1" x14ac:dyDescent="0.3">
      <c r="A11" s="472" t="s">
        <v>708</v>
      </c>
      <c r="B11" s="473" t="s">
        <v>713</v>
      </c>
      <c r="C11" s="473" t="s">
        <v>462</v>
      </c>
      <c r="D11" s="473" t="s">
        <v>710</v>
      </c>
      <c r="E11" s="473" t="s">
        <v>722</v>
      </c>
      <c r="F11" s="473" t="s">
        <v>723</v>
      </c>
      <c r="G11" s="477">
        <v>18</v>
      </c>
      <c r="H11" s="477">
        <v>68850</v>
      </c>
      <c r="I11" s="473">
        <v>0.74941222570532917</v>
      </c>
      <c r="J11" s="473">
        <v>3825</v>
      </c>
      <c r="K11" s="477">
        <v>24</v>
      </c>
      <c r="L11" s="477">
        <v>91872</v>
      </c>
      <c r="M11" s="473">
        <v>1</v>
      </c>
      <c r="N11" s="473">
        <v>3828</v>
      </c>
      <c r="O11" s="477">
        <v>12</v>
      </c>
      <c r="P11" s="477">
        <v>46116</v>
      </c>
      <c r="Q11" s="500">
        <v>0.50195924764890287</v>
      </c>
      <c r="R11" s="478">
        <v>3843</v>
      </c>
    </row>
    <row r="12" spans="1:18" ht="14.4" customHeight="1" x14ac:dyDescent="0.3">
      <c r="A12" s="472" t="s">
        <v>708</v>
      </c>
      <c r="B12" s="473" t="s">
        <v>713</v>
      </c>
      <c r="C12" s="473" t="s">
        <v>462</v>
      </c>
      <c r="D12" s="473" t="s">
        <v>710</v>
      </c>
      <c r="E12" s="473" t="s">
        <v>724</v>
      </c>
      <c r="F12" s="473" t="s">
        <v>725</v>
      </c>
      <c r="G12" s="477">
        <v>434</v>
      </c>
      <c r="H12" s="477">
        <v>193130</v>
      </c>
      <c r="I12" s="473">
        <v>1.085</v>
      </c>
      <c r="J12" s="473">
        <v>445</v>
      </c>
      <c r="K12" s="477">
        <v>400</v>
      </c>
      <c r="L12" s="477">
        <v>178000</v>
      </c>
      <c r="M12" s="473">
        <v>1</v>
      </c>
      <c r="N12" s="473">
        <v>445</v>
      </c>
      <c r="O12" s="477">
        <v>370</v>
      </c>
      <c r="P12" s="477">
        <v>165020</v>
      </c>
      <c r="Q12" s="500">
        <v>0.92707865168539327</v>
      </c>
      <c r="R12" s="478">
        <v>446</v>
      </c>
    </row>
    <row r="13" spans="1:18" ht="14.4" customHeight="1" x14ac:dyDescent="0.3">
      <c r="A13" s="472" t="s">
        <v>708</v>
      </c>
      <c r="B13" s="473" t="s">
        <v>713</v>
      </c>
      <c r="C13" s="473" t="s">
        <v>462</v>
      </c>
      <c r="D13" s="473" t="s">
        <v>710</v>
      </c>
      <c r="E13" s="473" t="s">
        <v>726</v>
      </c>
      <c r="F13" s="473" t="s">
        <v>727</v>
      </c>
      <c r="G13" s="477">
        <v>85</v>
      </c>
      <c r="H13" s="477">
        <v>72590</v>
      </c>
      <c r="I13" s="473">
        <v>4.7222222222222223</v>
      </c>
      <c r="J13" s="473">
        <v>854</v>
      </c>
      <c r="K13" s="477">
        <v>18</v>
      </c>
      <c r="L13" s="477">
        <v>15372</v>
      </c>
      <c r="M13" s="473">
        <v>1</v>
      </c>
      <c r="N13" s="473">
        <v>854</v>
      </c>
      <c r="O13" s="477">
        <v>17</v>
      </c>
      <c r="P13" s="477">
        <v>14569</v>
      </c>
      <c r="Q13" s="500">
        <v>0.94776216497527976</v>
      </c>
      <c r="R13" s="478">
        <v>857</v>
      </c>
    </row>
    <row r="14" spans="1:18" ht="14.4" customHeight="1" x14ac:dyDescent="0.3">
      <c r="A14" s="472" t="s">
        <v>708</v>
      </c>
      <c r="B14" s="473" t="s">
        <v>713</v>
      </c>
      <c r="C14" s="473" t="s">
        <v>462</v>
      </c>
      <c r="D14" s="473" t="s">
        <v>710</v>
      </c>
      <c r="E14" s="473" t="s">
        <v>728</v>
      </c>
      <c r="F14" s="473" t="s">
        <v>729</v>
      </c>
      <c r="G14" s="477">
        <v>46</v>
      </c>
      <c r="H14" s="477">
        <v>76130</v>
      </c>
      <c r="I14" s="473">
        <v>45.972222222222221</v>
      </c>
      <c r="J14" s="473">
        <v>1655</v>
      </c>
      <c r="K14" s="477">
        <v>1</v>
      </c>
      <c r="L14" s="477">
        <v>1656</v>
      </c>
      <c r="M14" s="473">
        <v>1</v>
      </c>
      <c r="N14" s="473">
        <v>1656</v>
      </c>
      <c r="O14" s="477"/>
      <c r="P14" s="477"/>
      <c r="Q14" s="500"/>
      <c r="R14" s="478"/>
    </row>
    <row r="15" spans="1:18" ht="14.4" customHeight="1" x14ac:dyDescent="0.3">
      <c r="A15" s="472" t="s">
        <v>708</v>
      </c>
      <c r="B15" s="473" t="s">
        <v>713</v>
      </c>
      <c r="C15" s="473" t="s">
        <v>462</v>
      </c>
      <c r="D15" s="473" t="s">
        <v>710</v>
      </c>
      <c r="E15" s="473" t="s">
        <v>730</v>
      </c>
      <c r="F15" s="473" t="s">
        <v>731</v>
      </c>
      <c r="G15" s="477"/>
      <c r="H15" s="477"/>
      <c r="I15" s="473"/>
      <c r="J15" s="473"/>
      <c r="K15" s="477"/>
      <c r="L15" s="477"/>
      <c r="M15" s="473"/>
      <c r="N15" s="473"/>
      <c r="O15" s="477">
        <v>1</v>
      </c>
      <c r="P15" s="477">
        <v>1633</v>
      </c>
      <c r="Q15" s="500"/>
      <c r="R15" s="478">
        <v>1633</v>
      </c>
    </row>
    <row r="16" spans="1:18" ht="14.4" customHeight="1" x14ac:dyDescent="0.3">
      <c r="A16" s="472" t="s">
        <v>708</v>
      </c>
      <c r="B16" s="473" t="s">
        <v>713</v>
      </c>
      <c r="C16" s="473" t="s">
        <v>462</v>
      </c>
      <c r="D16" s="473" t="s">
        <v>710</v>
      </c>
      <c r="E16" s="473" t="s">
        <v>732</v>
      </c>
      <c r="F16" s="473" t="s">
        <v>733</v>
      </c>
      <c r="G16" s="477">
        <v>2</v>
      </c>
      <c r="H16" s="477">
        <v>1682</v>
      </c>
      <c r="I16" s="473">
        <v>1</v>
      </c>
      <c r="J16" s="473">
        <v>841</v>
      </c>
      <c r="K16" s="477">
        <v>2</v>
      </c>
      <c r="L16" s="477">
        <v>1682</v>
      </c>
      <c r="M16" s="473">
        <v>1</v>
      </c>
      <c r="N16" s="473">
        <v>841</v>
      </c>
      <c r="O16" s="477">
        <v>10</v>
      </c>
      <c r="P16" s="477">
        <v>8440</v>
      </c>
      <c r="Q16" s="500">
        <v>5.0178359096313914</v>
      </c>
      <c r="R16" s="478">
        <v>844</v>
      </c>
    </row>
    <row r="17" spans="1:18" ht="14.4" customHeight="1" x14ac:dyDescent="0.3">
      <c r="A17" s="472" t="s">
        <v>708</v>
      </c>
      <c r="B17" s="473" t="s">
        <v>713</v>
      </c>
      <c r="C17" s="473" t="s">
        <v>462</v>
      </c>
      <c r="D17" s="473" t="s">
        <v>710</v>
      </c>
      <c r="E17" s="473" t="s">
        <v>734</v>
      </c>
      <c r="F17" s="473" t="s">
        <v>735</v>
      </c>
      <c r="G17" s="477"/>
      <c r="H17" s="477"/>
      <c r="I17" s="473"/>
      <c r="J17" s="473"/>
      <c r="K17" s="477"/>
      <c r="L17" s="477"/>
      <c r="M17" s="473"/>
      <c r="N17" s="473"/>
      <c r="O17" s="477">
        <v>5</v>
      </c>
      <c r="P17" s="477">
        <v>16395</v>
      </c>
      <c r="Q17" s="500"/>
      <c r="R17" s="478">
        <v>3279</v>
      </c>
    </row>
    <row r="18" spans="1:18" ht="14.4" customHeight="1" x14ac:dyDescent="0.3">
      <c r="A18" s="472" t="s">
        <v>708</v>
      </c>
      <c r="B18" s="473" t="s">
        <v>713</v>
      </c>
      <c r="C18" s="473" t="s">
        <v>462</v>
      </c>
      <c r="D18" s="473" t="s">
        <v>710</v>
      </c>
      <c r="E18" s="473" t="s">
        <v>736</v>
      </c>
      <c r="F18" s="473" t="s">
        <v>737</v>
      </c>
      <c r="G18" s="477">
        <v>40</v>
      </c>
      <c r="H18" s="477">
        <v>680</v>
      </c>
      <c r="I18" s="473">
        <v>1.0810810810810811</v>
      </c>
      <c r="J18" s="473">
        <v>17</v>
      </c>
      <c r="K18" s="477">
        <v>37</v>
      </c>
      <c r="L18" s="477">
        <v>629</v>
      </c>
      <c r="M18" s="473">
        <v>1</v>
      </c>
      <c r="N18" s="473">
        <v>17</v>
      </c>
      <c r="O18" s="477">
        <v>38</v>
      </c>
      <c r="P18" s="477">
        <v>646</v>
      </c>
      <c r="Q18" s="500">
        <v>1.027027027027027</v>
      </c>
      <c r="R18" s="478">
        <v>17</v>
      </c>
    </row>
    <row r="19" spans="1:18" ht="14.4" customHeight="1" x14ac:dyDescent="0.3">
      <c r="A19" s="472" t="s">
        <v>708</v>
      </c>
      <c r="B19" s="473" t="s">
        <v>713</v>
      </c>
      <c r="C19" s="473" t="s">
        <v>462</v>
      </c>
      <c r="D19" s="473" t="s">
        <v>710</v>
      </c>
      <c r="E19" s="473" t="s">
        <v>738</v>
      </c>
      <c r="F19" s="473" t="s">
        <v>725</v>
      </c>
      <c r="G19" s="477">
        <v>64</v>
      </c>
      <c r="H19" s="477">
        <v>45312</v>
      </c>
      <c r="I19" s="473">
        <v>0.96832927298371585</v>
      </c>
      <c r="J19" s="473">
        <v>708</v>
      </c>
      <c r="K19" s="477">
        <v>66</v>
      </c>
      <c r="L19" s="477">
        <v>46794</v>
      </c>
      <c r="M19" s="473">
        <v>1</v>
      </c>
      <c r="N19" s="473">
        <v>709</v>
      </c>
      <c r="O19" s="477">
        <v>60</v>
      </c>
      <c r="P19" s="477">
        <v>42840</v>
      </c>
      <c r="Q19" s="500">
        <v>0.91550198743428646</v>
      </c>
      <c r="R19" s="478">
        <v>714</v>
      </c>
    </row>
    <row r="20" spans="1:18" ht="14.4" customHeight="1" x14ac:dyDescent="0.3">
      <c r="A20" s="472" t="s">
        <v>708</v>
      </c>
      <c r="B20" s="473" t="s">
        <v>713</v>
      </c>
      <c r="C20" s="473" t="s">
        <v>462</v>
      </c>
      <c r="D20" s="473" t="s">
        <v>710</v>
      </c>
      <c r="E20" s="473" t="s">
        <v>739</v>
      </c>
      <c r="F20" s="473" t="s">
        <v>727</v>
      </c>
      <c r="G20" s="477">
        <v>31</v>
      </c>
      <c r="H20" s="477">
        <v>44609</v>
      </c>
      <c r="I20" s="473">
        <v>0.47626114343671594</v>
      </c>
      <c r="J20" s="473">
        <v>1439</v>
      </c>
      <c r="K20" s="477">
        <v>65</v>
      </c>
      <c r="L20" s="477">
        <v>93665</v>
      </c>
      <c r="M20" s="473">
        <v>1</v>
      </c>
      <c r="N20" s="473">
        <v>1441</v>
      </c>
      <c r="O20" s="477">
        <v>45</v>
      </c>
      <c r="P20" s="477">
        <v>65160</v>
      </c>
      <c r="Q20" s="500">
        <v>0.69567074147226815</v>
      </c>
      <c r="R20" s="478">
        <v>1448</v>
      </c>
    </row>
    <row r="21" spans="1:18" ht="14.4" customHeight="1" x14ac:dyDescent="0.3">
      <c r="A21" s="472" t="s">
        <v>708</v>
      </c>
      <c r="B21" s="473" t="s">
        <v>713</v>
      </c>
      <c r="C21" s="473" t="s">
        <v>462</v>
      </c>
      <c r="D21" s="473" t="s">
        <v>710</v>
      </c>
      <c r="E21" s="473" t="s">
        <v>740</v>
      </c>
      <c r="F21" s="473" t="s">
        <v>741</v>
      </c>
      <c r="G21" s="477">
        <v>30</v>
      </c>
      <c r="H21" s="477">
        <v>73140</v>
      </c>
      <c r="I21" s="473">
        <v>0.59901719901719896</v>
      </c>
      <c r="J21" s="473">
        <v>2438</v>
      </c>
      <c r="K21" s="477">
        <v>50</v>
      </c>
      <c r="L21" s="477">
        <v>122100</v>
      </c>
      <c r="M21" s="473">
        <v>1</v>
      </c>
      <c r="N21" s="473">
        <v>2442</v>
      </c>
      <c r="O21" s="477">
        <v>31</v>
      </c>
      <c r="P21" s="477">
        <v>76105</v>
      </c>
      <c r="Q21" s="500">
        <v>0.62330057330057331</v>
      </c>
      <c r="R21" s="478">
        <v>2455</v>
      </c>
    </row>
    <row r="22" spans="1:18" ht="14.4" customHeight="1" x14ac:dyDescent="0.3">
      <c r="A22" s="472" t="s">
        <v>708</v>
      </c>
      <c r="B22" s="473" t="s">
        <v>713</v>
      </c>
      <c r="C22" s="473" t="s">
        <v>462</v>
      </c>
      <c r="D22" s="473" t="s">
        <v>710</v>
      </c>
      <c r="E22" s="473" t="s">
        <v>742</v>
      </c>
      <c r="F22" s="473" t="s">
        <v>743</v>
      </c>
      <c r="G22" s="477">
        <v>500</v>
      </c>
      <c r="H22" s="477">
        <v>34500</v>
      </c>
      <c r="I22" s="473">
        <v>1.075268817204301</v>
      </c>
      <c r="J22" s="473">
        <v>69</v>
      </c>
      <c r="K22" s="477">
        <v>465</v>
      </c>
      <c r="L22" s="477">
        <v>32085</v>
      </c>
      <c r="M22" s="473">
        <v>1</v>
      </c>
      <c r="N22" s="473">
        <v>69</v>
      </c>
      <c r="O22" s="477">
        <v>426</v>
      </c>
      <c r="P22" s="477">
        <v>29820</v>
      </c>
      <c r="Q22" s="500">
        <v>0.92940626460963072</v>
      </c>
      <c r="R22" s="478">
        <v>70</v>
      </c>
    </row>
    <row r="23" spans="1:18" ht="14.4" customHeight="1" x14ac:dyDescent="0.3">
      <c r="A23" s="472" t="s">
        <v>708</v>
      </c>
      <c r="B23" s="473" t="s">
        <v>713</v>
      </c>
      <c r="C23" s="473" t="s">
        <v>462</v>
      </c>
      <c r="D23" s="473" t="s">
        <v>710</v>
      </c>
      <c r="E23" s="473" t="s">
        <v>744</v>
      </c>
      <c r="F23" s="473" t="s">
        <v>745</v>
      </c>
      <c r="G23" s="477">
        <v>53</v>
      </c>
      <c r="H23" s="477">
        <v>88245</v>
      </c>
      <c r="I23" s="473">
        <v>1.6041337187108033</v>
      </c>
      <c r="J23" s="473">
        <v>1665</v>
      </c>
      <c r="K23" s="477">
        <v>33</v>
      </c>
      <c r="L23" s="477">
        <v>55011</v>
      </c>
      <c r="M23" s="473">
        <v>1</v>
      </c>
      <c r="N23" s="473">
        <v>1667</v>
      </c>
      <c r="O23" s="477">
        <v>37</v>
      </c>
      <c r="P23" s="477">
        <v>61938</v>
      </c>
      <c r="Q23" s="500">
        <v>1.1259202704913562</v>
      </c>
      <c r="R23" s="478">
        <v>1674</v>
      </c>
    </row>
    <row r="24" spans="1:18" ht="14.4" customHeight="1" x14ac:dyDescent="0.3">
      <c r="A24" s="472" t="s">
        <v>708</v>
      </c>
      <c r="B24" s="473" t="s">
        <v>713</v>
      </c>
      <c r="C24" s="473" t="s">
        <v>462</v>
      </c>
      <c r="D24" s="473" t="s">
        <v>710</v>
      </c>
      <c r="E24" s="473" t="s">
        <v>746</v>
      </c>
      <c r="F24" s="473" t="s">
        <v>747</v>
      </c>
      <c r="G24" s="477">
        <v>193</v>
      </c>
      <c r="H24" s="477">
        <v>108080</v>
      </c>
      <c r="I24" s="473">
        <v>0.90448812901174125</v>
      </c>
      <c r="J24" s="473">
        <v>560</v>
      </c>
      <c r="K24" s="477">
        <v>213</v>
      </c>
      <c r="L24" s="477">
        <v>119493</v>
      </c>
      <c r="M24" s="473">
        <v>1</v>
      </c>
      <c r="N24" s="473">
        <v>561</v>
      </c>
      <c r="O24" s="477">
        <v>137</v>
      </c>
      <c r="P24" s="477">
        <v>76994</v>
      </c>
      <c r="Q24" s="500">
        <v>0.64433899893717628</v>
      </c>
      <c r="R24" s="478">
        <v>562</v>
      </c>
    </row>
    <row r="25" spans="1:18" ht="14.4" customHeight="1" x14ac:dyDescent="0.3">
      <c r="A25" s="472" t="s">
        <v>708</v>
      </c>
      <c r="B25" s="473" t="s">
        <v>713</v>
      </c>
      <c r="C25" s="473" t="s">
        <v>462</v>
      </c>
      <c r="D25" s="473" t="s">
        <v>710</v>
      </c>
      <c r="E25" s="473" t="s">
        <v>748</v>
      </c>
      <c r="F25" s="473" t="s">
        <v>749</v>
      </c>
      <c r="G25" s="477"/>
      <c r="H25" s="477"/>
      <c r="I25" s="473"/>
      <c r="J25" s="473"/>
      <c r="K25" s="477"/>
      <c r="L25" s="477"/>
      <c r="M25" s="473"/>
      <c r="N25" s="473"/>
      <c r="O25" s="477">
        <v>5</v>
      </c>
      <c r="P25" s="477">
        <v>6390</v>
      </c>
      <c r="Q25" s="500"/>
      <c r="R25" s="478">
        <v>1278</v>
      </c>
    </row>
    <row r="26" spans="1:18" ht="14.4" customHeight="1" x14ac:dyDescent="0.3">
      <c r="A26" s="472" t="s">
        <v>708</v>
      </c>
      <c r="B26" s="473" t="s">
        <v>713</v>
      </c>
      <c r="C26" s="473" t="s">
        <v>462</v>
      </c>
      <c r="D26" s="473" t="s">
        <v>710</v>
      </c>
      <c r="E26" s="473" t="s">
        <v>750</v>
      </c>
      <c r="F26" s="473" t="s">
        <v>751</v>
      </c>
      <c r="G26" s="477">
        <v>123</v>
      </c>
      <c r="H26" s="477">
        <v>4551</v>
      </c>
      <c r="I26" s="473">
        <v>1.0081967213114753</v>
      </c>
      <c r="J26" s="473">
        <v>37</v>
      </c>
      <c r="K26" s="477">
        <v>122</v>
      </c>
      <c r="L26" s="477">
        <v>4514</v>
      </c>
      <c r="M26" s="473">
        <v>1</v>
      </c>
      <c r="N26" s="473">
        <v>37</v>
      </c>
      <c r="O26" s="477">
        <v>111</v>
      </c>
      <c r="P26" s="477">
        <v>4218</v>
      </c>
      <c r="Q26" s="500">
        <v>0.93442622950819676</v>
      </c>
      <c r="R26" s="478">
        <v>38</v>
      </c>
    </row>
    <row r="27" spans="1:18" ht="14.4" customHeight="1" x14ac:dyDescent="0.3">
      <c r="A27" s="472" t="s">
        <v>708</v>
      </c>
      <c r="B27" s="473" t="s">
        <v>713</v>
      </c>
      <c r="C27" s="473" t="s">
        <v>462</v>
      </c>
      <c r="D27" s="473" t="s">
        <v>710</v>
      </c>
      <c r="E27" s="473" t="s">
        <v>752</v>
      </c>
      <c r="F27" s="473" t="s">
        <v>753</v>
      </c>
      <c r="G27" s="477">
        <v>4</v>
      </c>
      <c r="H27" s="477">
        <v>516</v>
      </c>
      <c r="I27" s="473">
        <v>0.8</v>
      </c>
      <c r="J27" s="473">
        <v>129</v>
      </c>
      <c r="K27" s="477">
        <v>5</v>
      </c>
      <c r="L27" s="477">
        <v>645</v>
      </c>
      <c r="M27" s="473">
        <v>1</v>
      </c>
      <c r="N27" s="473">
        <v>129</v>
      </c>
      <c r="O27" s="477">
        <v>3</v>
      </c>
      <c r="P27" s="477">
        <v>390</v>
      </c>
      <c r="Q27" s="500">
        <v>0.60465116279069764</v>
      </c>
      <c r="R27" s="478">
        <v>130</v>
      </c>
    </row>
    <row r="28" spans="1:18" ht="14.4" customHeight="1" x14ac:dyDescent="0.3">
      <c r="A28" s="472" t="s">
        <v>708</v>
      </c>
      <c r="B28" s="473" t="s">
        <v>713</v>
      </c>
      <c r="C28" s="473" t="s">
        <v>462</v>
      </c>
      <c r="D28" s="473" t="s">
        <v>710</v>
      </c>
      <c r="E28" s="473" t="s">
        <v>754</v>
      </c>
      <c r="F28" s="473" t="s">
        <v>755</v>
      </c>
      <c r="G28" s="477">
        <v>639</v>
      </c>
      <c r="H28" s="477">
        <v>274131</v>
      </c>
      <c r="I28" s="473">
        <v>1.0923076923076922</v>
      </c>
      <c r="J28" s="473">
        <v>429</v>
      </c>
      <c r="K28" s="477">
        <v>585</v>
      </c>
      <c r="L28" s="477">
        <v>250965</v>
      </c>
      <c r="M28" s="473">
        <v>1</v>
      </c>
      <c r="N28" s="473">
        <v>429</v>
      </c>
      <c r="O28" s="477">
        <v>587</v>
      </c>
      <c r="P28" s="477">
        <v>252410</v>
      </c>
      <c r="Q28" s="500">
        <v>1.0057577749885442</v>
      </c>
      <c r="R28" s="478">
        <v>430</v>
      </c>
    </row>
    <row r="29" spans="1:18" ht="14.4" customHeight="1" x14ac:dyDescent="0.3">
      <c r="A29" s="472" t="s">
        <v>708</v>
      </c>
      <c r="B29" s="473" t="s">
        <v>713</v>
      </c>
      <c r="C29" s="473" t="s">
        <v>462</v>
      </c>
      <c r="D29" s="473" t="s">
        <v>710</v>
      </c>
      <c r="E29" s="473" t="s">
        <v>756</v>
      </c>
      <c r="F29" s="473" t="s">
        <v>757</v>
      </c>
      <c r="G29" s="477">
        <v>1</v>
      </c>
      <c r="H29" s="477">
        <v>1245</v>
      </c>
      <c r="I29" s="473"/>
      <c r="J29" s="473">
        <v>1245</v>
      </c>
      <c r="K29" s="477"/>
      <c r="L29" s="477"/>
      <c r="M29" s="473"/>
      <c r="N29" s="473"/>
      <c r="O29" s="477"/>
      <c r="P29" s="477"/>
      <c r="Q29" s="500"/>
      <c r="R29" s="478"/>
    </row>
    <row r="30" spans="1:18" ht="14.4" customHeight="1" x14ac:dyDescent="0.3">
      <c r="A30" s="472" t="s">
        <v>708</v>
      </c>
      <c r="B30" s="473" t="s">
        <v>713</v>
      </c>
      <c r="C30" s="473" t="s">
        <v>462</v>
      </c>
      <c r="D30" s="473" t="s">
        <v>710</v>
      </c>
      <c r="E30" s="473" t="s">
        <v>758</v>
      </c>
      <c r="F30" s="473" t="s">
        <v>721</v>
      </c>
      <c r="G30" s="477"/>
      <c r="H30" s="477"/>
      <c r="I30" s="473"/>
      <c r="J30" s="473"/>
      <c r="K30" s="477"/>
      <c r="L30" s="477"/>
      <c r="M30" s="473"/>
      <c r="N30" s="473"/>
      <c r="O30" s="477">
        <v>3</v>
      </c>
      <c r="P30" s="477">
        <v>2889</v>
      </c>
      <c r="Q30" s="500"/>
      <c r="R30" s="478">
        <v>963</v>
      </c>
    </row>
    <row r="31" spans="1:18" ht="14.4" customHeight="1" x14ac:dyDescent="0.3">
      <c r="A31" s="472" t="s">
        <v>708</v>
      </c>
      <c r="B31" s="473" t="s">
        <v>713</v>
      </c>
      <c r="C31" s="473" t="s">
        <v>462</v>
      </c>
      <c r="D31" s="473" t="s">
        <v>710</v>
      </c>
      <c r="E31" s="473" t="s">
        <v>759</v>
      </c>
      <c r="F31" s="473" t="s">
        <v>760</v>
      </c>
      <c r="G31" s="477">
        <v>261</v>
      </c>
      <c r="H31" s="477">
        <v>430389</v>
      </c>
      <c r="I31" s="473"/>
      <c r="J31" s="473">
        <v>1649</v>
      </c>
      <c r="K31" s="477"/>
      <c r="L31" s="477"/>
      <c r="M31" s="473"/>
      <c r="N31" s="473"/>
      <c r="O31" s="477"/>
      <c r="P31" s="477"/>
      <c r="Q31" s="500"/>
      <c r="R31" s="478"/>
    </row>
    <row r="32" spans="1:18" ht="14.4" customHeight="1" x14ac:dyDescent="0.3">
      <c r="A32" s="472" t="s">
        <v>708</v>
      </c>
      <c r="B32" s="473" t="s">
        <v>713</v>
      </c>
      <c r="C32" s="473" t="s">
        <v>462</v>
      </c>
      <c r="D32" s="473" t="s">
        <v>710</v>
      </c>
      <c r="E32" s="473" t="s">
        <v>761</v>
      </c>
      <c r="F32" s="473" t="s">
        <v>753</v>
      </c>
      <c r="G32" s="477"/>
      <c r="H32" s="477"/>
      <c r="I32" s="473"/>
      <c r="J32" s="473"/>
      <c r="K32" s="477">
        <v>1</v>
      </c>
      <c r="L32" s="477">
        <v>241</v>
      </c>
      <c r="M32" s="473">
        <v>1</v>
      </c>
      <c r="N32" s="473">
        <v>241</v>
      </c>
      <c r="O32" s="477"/>
      <c r="P32" s="477"/>
      <c r="Q32" s="500"/>
      <c r="R32" s="478"/>
    </row>
    <row r="33" spans="1:18" ht="14.4" customHeight="1" x14ac:dyDescent="0.3">
      <c r="A33" s="472" t="s">
        <v>708</v>
      </c>
      <c r="B33" s="473" t="s">
        <v>713</v>
      </c>
      <c r="C33" s="473" t="s">
        <v>462</v>
      </c>
      <c r="D33" s="473" t="s">
        <v>710</v>
      </c>
      <c r="E33" s="473" t="s">
        <v>762</v>
      </c>
      <c r="F33" s="473" t="s">
        <v>763</v>
      </c>
      <c r="G33" s="477"/>
      <c r="H33" s="477"/>
      <c r="I33" s="473"/>
      <c r="J33" s="473"/>
      <c r="K33" s="477">
        <v>443</v>
      </c>
      <c r="L33" s="477">
        <v>976815</v>
      </c>
      <c r="M33" s="473">
        <v>1</v>
      </c>
      <c r="N33" s="473">
        <v>2205</v>
      </c>
      <c r="O33" s="477">
        <v>328</v>
      </c>
      <c r="P33" s="477">
        <v>726192</v>
      </c>
      <c r="Q33" s="500">
        <v>0.74342838715621684</v>
      </c>
      <c r="R33" s="478">
        <v>2214</v>
      </c>
    </row>
    <row r="34" spans="1:18" ht="14.4" customHeight="1" thickBot="1" x14ac:dyDescent="0.35">
      <c r="A34" s="479" t="s">
        <v>708</v>
      </c>
      <c r="B34" s="480" t="s">
        <v>713</v>
      </c>
      <c r="C34" s="480" t="s">
        <v>462</v>
      </c>
      <c r="D34" s="480" t="s">
        <v>710</v>
      </c>
      <c r="E34" s="480" t="s">
        <v>764</v>
      </c>
      <c r="F34" s="480" t="s">
        <v>765</v>
      </c>
      <c r="G34" s="484"/>
      <c r="H34" s="484"/>
      <c r="I34" s="480"/>
      <c r="J34" s="480"/>
      <c r="K34" s="484">
        <v>28</v>
      </c>
      <c r="L34" s="484">
        <v>12040</v>
      </c>
      <c r="M34" s="480">
        <v>1</v>
      </c>
      <c r="N34" s="480">
        <v>430</v>
      </c>
      <c r="O34" s="484">
        <v>36</v>
      </c>
      <c r="P34" s="484">
        <v>15516</v>
      </c>
      <c r="Q34" s="492">
        <v>1.288704318936877</v>
      </c>
      <c r="R34" s="485">
        <v>431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09" t="s">
        <v>767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12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112</v>
      </c>
      <c r="H3" s="88">
        <f t="shared" ref="H3:Q3" si="0">SUBTOTAL(9,H6:H1048576)</f>
        <v>2896</v>
      </c>
      <c r="I3" s="89">
        <f t="shared" si="0"/>
        <v>5580217</v>
      </c>
      <c r="J3" s="66"/>
      <c r="K3" s="66"/>
      <c r="L3" s="89">
        <f t="shared" si="0"/>
        <v>2865</v>
      </c>
      <c r="M3" s="89">
        <f t="shared" si="0"/>
        <v>5371193</v>
      </c>
      <c r="N3" s="66"/>
      <c r="O3" s="66"/>
      <c r="P3" s="89">
        <f t="shared" si="0"/>
        <v>2577</v>
      </c>
      <c r="Q3" s="89">
        <f t="shared" si="0"/>
        <v>4893268</v>
      </c>
      <c r="R3" s="67">
        <f>IF(M3=0,0,Q3/M3)</f>
        <v>0.9110206987535171</v>
      </c>
      <c r="S3" s="90">
        <f>IF(P3=0,0,Q3/P3)</f>
        <v>1898.8234381063253</v>
      </c>
    </row>
    <row r="4" spans="1:19" ht="14.4" customHeight="1" x14ac:dyDescent="0.3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2018</v>
      </c>
      <c r="M4" s="416"/>
      <c r="N4" s="87"/>
      <c r="O4" s="87"/>
      <c r="P4" s="415">
        <v>2019</v>
      </c>
      <c r="Q4" s="416"/>
      <c r="R4" s="417" t="s">
        <v>2</v>
      </c>
      <c r="S4" s="412" t="s">
        <v>84</v>
      </c>
    </row>
    <row r="5" spans="1:19" ht="14.4" customHeight="1" thickBot="1" x14ac:dyDescent="0.35">
      <c r="A5" s="552"/>
      <c r="B5" s="552"/>
      <c r="C5" s="553"/>
      <c r="D5" s="562"/>
      <c r="E5" s="554"/>
      <c r="F5" s="555"/>
      <c r="G5" s="556"/>
      <c r="H5" s="557" t="s">
        <v>58</v>
      </c>
      <c r="I5" s="558" t="s">
        <v>14</v>
      </c>
      <c r="J5" s="559"/>
      <c r="K5" s="559"/>
      <c r="L5" s="557" t="s">
        <v>58</v>
      </c>
      <c r="M5" s="558" t="s">
        <v>14</v>
      </c>
      <c r="N5" s="559"/>
      <c r="O5" s="559"/>
      <c r="P5" s="557" t="s">
        <v>58</v>
      </c>
      <c r="Q5" s="558" t="s">
        <v>14</v>
      </c>
      <c r="R5" s="560"/>
      <c r="S5" s="561"/>
    </row>
    <row r="6" spans="1:19" ht="14.4" customHeight="1" x14ac:dyDescent="0.3">
      <c r="A6" s="465" t="s">
        <v>708</v>
      </c>
      <c r="B6" s="466" t="s">
        <v>709</v>
      </c>
      <c r="C6" s="466" t="s">
        <v>462</v>
      </c>
      <c r="D6" s="466" t="s">
        <v>703</v>
      </c>
      <c r="E6" s="466" t="s">
        <v>710</v>
      </c>
      <c r="F6" s="466" t="s">
        <v>711</v>
      </c>
      <c r="G6" s="466" t="s">
        <v>712</v>
      </c>
      <c r="H6" s="470">
        <v>353</v>
      </c>
      <c r="I6" s="470">
        <v>4028789</v>
      </c>
      <c r="J6" s="466">
        <v>1.2026706118955697</v>
      </c>
      <c r="K6" s="466">
        <v>11413</v>
      </c>
      <c r="L6" s="470">
        <v>293</v>
      </c>
      <c r="M6" s="470">
        <v>3349869</v>
      </c>
      <c r="N6" s="466">
        <v>1</v>
      </c>
      <c r="O6" s="466">
        <v>11433</v>
      </c>
      <c r="P6" s="470">
        <v>280</v>
      </c>
      <c r="Q6" s="470">
        <v>3223640</v>
      </c>
      <c r="R6" s="491">
        <v>0.96231822796652644</v>
      </c>
      <c r="S6" s="471">
        <v>11513</v>
      </c>
    </row>
    <row r="7" spans="1:19" ht="14.4" customHeight="1" x14ac:dyDescent="0.3">
      <c r="A7" s="472" t="s">
        <v>708</v>
      </c>
      <c r="B7" s="473" t="s">
        <v>713</v>
      </c>
      <c r="C7" s="473" t="s">
        <v>462</v>
      </c>
      <c r="D7" s="473" t="s">
        <v>703</v>
      </c>
      <c r="E7" s="473" t="s">
        <v>710</v>
      </c>
      <c r="F7" s="473" t="s">
        <v>714</v>
      </c>
      <c r="G7" s="473" t="s">
        <v>715</v>
      </c>
      <c r="H7" s="477"/>
      <c r="I7" s="477"/>
      <c r="J7" s="473"/>
      <c r="K7" s="473"/>
      <c r="L7" s="477">
        <v>2</v>
      </c>
      <c r="M7" s="477">
        <v>274</v>
      </c>
      <c r="N7" s="473">
        <v>1</v>
      </c>
      <c r="O7" s="473">
        <v>137</v>
      </c>
      <c r="P7" s="477"/>
      <c r="Q7" s="477"/>
      <c r="R7" s="500"/>
      <c r="S7" s="478"/>
    </row>
    <row r="8" spans="1:19" ht="14.4" customHeight="1" x14ac:dyDescent="0.3">
      <c r="A8" s="472" t="s">
        <v>708</v>
      </c>
      <c r="B8" s="473" t="s">
        <v>713</v>
      </c>
      <c r="C8" s="473" t="s">
        <v>462</v>
      </c>
      <c r="D8" s="473" t="s">
        <v>703</v>
      </c>
      <c r="E8" s="473" t="s">
        <v>710</v>
      </c>
      <c r="F8" s="473" t="s">
        <v>716</v>
      </c>
      <c r="G8" s="473" t="s">
        <v>717</v>
      </c>
      <c r="H8" s="477">
        <v>3</v>
      </c>
      <c r="I8" s="477">
        <v>3786</v>
      </c>
      <c r="J8" s="473">
        <v>0.74940617577197155</v>
      </c>
      <c r="K8" s="473">
        <v>1262</v>
      </c>
      <c r="L8" s="477">
        <v>4</v>
      </c>
      <c r="M8" s="477">
        <v>5052</v>
      </c>
      <c r="N8" s="473">
        <v>1</v>
      </c>
      <c r="O8" s="473">
        <v>1263</v>
      </c>
      <c r="P8" s="477">
        <v>8</v>
      </c>
      <c r="Q8" s="477">
        <v>10144</v>
      </c>
      <c r="R8" s="500">
        <v>2.0079176563737136</v>
      </c>
      <c r="S8" s="478">
        <v>1268</v>
      </c>
    </row>
    <row r="9" spans="1:19" ht="14.4" customHeight="1" x14ac:dyDescent="0.3">
      <c r="A9" s="472" t="s">
        <v>708</v>
      </c>
      <c r="B9" s="473" t="s">
        <v>713</v>
      </c>
      <c r="C9" s="473" t="s">
        <v>462</v>
      </c>
      <c r="D9" s="473" t="s">
        <v>703</v>
      </c>
      <c r="E9" s="473" t="s">
        <v>710</v>
      </c>
      <c r="F9" s="473" t="s">
        <v>718</v>
      </c>
      <c r="G9" s="473" t="s">
        <v>719</v>
      </c>
      <c r="H9" s="477">
        <v>10</v>
      </c>
      <c r="I9" s="477">
        <v>23400</v>
      </c>
      <c r="J9" s="473">
        <v>3.3290653008962869</v>
      </c>
      <c r="K9" s="473">
        <v>2340</v>
      </c>
      <c r="L9" s="477">
        <v>3</v>
      </c>
      <c r="M9" s="477">
        <v>7029</v>
      </c>
      <c r="N9" s="473">
        <v>1</v>
      </c>
      <c r="O9" s="473">
        <v>2343</v>
      </c>
      <c r="P9" s="477">
        <v>13</v>
      </c>
      <c r="Q9" s="477">
        <v>30641</v>
      </c>
      <c r="R9" s="500">
        <v>4.3592260634514153</v>
      </c>
      <c r="S9" s="478">
        <v>2357</v>
      </c>
    </row>
    <row r="10" spans="1:19" ht="14.4" customHeight="1" x14ac:dyDescent="0.3">
      <c r="A10" s="472" t="s">
        <v>708</v>
      </c>
      <c r="B10" s="473" t="s">
        <v>713</v>
      </c>
      <c r="C10" s="473" t="s">
        <v>462</v>
      </c>
      <c r="D10" s="473" t="s">
        <v>703</v>
      </c>
      <c r="E10" s="473" t="s">
        <v>710</v>
      </c>
      <c r="F10" s="473" t="s">
        <v>720</v>
      </c>
      <c r="G10" s="473" t="s">
        <v>721</v>
      </c>
      <c r="H10" s="477">
        <v>6</v>
      </c>
      <c r="I10" s="477">
        <v>6462</v>
      </c>
      <c r="J10" s="473">
        <v>1.198886827458256</v>
      </c>
      <c r="K10" s="473">
        <v>1077</v>
      </c>
      <c r="L10" s="477">
        <v>5</v>
      </c>
      <c r="M10" s="477">
        <v>5390</v>
      </c>
      <c r="N10" s="473">
        <v>1</v>
      </c>
      <c r="O10" s="473">
        <v>1078</v>
      </c>
      <c r="P10" s="477">
        <v>14</v>
      </c>
      <c r="Q10" s="477">
        <v>15162</v>
      </c>
      <c r="R10" s="500">
        <v>2.8129870129870129</v>
      </c>
      <c r="S10" s="478">
        <v>1083</v>
      </c>
    </row>
    <row r="11" spans="1:19" ht="14.4" customHeight="1" x14ac:dyDescent="0.3">
      <c r="A11" s="472" t="s">
        <v>708</v>
      </c>
      <c r="B11" s="473" t="s">
        <v>713</v>
      </c>
      <c r="C11" s="473" t="s">
        <v>462</v>
      </c>
      <c r="D11" s="473" t="s">
        <v>703</v>
      </c>
      <c r="E11" s="473" t="s">
        <v>710</v>
      </c>
      <c r="F11" s="473" t="s">
        <v>722</v>
      </c>
      <c r="G11" s="473" t="s">
        <v>723</v>
      </c>
      <c r="H11" s="477">
        <v>18</v>
      </c>
      <c r="I11" s="477">
        <v>68850</v>
      </c>
      <c r="J11" s="473">
        <v>0.74941222570532917</v>
      </c>
      <c r="K11" s="473">
        <v>3825</v>
      </c>
      <c r="L11" s="477">
        <v>24</v>
      </c>
      <c r="M11" s="477">
        <v>91872</v>
      </c>
      <c r="N11" s="473">
        <v>1</v>
      </c>
      <c r="O11" s="473">
        <v>3828</v>
      </c>
      <c r="P11" s="477">
        <v>12</v>
      </c>
      <c r="Q11" s="477">
        <v>46116</v>
      </c>
      <c r="R11" s="500">
        <v>0.50195924764890287</v>
      </c>
      <c r="S11" s="478">
        <v>3843</v>
      </c>
    </row>
    <row r="12" spans="1:19" ht="14.4" customHeight="1" x14ac:dyDescent="0.3">
      <c r="A12" s="472" t="s">
        <v>708</v>
      </c>
      <c r="B12" s="473" t="s">
        <v>713</v>
      </c>
      <c r="C12" s="473" t="s">
        <v>462</v>
      </c>
      <c r="D12" s="473" t="s">
        <v>703</v>
      </c>
      <c r="E12" s="473" t="s">
        <v>710</v>
      </c>
      <c r="F12" s="473" t="s">
        <v>724</v>
      </c>
      <c r="G12" s="473" t="s">
        <v>725</v>
      </c>
      <c r="H12" s="477">
        <v>434</v>
      </c>
      <c r="I12" s="477">
        <v>193130</v>
      </c>
      <c r="J12" s="473">
        <v>1.085</v>
      </c>
      <c r="K12" s="473">
        <v>445</v>
      </c>
      <c r="L12" s="477">
        <v>400</v>
      </c>
      <c r="M12" s="477">
        <v>178000</v>
      </c>
      <c r="N12" s="473">
        <v>1</v>
      </c>
      <c r="O12" s="473">
        <v>445</v>
      </c>
      <c r="P12" s="477">
        <v>370</v>
      </c>
      <c r="Q12" s="477">
        <v>165020</v>
      </c>
      <c r="R12" s="500">
        <v>0.92707865168539327</v>
      </c>
      <c r="S12" s="478">
        <v>446</v>
      </c>
    </row>
    <row r="13" spans="1:19" ht="14.4" customHeight="1" x14ac:dyDescent="0.3">
      <c r="A13" s="472" t="s">
        <v>708</v>
      </c>
      <c r="B13" s="473" t="s">
        <v>713</v>
      </c>
      <c r="C13" s="473" t="s">
        <v>462</v>
      </c>
      <c r="D13" s="473" t="s">
        <v>703</v>
      </c>
      <c r="E13" s="473" t="s">
        <v>710</v>
      </c>
      <c r="F13" s="473" t="s">
        <v>726</v>
      </c>
      <c r="G13" s="473" t="s">
        <v>727</v>
      </c>
      <c r="H13" s="477">
        <v>85</v>
      </c>
      <c r="I13" s="477">
        <v>72590</v>
      </c>
      <c r="J13" s="473">
        <v>4.7222222222222223</v>
      </c>
      <c r="K13" s="473">
        <v>854</v>
      </c>
      <c r="L13" s="477">
        <v>18</v>
      </c>
      <c r="M13" s="477">
        <v>15372</v>
      </c>
      <c r="N13" s="473">
        <v>1</v>
      </c>
      <c r="O13" s="473">
        <v>854</v>
      </c>
      <c r="P13" s="477">
        <v>17</v>
      </c>
      <c r="Q13" s="477">
        <v>14569</v>
      </c>
      <c r="R13" s="500">
        <v>0.94776216497527976</v>
      </c>
      <c r="S13" s="478">
        <v>857</v>
      </c>
    </row>
    <row r="14" spans="1:19" ht="14.4" customHeight="1" x14ac:dyDescent="0.3">
      <c r="A14" s="472" t="s">
        <v>708</v>
      </c>
      <c r="B14" s="473" t="s">
        <v>713</v>
      </c>
      <c r="C14" s="473" t="s">
        <v>462</v>
      </c>
      <c r="D14" s="473" t="s">
        <v>703</v>
      </c>
      <c r="E14" s="473" t="s">
        <v>710</v>
      </c>
      <c r="F14" s="473" t="s">
        <v>728</v>
      </c>
      <c r="G14" s="473" t="s">
        <v>729</v>
      </c>
      <c r="H14" s="477">
        <v>46</v>
      </c>
      <c r="I14" s="477">
        <v>76130</v>
      </c>
      <c r="J14" s="473">
        <v>45.972222222222221</v>
      </c>
      <c r="K14" s="473">
        <v>1655</v>
      </c>
      <c r="L14" s="477">
        <v>1</v>
      </c>
      <c r="M14" s="477">
        <v>1656</v>
      </c>
      <c r="N14" s="473">
        <v>1</v>
      </c>
      <c r="O14" s="473">
        <v>1656</v>
      </c>
      <c r="P14" s="477"/>
      <c r="Q14" s="477"/>
      <c r="R14" s="500"/>
      <c r="S14" s="478"/>
    </row>
    <row r="15" spans="1:19" ht="14.4" customHeight="1" x14ac:dyDescent="0.3">
      <c r="A15" s="472" t="s">
        <v>708</v>
      </c>
      <c r="B15" s="473" t="s">
        <v>713</v>
      </c>
      <c r="C15" s="473" t="s">
        <v>462</v>
      </c>
      <c r="D15" s="473" t="s">
        <v>703</v>
      </c>
      <c r="E15" s="473" t="s">
        <v>710</v>
      </c>
      <c r="F15" s="473" t="s">
        <v>730</v>
      </c>
      <c r="G15" s="473" t="s">
        <v>731</v>
      </c>
      <c r="H15" s="477"/>
      <c r="I15" s="477"/>
      <c r="J15" s="473"/>
      <c r="K15" s="473"/>
      <c r="L15" s="477"/>
      <c r="M15" s="477"/>
      <c r="N15" s="473"/>
      <c r="O15" s="473"/>
      <c r="P15" s="477">
        <v>1</v>
      </c>
      <c r="Q15" s="477">
        <v>1633</v>
      </c>
      <c r="R15" s="500"/>
      <c r="S15" s="478">
        <v>1633</v>
      </c>
    </row>
    <row r="16" spans="1:19" ht="14.4" customHeight="1" x14ac:dyDescent="0.3">
      <c r="A16" s="472" t="s">
        <v>708</v>
      </c>
      <c r="B16" s="473" t="s">
        <v>713</v>
      </c>
      <c r="C16" s="473" t="s">
        <v>462</v>
      </c>
      <c r="D16" s="473" t="s">
        <v>703</v>
      </c>
      <c r="E16" s="473" t="s">
        <v>710</v>
      </c>
      <c r="F16" s="473" t="s">
        <v>732</v>
      </c>
      <c r="G16" s="473" t="s">
        <v>733</v>
      </c>
      <c r="H16" s="477">
        <v>2</v>
      </c>
      <c r="I16" s="477">
        <v>1682</v>
      </c>
      <c r="J16" s="473">
        <v>1</v>
      </c>
      <c r="K16" s="473">
        <v>841</v>
      </c>
      <c r="L16" s="477">
        <v>2</v>
      </c>
      <c r="M16" s="477">
        <v>1682</v>
      </c>
      <c r="N16" s="473">
        <v>1</v>
      </c>
      <c r="O16" s="473">
        <v>841</v>
      </c>
      <c r="P16" s="477">
        <v>10</v>
      </c>
      <c r="Q16" s="477">
        <v>8440</v>
      </c>
      <c r="R16" s="500">
        <v>5.0178359096313914</v>
      </c>
      <c r="S16" s="478">
        <v>844</v>
      </c>
    </row>
    <row r="17" spans="1:19" ht="14.4" customHeight="1" x14ac:dyDescent="0.3">
      <c r="A17" s="472" t="s">
        <v>708</v>
      </c>
      <c r="B17" s="473" t="s">
        <v>713</v>
      </c>
      <c r="C17" s="473" t="s">
        <v>462</v>
      </c>
      <c r="D17" s="473" t="s">
        <v>703</v>
      </c>
      <c r="E17" s="473" t="s">
        <v>710</v>
      </c>
      <c r="F17" s="473" t="s">
        <v>734</v>
      </c>
      <c r="G17" s="473" t="s">
        <v>735</v>
      </c>
      <c r="H17" s="477"/>
      <c r="I17" s="477"/>
      <c r="J17" s="473"/>
      <c r="K17" s="473"/>
      <c r="L17" s="477"/>
      <c r="M17" s="477"/>
      <c r="N17" s="473"/>
      <c r="O17" s="473"/>
      <c r="P17" s="477">
        <v>5</v>
      </c>
      <c r="Q17" s="477">
        <v>16395</v>
      </c>
      <c r="R17" s="500"/>
      <c r="S17" s="478">
        <v>3279</v>
      </c>
    </row>
    <row r="18" spans="1:19" ht="14.4" customHeight="1" x14ac:dyDescent="0.3">
      <c r="A18" s="472" t="s">
        <v>708</v>
      </c>
      <c r="B18" s="473" t="s">
        <v>713</v>
      </c>
      <c r="C18" s="473" t="s">
        <v>462</v>
      </c>
      <c r="D18" s="473" t="s">
        <v>703</v>
      </c>
      <c r="E18" s="473" t="s">
        <v>710</v>
      </c>
      <c r="F18" s="473" t="s">
        <v>736</v>
      </c>
      <c r="G18" s="473" t="s">
        <v>737</v>
      </c>
      <c r="H18" s="477">
        <v>40</v>
      </c>
      <c r="I18" s="477">
        <v>680</v>
      </c>
      <c r="J18" s="473">
        <v>1.0810810810810811</v>
      </c>
      <c r="K18" s="473">
        <v>17</v>
      </c>
      <c r="L18" s="477">
        <v>37</v>
      </c>
      <c r="M18" s="477">
        <v>629</v>
      </c>
      <c r="N18" s="473">
        <v>1</v>
      </c>
      <c r="O18" s="473">
        <v>17</v>
      </c>
      <c r="P18" s="477">
        <v>38</v>
      </c>
      <c r="Q18" s="477">
        <v>646</v>
      </c>
      <c r="R18" s="500">
        <v>1.027027027027027</v>
      </c>
      <c r="S18" s="478">
        <v>17</v>
      </c>
    </row>
    <row r="19" spans="1:19" ht="14.4" customHeight="1" x14ac:dyDescent="0.3">
      <c r="A19" s="472" t="s">
        <v>708</v>
      </c>
      <c r="B19" s="473" t="s">
        <v>713</v>
      </c>
      <c r="C19" s="473" t="s">
        <v>462</v>
      </c>
      <c r="D19" s="473" t="s">
        <v>703</v>
      </c>
      <c r="E19" s="473" t="s">
        <v>710</v>
      </c>
      <c r="F19" s="473" t="s">
        <v>738</v>
      </c>
      <c r="G19" s="473" t="s">
        <v>725</v>
      </c>
      <c r="H19" s="477">
        <v>64</v>
      </c>
      <c r="I19" s="477">
        <v>45312</v>
      </c>
      <c r="J19" s="473">
        <v>0.96832927298371585</v>
      </c>
      <c r="K19" s="473">
        <v>708</v>
      </c>
      <c r="L19" s="477">
        <v>66</v>
      </c>
      <c r="M19" s="477">
        <v>46794</v>
      </c>
      <c r="N19" s="473">
        <v>1</v>
      </c>
      <c r="O19" s="473">
        <v>709</v>
      </c>
      <c r="P19" s="477">
        <v>60</v>
      </c>
      <c r="Q19" s="477">
        <v>42840</v>
      </c>
      <c r="R19" s="500">
        <v>0.91550198743428646</v>
      </c>
      <c r="S19" s="478">
        <v>714</v>
      </c>
    </row>
    <row r="20" spans="1:19" ht="14.4" customHeight="1" x14ac:dyDescent="0.3">
      <c r="A20" s="472" t="s">
        <v>708</v>
      </c>
      <c r="B20" s="473" t="s">
        <v>713</v>
      </c>
      <c r="C20" s="473" t="s">
        <v>462</v>
      </c>
      <c r="D20" s="473" t="s">
        <v>703</v>
      </c>
      <c r="E20" s="473" t="s">
        <v>710</v>
      </c>
      <c r="F20" s="473" t="s">
        <v>739</v>
      </c>
      <c r="G20" s="473" t="s">
        <v>727</v>
      </c>
      <c r="H20" s="477">
        <v>31</v>
      </c>
      <c r="I20" s="477">
        <v>44609</v>
      </c>
      <c r="J20" s="473">
        <v>0.47626114343671594</v>
      </c>
      <c r="K20" s="473">
        <v>1439</v>
      </c>
      <c r="L20" s="477">
        <v>65</v>
      </c>
      <c r="M20" s="477">
        <v>93665</v>
      </c>
      <c r="N20" s="473">
        <v>1</v>
      </c>
      <c r="O20" s="473">
        <v>1441</v>
      </c>
      <c r="P20" s="477">
        <v>45</v>
      </c>
      <c r="Q20" s="477">
        <v>65160</v>
      </c>
      <c r="R20" s="500">
        <v>0.69567074147226815</v>
      </c>
      <c r="S20" s="478">
        <v>1448</v>
      </c>
    </row>
    <row r="21" spans="1:19" ht="14.4" customHeight="1" x14ac:dyDescent="0.3">
      <c r="A21" s="472" t="s">
        <v>708</v>
      </c>
      <c r="B21" s="473" t="s">
        <v>713</v>
      </c>
      <c r="C21" s="473" t="s">
        <v>462</v>
      </c>
      <c r="D21" s="473" t="s">
        <v>703</v>
      </c>
      <c r="E21" s="473" t="s">
        <v>710</v>
      </c>
      <c r="F21" s="473" t="s">
        <v>740</v>
      </c>
      <c r="G21" s="473" t="s">
        <v>741</v>
      </c>
      <c r="H21" s="477">
        <v>30</v>
      </c>
      <c r="I21" s="477">
        <v>73140</v>
      </c>
      <c r="J21" s="473">
        <v>0.59901719901719896</v>
      </c>
      <c r="K21" s="473">
        <v>2438</v>
      </c>
      <c r="L21" s="477">
        <v>50</v>
      </c>
      <c r="M21" s="477">
        <v>122100</v>
      </c>
      <c r="N21" s="473">
        <v>1</v>
      </c>
      <c r="O21" s="473">
        <v>2442</v>
      </c>
      <c r="P21" s="477">
        <v>31</v>
      </c>
      <c r="Q21" s="477">
        <v>76105</v>
      </c>
      <c r="R21" s="500">
        <v>0.62330057330057331</v>
      </c>
      <c r="S21" s="478">
        <v>2455</v>
      </c>
    </row>
    <row r="22" spans="1:19" ht="14.4" customHeight="1" x14ac:dyDescent="0.3">
      <c r="A22" s="472" t="s">
        <v>708</v>
      </c>
      <c r="B22" s="473" t="s">
        <v>713</v>
      </c>
      <c r="C22" s="473" t="s">
        <v>462</v>
      </c>
      <c r="D22" s="473" t="s">
        <v>703</v>
      </c>
      <c r="E22" s="473" t="s">
        <v>710</v>
      </c>
      <c r="F22" s="473" t="s">
        <v>742</v>
      </c>
      <c r="G22" s="473" t="s">
        <v>743</v>
      </c>
      <c r="H22" s="477">
        <v>500</v>
      </c>
      <c r="I22" s="477">
        <v>34500</v>
      </c>
      <c r="J22" s="473">
        <v>1.075268817204301</v>
      </c>
      <c r="K22" s="473">
        <v>69</v>
      </c>
      <c r="L22" s="477">
        <v>465</v>
      </c>
      <c r="M22" s="477">
        <v>32085</v>
      </c>
      <c r="N22" s="473">
        <v>1</v>
      </c>
      <c r="O22" s="473">
        <v>69</v>
      </c>
      <c r="P22" s="477">
        <v>426</v>
      </c>
      <c r="Q22" s="477">
        <v>29820</v>
      </c>
      <c r="R22" s="500">
        <v>0.92940626460963072</v>
      </c>
      <c r="S22" s="478">
        <v>70</v>
      </c>
    </row>
    <row r="23" spans="1:19" ht="14.4" customHeight="1" x14ac:dyDescent="0.3">
      <c r="A23" s="472" t="s">
        <v>708</v>
      </c>
      <c r="B23" s="473" t="s">
        <v>713</v>
      </c>
      <c r="C23" s="473" t="s">
        <v>462</v>
      </c>
      <c r="D23" s="473" t="s">
        <v>703</v>
      </c>
      <c r="E23" s="473" t="s">
        <v>710</v>
      </c>
      <c r="F23" s="473" t="s">
        <v>744</v>
      </c>
      <c r="G23" s="473" t="s">
        <v>745</v>
      </c>
      <c r="H23" s="477">
        <v>53</v>
      </c>
      <c r="I23" s="477">
        <v>88245</v>
      </c>
      <c r="J23" s="473">
        <v>1.6041337187108033</v>
      </c>
      <c r="K23" s="473">
        <v>1665</v>
      </c>
      <c r="L23" s="477">
        <v>33</v>
      </c>
      <c r="M23" s="477">
        <v>55011</v>
      </c>
      <c r="N23" s="473">
        <v>1</v>
      </c>
      <c r="O23" s="473">
        <v>1667</v>
      </c>
      <c r="P23" s="477">
        <v>37</v>
      </c>
      <c r="Q23" s="477">
        <v>61938</v>
      </c>
      <c r="R23" s="500">
        <v>1.1259202704913562</v>
      </c>
      <c r="S23" s="478">
        <v>1674</v>
      </c>
    </row>
    <row r="24" spans="1:19" ht="14.4" customHeight="1" x14ac:dyDescent="0.3">
      <c r="A24" s="472" t="s">
        <v>708</v>
      </c>
      <c r="B24" s="473" t="s">
        <v>713</v>
      </c>
      <c r="C24" s="473" t="s">
        <v>462</v>
      </c>
      <c r="D24" s="473" t="s">
        <v>703</v>
      </c>
      <c r="E24" s="473" t="s">
        <v>710</v>
      </c>
      <c r="F24" s="473" t="s">
        <v>746</v>
      </c>
      <c r="G24" s="473" t="s">
        <v>747</v>
      </c>
      <c r="H24" s="477">
        <v>193</v>
      </c>
      <c r="I24" s="477">
        <v>108080</v>
      </c>
      <c r="J24" s="473">
        <v>0.90448812901174125</v>
      </c>
      <c r="K24" s="473">
        <v>560</v>
      </c>
      <c r="L24" s="477">
        <v>213</v>
      </c>
      <c r="M24" s="477">
        <v>119493</v>
      </c>
      <c r="N24" s="473">
        <v>1</v>
      </c>
      <c r="O24" s="473">
        <v>561</v>
      </c>
      <c r="P24" s="477">
        <v>137</v>
      </c>
      <c r="Q24" s="477">
        <v>76994</v>
      </c>
      <c r="R24" s="500">
        <v>0.64433899893717628</v>
      </c>
      <c r="S24" s="478">
        <v>562</v>
      </c>
    </row>
    <row r="25" spans="1:19" ht="14.4" customHeight="1" x14ac:dyDescent="0.3">
      <c r="A25" s="472" t="s">
        <v>708</v>
      </c>
      <c r="B25" s="473" t="s">
        <v>713</v>
      </c>
      <c r="C25" s="473" t="s">
        <v>462</v>
      </c>
      <c r="D25" s="473" t="s">
        <v>703</v>
      </c>
      <c r="E25" s="473" t="s">
        <v>710</v>
      </c>
      <c r="F25" s="473" t="s">
        <v>748</v>
      </c>
      <c r="G25" s="473" t="s">
        <v>749</v>
      </c>
      <c r="H25" s="477"/>
      <c r="I25" s="477"/>
      <c r="J25" s="473"/>
      <c r="K25" s="473"/>
      <c r="L25" s="477"/>
      <c r="M25" s="477"/>
      <c r="N25" s="473"/>
      <c r="O25" s="473"/>
      <c r="P25" s="477">
        <v>5</v>
      </c>
      <c r="Q25" s="477">
        <v>6390</v>
      </c>
      <c r="R25" s="500"/>
      <c r="S25" s="478">
        <v>1278</v>
      </c>
    </row>
    <row r="26" spans="1:19" ht="14.4" customHeight="1" x14ac:dyDescent="0.3">
      <c r="A26" s="472" t="s">
        <v>708</v>
      </c>
      <c r="B26" s="473" t="s">
        <v>713</v>
      </c>
      <c r="C26" s="473" t="s">
        <v>462</v>
      </c>
      <c r="D26" s="473" t="s">
        <v>703</v>
      </c>
      <c r="E26" s="473" t="s">
        <v>710</v>
      </c>
      <c r="F26" s="473" t="s">
        <v>750</v>
      </c>
      <c r="G26" s="473" t="s">
        <v>751</v>
      </c>
      <c r="H26" s="477">
        <v>123</v>
      </c>
      <c r="I26" s="477">
        <v>4551</v>
      </c>
      <c r="J26" s="473">
        <v>1.0081967213114753</v>
      </c>
      <c r="K26" s="473">
        <v>37</v>
      </c>
      <c r="L26" s="477">
        <v>122</v>
      </c>
      <c r="M26" s="477">
        <v>4514</v>
      </c>
      <c r="N26" s="473">
        <v>1</v>
      </c>
      <c r="O26" s="473">
        <v>37</v>
      </c>
      <c r="P26" s="477">
        <v>111</v>
      </c>
      <c r="Q26" s="477">
        <v>4218</v>
      </c>
      <c r="R26" s="500">
        <v>0.93442622950819676</v>
      </c>
      <c r="S26" s="478">
        <v>38</v>
      </c>
    </row>
    <row r="27" spans="1:19" ht="14.4" customHeight="1" x14ac:dyDescent="0.3">
      <c r="A27" s="472" t="s">
        <v>708</v>
      </c>
      <c r="B27" s="473" t="s">
        <v>713</v>
      </c>
      <c r="C27" s="473" t="s">
        <v>462</v>
      </c>
      <c r="D27" s="473" t="s">
        <v>703</v>
      </c>
      <c r="E27" s="473" t="s">
        <v>710</v>
      </c>
      <c r="F27" s="473" t="s">
        <v>752</v>
      </c>
      <c r="G27" s="473" t="s">
        <v>753</v>
      </c>
      <c r="H27" s="477">
        <v>4</v>
      </c>
      <c r="I27" s="477">
        <v>516</v>
      </c>
      <c r="J27" s="473">
        <v>0.8</v>
      </c>
      <c r="K27" s="473">
        <v>129</v>
      </c>
      <c r="L27" s="477">
        <v>5</v>
      </c>
      <c r="M27" s="477">
        <v>645</v>
      </c>
      <c r="N27" s="473">
        <v>1</v>
      </c>
      <c r="O27" s="473">
        <v>129</v>
      </c>
      <c r="P27" s="477">
        <v>3</v>
      </c>
      <c r="Q27" s="477">
        <v>390</v>
      </c>
      <c r="R27" s="500">
        <v>0.60465116279069764</v>
      </c>
      <c r="S27" s="478">
        <v>130</v>
      </c>
    </row>
    <row r="28" spans="1:19" ht="14.4" customHeight="1" x14ac:dyDescent="0.3">
      <c r="A28" s="472" t="s">
        <v>708</v>
      </c>
      <c r="B28" s="473" t="s">
        <v>713</v>
      </c>
      <c r="C28" s="473" t="s">
        <v>462</v>
      </c>
      <c r="D28" s="473" t="s">
        <v>703</v>
      </c>
      <c r="E28" s="473" t="s">
        <v>710</v>
      </c>
      <c r="F28" s="473" t="s">
        <v>754</v>
      </c>
      <c r="G28" s="473" t="s">
        <v>755</v>
      </c>
      <c r="H28" s="477">
        <v>639</v>
      </c>
      <c r="I28" s="477">
        <v>274131</v>
      </c>
      <c r="J28" s="473">
        <v>1.0923076923076922</v>
      </c>
      <c r="K28" s="473">
        <v>429</v>
      </c>
      <c r="L28" s="477">
        <v>585</v>
      </c>
      <c r="M28" s="477">
        <v>250965</v>
      </c>
      <c r="N28" s="473">
        <v>1</v>
      </c>
      <c r="O28" s="473">
        <v>429</v>
      </c>
      <c r="P28" s="477">
        <v>587</v>
      </c>
      <c r="Q28" s="477">
        <v>252410</v>
      </c>
      <c r="R28" s="500">
        <v>1.0057577749885442</v>
      </c>
      <c r="S28" s="478">
        <v>430</v>
      </c>
    </row>
    <row r="29" spans="1:19" ht="14.4" customHeight="1" x14ac:dyDescent="0.3">
      <c r="A29" s="472" t="s">
        <v>708</v>
      </c>
      <c r="B29" s="473" t="s">
        <v>713</v>
      </c>
      <c r="C29" s="473" t="s">
        <v>462</v>
      </c>
      <c r="D29" s="473" t="s">
        <v>703</v>
      </c>
      <c r="E29" s="473" t="s">
        <v>710</v>
      </c>
      <c r="F29" s="473" t="s">
        <v>756</v>
      </c>
      <c r="G29" s="473" t="s">
        <v>757</v>
      </c>
      <c r="H29" s="477">
        <v>1</v>
      </c>
      <c r="I29" s="477">
        <v>1245</v>
      </c>
      <c r="J29" s="473"/>
      <c r="K29" s="473">
        <v>1245</v>
      </c>
      <c r="L29" s="477"/>
      <c r="M29" s="477"/>
      <c r="N29" s="473"/>
      <c r="O29" s="473"/>
      <c r="P29" s="477"/>
      <c r="Q29" s="477"/>
      <c r="R29" s="500"/>
      <c r="S29" s="478"/>
    </row>
    <row r="30" spans="1:19" ht="14.4" customHeight="1" x14ac:dyDescent="0.3">
      <c r="A30" s="472" t="s">
        <v>708</v>
      </c>
      <c r="B30" s="473" t="s">
        <v>713</v>
      </c>
      <c r="C30" s="473" t="s">
        <v>462</v>
      </c>
      <c r="D30" s="473" t="s">
        <v>703</v>
      </c>
      <c r="E30" s="473" t="s">
        <v>710</v>
      </c>
      <c r="F30" s="473" t="s">
        <v>758</v>
      </c>
      <c r="G30" s="473" t="s">
        <v>721</v>
      </c>
      <c r="H30" s="477"/>
      <c r="I30" s="477"/>
      <c r="J30" s="473"/>
      <c r="K30" s="473"/>
      <c r="L30" s="477"/>
      <c r="M30" s="477"/>
      <c r="N30" s="473"/>
      <c r="O30" s="473"/>
      <c r="P30" s="477">
        <v>3</v>
      </c>
      <c r="Q30" s="477">
        <v>2889</v>
      </c>
      <c r="R30" s="500"/>
      <c r="S30" s="478">
        <v>963</v>
      </c>
    </row>
    <row r="31" spans="1:19" ht="14.4" customHeight="1" x14ac:dyDescent="0.3">
      <c r="A31" s="472" t="s">
        <v>708</v>
      </c>
      <c r="B31" s="473" t="s">
        <v>713</v>
      </c>
      <c r="C31" s="473" t="s">
        <v>462</v>
      </c>
      <c r="D31" s="473" t="s">
        <v>703</v>
      </c>
      <c r="E31" s="473" t="s">
        <v>710</v>
      </c>
      <c r="F31" s="473" t="s">
        <v>759</v>
      </c>
      <c r="G31" s="473" t="s">
        <v>760</v>
      </c>
      <c r="H31" s="477">
        <v>261</v>
      </c>
      <c r="I31" s="477">
        <v>430389</v>
      </c>
      <c r="J31" s="473"/>
      <c r="K31" s="473">
        <v>1649</v>
      </c>
      <c r="L31" s="477"/>
      <c r="M31" s="477"/>
      <c r="N31" s="473"/>
      <c r="O31" s="473"/>
      <c r="P31" s="477"/>
      <c r="Q31" s="477"/>
      <c r="R31" s="500"/>
      <c r="S31" s="478"/>
    </row>
    <row r="32" spans="1:19" ht="14.4" customHeight="1" x14ac:dyDescent="0.3">
      <c r="A32" s="472" t="s">
        <v>708</v>
      </c>
      <c r="B32" s="473" t="s">
        <v>713</v>
      </c>
      <c r="C32" s="473" t="s">
        <v>462</v>
      </c>
      <c r="D32" s="473" t="s">
        <v>703</v>
      </c>
      <c r="E32" s="473" t="s">
        <v>710</v>
      </c>
      <c r="F32" s="473" t="s">
        <v>761</v>
      </c>
      <c r="G32" s="473" t="s">
        <v>753</v>
      </c>
      <c r="H32" s="477"/>
      <c r="I32" s="477"/>
      <c r="J32" s="473"/>
      <c r="K32" s="473"/>
      <c r="L32" s="477">
        <v>1</v>
      </c>
      <c r="M32" s="477">
        <v>241</v>
      </c>
      <c r="N32" s="473">
        <v>1</v>
      </c>
      <c r="O32" s="473">
        <v>241</v>
      </c>
      <c r="P32" s="477"/>
      <c r="Q32" s="477"/>
      <c r="R32" s="500"/>
      <c r="S32" s="478"/>
    </row>
    <row r="33" spans="1:19" ht="14.4" customHeight="1" x14ac:dyDescent="0.3">
      <c r="A33" s="472" t="s">
        <v>708</v>
      </c>
      <c r="B33" s="473" t="s">
        <v>713</v>
      </c>
      <c r="C33" s="473" t="s">
        <v>462</v>
      </c>
      <c r="D33" s="473" t="s">
        <v>703</v>
      </c>
      <c r="E33" s="473" t="s">
        <v>710</v>
      </c>
      <c r="F33" s="473" t="s">
        <v>762</v>
      </c>
      <c r="G33" s="473" t="s">
        <v>763</v>
      </c>
      <c r="H33" s="477"/>
      <c r="I33" s="477"/>
      <c r="J33" s="473"/>
      <c r="K33" s="473"/>
      <c r="L33" s="477">
        <v>443</v>
      </c>
      <c r="M33" s="477">
        <v>976815</v>
      </c>
      <c r="N33" s="473">
        <v>1</v>
      </c>
      <c r="O33" s="473">
        <v>2205</v>
      </c>
      <c r="P33" s="477">
        <v>328</v>
      </c>
      <c r="Q33" s="477">
        <v>726192</v>
      </c>
      <c r="R33" s="500">
        <v>0.74342838715621684</v>
      </c>
      <c r="S33" s="478">
        <v>2214</v>
      </c>
    </row>
    <row r="34" spans="1:19" ht="14.4" customHeight="1" thickBot="1" x14ac:dyDescent="0.35">
      <c r="A34" s="479" t="s">
        <v>708</v>
      </c>
      <c r="B34" s="480" t="s">
        <v>713</v>
      </c>
      <c r="C34" s="480" t="s">
        <v>462</v>
      </c>
      <c r="D34" s="480" t="s">
        <v>703</v>
      </c>
      <c r="E34" s="480" t="s">
        <v>710</v>
      </c>
      <c r="F34" s="480" t="s">
        <v>764</v>
      </c>
      <c r="G34" s="480" t="s">
        <v>765</v>
      </c>
      <c r="H34" s="484"/>
      <c r="I34" s="484"/>
      <c r="J34" s="480"/>
      <c r="K34" s="480"/>
      <c r="L34" s="484">
        <v>28</v>
      </c>
      <c r="M34" s="484">
        <v>12040</v>
      </c>
      <c r="N34" s="480">
        <v>1</v>
      </c>
      <c r="O34" s="480">
        <v>430</v>
      </c>
      <c r="P34" s="484">
        <v>36</v>
      </c>
      <c r="Q34" s="484">
        <v>15516</v>
      </c>
      <c r="R34" s="492">
        <v>1.288704318936877</v>
      </c>
      <c r="S34" s="485">
        <v>431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9" t="s">
        <v>105</v>
      </c>
      <c r="B1" s="309"/>
      <c r="C1" s="310"/>
      <c r="D1" s="310"/>
      <c r="E1" s="310"/>
    </row>
    <row r="2" spans="1:5" ht="14.4" customHeight="1" thickBot="1" x14ac:dyDescent="0.35">
      <c r="A2" s="212" t="s">
        <v>247</v>
      </c>
      <c r="B2" s="135"/>
    </row>
    <row r="3" spans="1:5" ht="14.4" customHeight="1" thickBot="1" x14ac:dyDescent="0.35">
      <c r="A3" s="138"/>
      <c r="C3" s="139" t="s">
        <v>93</v>
      </c>
      <c r="D3" s="140" t="s">
        <v>59</v>
      </c>
      <c r="E3" s="141" t="s">
        <v>61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6929.6557157249454</v>
      </c>
      <c r="D4" s="144">
        <f ca="1">IF(ISERROR(VLOOKUP("Náklady celkem",INDIRECT("HI!$A:$G"),5,0)),0,VLOOKUP("Náklady celkem",INDIRECT("HI!$A:$G"),5,0))</f>
        <v>7155.2144599999992</v>
      </c>
      <c r="E4" s="145">
        <f ca="1">IF(C4=0,0,D4/C4)</f>
        <v>1.0325497764287497</v>
      </c>
    </row>
    <row r="5" spans="1:5" ht="14.4" customHeight="1" x14ac:dyDescent="0.3">
      <c r="A5" s="146" t="s">
        <v>130</v>
      </c>
      <c r="B5" s="147"/>
      <c r="C5" s="148"/>
      <c r="D5" s="148"/>
      <c r="E5" s="149"/>
    </row>
    <row r="6" spans="1:5" ht="14.4" customHeight="1" x14ac:dyDescent="0.3">
      <c r="A6" s="150" t="s">
        <v>135</v>
      </c>
      <c r="B6" s="151"/>
      <c r="C6" s="152"/>
      <c r="D6" s="152"/>
      <c r="E6" s="149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5</v>
      </c>
      <c r="D7" s="152">
        <f>IF(ISERROR(HI!E5),"",HI!E5)</f>
        <v>0.93271000000000004</v>
      </c>
      <c r="E7" s="149">
        <f t="shared" ref="E7:E13" si="0">IF(C7=0,0,D7/C7)</f>
        <v>0.18654200000000001</v>
      </c>
    </row>
    <row r="8" spans="1:5" ht="14.4" customHeight="1" x14ac:dyDescent="0.3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0.1111111111111111</v>
      </c>
      <c r="E9" s="149">
        <f>IF(C9=0,0,D9/C9)</f>
        <v>0.37037037037037035</v>
      </c>
    </row>
    <row r="10" spans="1:5" ht="14.4" customHeight="1" x14ac:dyDescent="0.3">
      <c r="A10" s="154" t="s">
        <v>131</v>
      </c>
      <c r="B10" s="151"/>
      <c r="C10" s="152"/>
      <c r="D10" s="152"/>
      <c r="E10" s="149"/>
    </row>
    <row r="11" spans="1:5" ht="14.4" customHeight="1" x14ac:dyDescent="0.3">
      <c r="A11" s="154" t="s">
        <v>132</v>
      </c>
      <c r="B11" s="151"/>
      <c r="C11" s="152"/>
      <c r="D11" s="152"/>
      <c r="E11" s="149"/>
    </row>
    <row r="12" spans="1:5" ht="14.4" customHeight="1" x14ac:dyDescent="0.3">
      <c r="A12" s="155" t="s">
        <v>136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265.31546076965333</v>
      </c>
      <c r="D13" s="152">
        <f>IF(ISERROR(HI!E6),"",HI!E6)</f>
        <v>245.16148999999999</v>
      </c>
      <c r="E13" s="149">
        <f t="shared" si="0"/>
        <v>0.92403770699533039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5813.2052968750004</v>
      </c>
      <c r="D14" s="148">
        <f ca="1">IF(ISERROR(VLOOKUP("Osobní náklady (Kč) *",INDIRECT("HI!$A:$G"),5,0)),0,VLOOKUP("Osobní náklady (Kč) *",INDIRECT("HI!$A:$G"),5,0))</f>
        <v>5979.1533200000003</v>
      </c>
      <c r="E14" s="149">
        <f ca="1">IF(C14=0,0,D14/C14)</f>
        <v>1.0285467336263194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5371.1930000000002</v>
      </c>
      <c r="D16" s="167">
        <f ca="1">IF(ISERROR(VLOOKUP("Výnosy celkem",INDIRECT("HI!$A:$G"),5,0)),0,VLOOKUP("Výnosy celkem",INDIRECT("HI!$A:$G"),5,0))</f>
        <v>4893.268</v>
      </c>
      <c r="E16" s="168">
        <f t="shared" ref="E16:E21" ca="1" si="1">IF(C16=0,0,D16/C16)</f>
        <v>0.9110206987535171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5371.1930000000002</v>
      </c>
      <c r="D17" s="148">
        <f ca="1">IF(ISERROR(VLOOKUP("Ambulance *",INDIRECT("HI!$A:$G"),5,0)),0,VLOOKUP("Ambulance *",INDIRECT("HI!$A:$G"),5,0))</f>
        <v>4893.268</v>
      </c>
      <c r="E17" s="149">
        <f t="shared" ca="1" si="1"/>
        <v>0.9110206987535171</v>
      </c>
    </row>
    <row r="18" spans="1:5" ht="14.4" customHeight="1" x14ac:dyDescent="0.3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0.9110206987535171</v>
      </c>
      <c r="E18" s="149">
        <f t="shared" si="1"/>
        <v>0.9110206987535171</v>
      </c>
    </row>
    <row r="19" spans="1:5" ht="14.4" customHeight="1" x14ac:dyDescent="0.3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>
        <f>IF(ISERROR(VLOOKUP("Specializovaná ambulantní péče",'ZV Vykáz.-A'!$A:$AB,10,0)),"",VLOOKUP("Specializovaná ambulantní péče",'ZV Vykáz.-A'!$A:$AB,10,0))</f>
        <v>0.96231822796652644</v>
      </c>
      <c r="E19" s="149">
        <f t="shared" si="1"/>
        <v>0.96231822796652644</v>
      </c>
    </row>
    <row r="20" spans="1:5" ht="14.4" customHeight="1" x14ac:dyDescent="0.3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0.82600711217004297</v>
      </c>
      <c r="E20" s="149">
        <f>IF(OR(C20=0,D20=""),0,IF(C20="","",D20/C20))</f>
        <v>0.82600711217004297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1.110731600654467</v>
      </c>
      <c r="E21" s="149">
        <f t="shared" si="1"/>
        <v>1.3067430595934906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133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" customHeight="1" thickBot="1" x14ac:dyDescent="0.35">
      <c r="A2" s="212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112</v>
      </c>
      <c r="B3" s="201">
        <f>SUBTOTAL(9,B6:B1048576)</f>
        <v>897066</v>
      </c>
      <c r="C3" s="202">
        <f t="shared" ref="C3:R3" si="0">SUBTOTAL(9,C6:C1048576)</f>
        <v>55.989101636814645</v>
      </c>
      <c r="D3" s="202">
        <f t="shared" si="0"/>
        <v>663135</v>
      </c>
      <c r="E3" s="202">
        <f t="shared" si="0"/>
        <v>12</v>
      </c>
      <c r="F3" s="202">
        <f t="shared" si="0"/>
        <v>736565</v>
      </c>
      <c r="G3" s="205">
        <f>IF(D3&lt;&gt;0,F3/D3,"")</f>
        <v>1.110731600654467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" customHeight="1" thickBot="1" x14ac:dyDescent="0.35">
      <c r="A5" s="525"/>
      <c r="B5" s="526">
        <v>2015</v>
      </c>
      <c r="C5" s="527"/>
      <c r="D5" s="527">
        <v>2018</v>
      </c>
      <c r="E5" s="527"/>
      <c r="F5" s="527">
        <v>2019</v>
      </c>
      <c r="G5" s="563" t="s">
        <v>2</v>
      </c>
      <c r="H5" s="526">
        <v>2015</v>
      </c>
      <c r="I5" s="527"/>
      <c r="J5" s="527">
        <v>2018</v>
      </c>
      <c r="K5" s="527"/>
      <c r="L5" s="527">
        <v>2019</v>
      </c>
      <c r="M5" s="563" t="s">
        <v>2</v>
      </c>
      <c r="N5" s="526">
        <v>2015</v>
      </c>
      <c r="O5" s="527"/>
      <c r="P5" s="527">
        <v>2018</v>
      </c>
      <c r="Q5" s="527"/>
      <c r="R5" s="527">
        <v>2019</v>
      </c>
      <c r="S5" s="563" t="s">
        <v>2</v>
      </c>
    </row>
    <row r="6" spans="1:19" ht="14.4" customHeight="1" x14ac:dyDescent="0.3">
      <c r="A6" s="504" t="s">
        <v>768</v>
      </c>
      <c r="B6" s="564">
        <v>5467</v>
      </c>
      <c r="C6" s="466">
        <v>0.50359248341930729</v>
      </c>
      <c r="D6" s="564">
        <v>10856</v>
      </c>
      <c r="E6" s="466">
        <v>1</v>
      </c>
      <c r="F6" s="564">
        <v>1363</v>
      </c>
      <c r="G6" s="491">
        <v>0.12555268975681649</v>
      </c>
      <c r="H6" s="564"/>
      <c r="I6" s="466"/>
      <c r="J6" s="564"/>
      <c r="K6" s="466"/>
      <c r="L6" s="564"/>
      <c r="M6" s="491"/>
      <c r="N6" s="564"/>
      <c r="O6" s="466"/>
      <c r="P6" s="564"/>
      <c r="Q6" s="466"/>
      <c r="R6" s="564"/>
      <c r="S6" s="515"/>
    </row>
    <row r="7" spans="1:19" ht="14.4" customHeight="1" x14ac:dyDescent="0.3">
      <c r="A7" s="568" t="s">
        <v>769</v>
      </c>
      <c r="B7" s="565">
        <v>74861</v>
      </c>
      <c r="C7" s="473">
        <v>1.5604168837936425</v>
      </c>
      <c r="D7" s="565">
        <v>47975</v>
      </c>
      <c r="E7" s="473">
        <v>1</v>
      </c>
      <c r="F7" s="565">
        <v>151008</v>
      </c>
      <c r="G7" s="500">
        <v>3.1476393955184991</v>
      </c>
      <c r="H7" s="565"/>
      <c r="I7" s="473"/>
      <c r="J7" s="565"/>
      <c r="K7" s="473"/>
      <c r="L7" s="565"/>
      <c r="M7" s="500"/>
      <c r="N7" s="565"/>
      <c r="O7" s="473"/>
      <c r="P7" s="565"/>
      <c r="Q7" s="473"/>
      <c r="R7" s="565"/>
      <c r="S7" s="566"/>
    </row>
    <row r="8" spans="1:19" ht="14.4" customHeight="1" x14ac:dyDescent="0.3">
      <c r="A8" s="568" t="s">
        <v>770</v>
      </c>
      <c r="B8" s="565">
        <v>133231</v>
      </c>
      <c r="C8" s="473">
        <v>0.74959631365444446</v>
      </c>
      <c r="D8" s="565">
        <v>177737</v>
      </c>
      <c r="E8" s="473">
        <v>1</v>
      </c>
      <c r="F8" s="565">
        <v>123465</v>
      </c>
      <c r="G8" s="500">
        <v>0.69464996033465176</v>
      </c>
      <c r="H8" s="565"/>
      <c r="I8" s="473"/>
      <c r="J8" s="565"/>
      <c r="K8" s="473"/>
      <c r="L8" s="565"/>
      <c r="M8" s="500"/>
      <c r="N8" s="565"/>
      <c r="O8" s="473"/>
      <c r="P8" s="565"/>
      <c r="Q8" s="473"/>
      <c r="R8" s="565"/>
      <c r="S8" s="566"/>
    </row>
    <row r="9" spans="1:19" ht="14.4" customHeight="1" x14ac:dyDescent="0.3">
      <c r="A9" s="568" t="s">
        <v>771</v>
      </c>
      <c r="B9" s="565">
        <v>52357</v>
      </c>
      <c r="C9" s="473">
        <v>1.3520555727714079</v>
      </c>
      <c r="D9" s="565">
        <v>38724</v>
      </c>
      <c r="E9" s="473">
        <v>1</v>
      </c>
      <c r="F9" s="565"/>
      <c r="G9" s="500"/>
      <c r="H9" s="565"/>
      <c r="I9" s="473"/>
      <c r="J9" s="565"/>
      <c r="K9" s="473"/>
      <c r="L9" s="565"/>
      <c r="M9" s="500"/>
      <c r="N9" s="565"/>
      <c r="O9" s="473"/>
      <c r="P9" s="565"/>
      <c r="Q9" s="473"/>
      <c r="R9" s="565"/>
      <c r="S9" s="566"/>
    </row>
    <row r="10" spans="1:19" ht="14.4" customHeight="1" x14ac:dyDescent="0.3">
      <c r="A10" s="568" t="s">
        <v>772</v>
      </c>
      <c r="B10" s="565">
        <v>43306</v>
      </c>
      <c r="C10" s="473">
        <v>0.87656869889077804</v>
      </c>
      <c r="D10" s="565">
        <v>49404</v>
      </c>
      <c r="E10" s="473">
        <v>1</v>
      </c>
      <c r="F10" s="565">
        <v>81658</v>
      </c>
      <c r="G10" s="500">
        <v>1.6528621164278197</v>
      </c>
      <c r="H10" s="565"/>
      <c r="I10" s="473"/>
      <c r="J10" s="565"/>
      <c r="K10" s="473"/>
      <c r="L10" s="565"/>
      <c r="M10" s="500"/>
      <c r="N10" s="565"/>
      <c r="O10" s="473"/>
      <c r="P10" s="565"/>
      <c r="Q10" s="473"/>
      <c r="R10" s="565"/>
      <c r="S10" s="566"/>
    </row>
    <row r="11" spans="1:19" ht="14.4" customHeight="1" x14ac:dyDescent="0.3">
      <c r="A11" s="568" t="s">
        <v>773</v>
      </c>
      <c r="B11" s="565">
        <v>18225</v>
      </c>
      <c r="C11" s="473">
        <v>42.48251748251748</v>
      </c>
      <c r="D11" s="565">
        <v>429</v>
      </c>
      <c r="E11" s="473">
        <v>1</v>
      </c>
      <c r="F11" s="565"/>
      <c r="G11" s="500"/>
      <c r="H11" s="565"/>
      <c r="I11" s="473"/>
      <c r="J11" s="565"/>
      <c r="K11" s="473"/>
      <c r="L11" s="565"/>
      <c r="M11" s="500"/>
      <c r="N11" s="565"/>
      <c r="O11" s="473"/>
      <c r="P11" s="565"/>
      <c r="Q11" s="473"/>
      <c r="R11" s="565"/>
      <c r="S11" s="566"/>
    </row>
    <row r="12" spans="1:19" ht="14.4" customHeight="1" x14ac:dyDescent="0.3">
      <c r="A12" s="568" t="s">
        <v>774</v>
      </c>
      <c r="B12" s="565">
        <v>429</v>
      </c>
      <c r="C12" s="473"/>
      <c r="D12" s="565"/>
      <c r="E12" s="473"/>
      <c r="F12" s="565"/>
      <c r="G12" s="500"/>
      <c r="H12" s="565"/>
      <c r="I12" s="473"/>
      <c r="J12" s="565"/>
      <c r="K12" s="473"/>
      <c r="L12" s="565"/>
      <c r="M12" s="500"/>
      <c r="N12" s="565"/>
      <c r="O12" s="473"/>
      <c r="P12" s="565"/>
      <c r="Q12" s="473"/>
      <c r="R12" s="565"/>
      <c r="S12" s="566"/>
    </row>
    <row r="13" spans="1:19" ht="14.4" customHeight="1" x14ac:dyDescent="0.3">
      <c r="A13" s="568" t="s">
        <v>775</v>
      </c>
      <c r="B13" s="565">
        <v>326099</v>
      </c>
      <c r="C13" s="473">
        <v>2.6194373935674582</v>
      </c>
      <c r="D13" s="565">
        <v>124492</v>
      </c>
      <c r="E13" s="473">
        <v>1</v>
      </c>
      <c r="F13" s="565">
        <v>146581</v>
      </c>
      <c r="G13" s="500">
        <v>1.1774330880699162</v>
      </c>
      <c r="H13" s="565"/>
      <c r="I13" s="473"/>
      <c r="J13" s="565"/>
      <c r="K13" s="473"/>
      <c r="L13" s="565"/>
      <c r="M13" s="500"/>
      <c r="N13" s="565"/>
      <c r="O13" s="473"/>
      <c r="P13" s="565"/>
      <c r="Q13" s="473"/>
      <c r="R13" s="565"/>
      <c r="S13" s="566"/>
    </row>
    <row r="14" spans="1:19" ht="14.4" customHeight="1" x14ac:dyDescent="0.3">
      <c r="A14" s="568" t="s">
        <v>776</v>
      </c>
      <c r="B14" s="565"/>
      <c r="C14" s="473"/>
      <c r="D14" s="565">
        <v>27007</v>
      </c>
      <c r="E14" s="473">
        <v>1</v>
      </c>
      <c r="F14" s="565"/>
      <c r="G14" s="500"/>
      <c r="H14" s="565"/>
      <c r="I14" s="473"/>
      <c r="J14" s="565"/>
      <c r="K14" s="473"/>
      <c r="L14" s="565"/>
      <c r="M14" s="500"/>
      <c r="N14" s="565"/>
      <c r="O14" s="473"/>
      <c r="P14" s="565"/>
      <c r="Q14" s="473"/>
      <c r="R14" s="565"/>
      <c r="S14" s="566"/>
    </row>
    <row r="15" spans="1:19" ht="14.4" customHeight="1" x14ac:dyDescent="0.3">
      <c r="A15" s="568" t="s">
        <v>777</v>
      </c>
      <c r="B15" s="565">
        <v>76706</v>
      </c>
      <c r="C15" s="473">
        <v>3.0579652368043373</v>
      </c>
      <c r="D15" s="565">
        <v>25084</v>
      </c>
      <c r="E15" s="473">
        <v>1</v>
      </c>
      <c r="F15" s="565">
        <v>47564</v>
      </c>
      <c r="G15" s="500">
        <v>1.89618880561314</v>
      </c>
      <c r="H15" s="565"/>
      <c r="I15" s="473"/>
      <c r="J15" s="565"/>
      <c r="K15" s="473"/>
      <c r="L15" s="565"/>
      <c r="M15" s="500"/>
      <c r="N15" s="565"/>
      <c r="O15" s="473"/>
      <c r="P15" s="565"/>
      <c r="Q15" s="473"/>
      <c r="R15" s="565"/>
      <c r="S15" s="566"/>
    </row>
    <row r="16" spans="1:19" ht="14.4" customHeight="1" x14ac:dyDescent="0.3">
      <c r="A16" s="568" t="s">
        <v>778</v>
      </c>
      <c r="B16" s="565">
        <v>139505</v>
      </c>
      <c r="C16" s="473">
        <v>1.0157711939070475</v>
      </c>
      <c r="D16" s="565">
        <v>137339</v>
      </c>
      <c r="E16" s="473">
        <v>1</v>
      </c>
      <c r="F16" s="565">
        <v>151451</v>
      </c>
      <c r="G16" s="500">
        <v>1.1027530417434233</v>
      </c>
      <c r="H16" s="565"/>
      <c r="I16" s="473"/>
      <c r="J16" s="565"/>
      <c r="K16" s="473"/>
      <c r="L16" s="565"/>
      <c r="M16" s="500"/>
      <c r="N16" s="565"/>
      <c r="O16" s="473"/>
      <c r="P16" s="565"/>
      <c r="Q16" s="473"/>
      <c r="R16" s="565"/>
      <c r="S16" s="566"/>
    </row>
    <row r="17" spans="1:19" ht="14.4" customHeight="1" x14ac:dyDescent="0.3">
      <c r="A17" s="568" t="s">
        <v>779</v>
      </c>
      <c r="B17" s="565">
        <v>1571</v>
      </c>
      <c r="C17" s="473"/>
      <c r="D17" s="565"/>
      <c r="E17" s="473"/>
      <c r="F17" s="565"/>
      <c r="G17" s="500"/>
      <c r="H17" s="565"/>
      <c r="I17" s="473"/>
      <c r="J17" s="565"/>
      <c r="K17" s="473"/>
      <c r="L17" s="565"/>
      <c r="M17" s="500"/>
      <c r="N17" s="565"/>
      <c r="O17" s="473"/>
      <c r="P17" s="565"/>
      <c r="Q17" s="473"/>
      <c r="R17" s="565"/>
      <c r="S17" s="566"/>
    </row>
    <row r="18" spans="1:19" ht="14.4" customHeight="1" x14ac:dyDescent="0.3">
      <c r="A18" s="568" t="s">
        <v>780</v>
      </c>
      <c r="B18" s="565">
        <v>1571</v>
      </c>
      <c r="C18" s="473">
        <v>0.16388483204673482</v>
      </c>
      <c r="D18" s="565">
        <v>9586</v>
      </c>
      <c r="E18" s="473">
        <v>1</v>
      </c>
      <c r="F18" s="565">
        <v>17567</v>
      </c>
      <c r="G18" s="500">
        <v>1.832568328812852</v>
      </c>
      <c r="H18" s="565"/>
      <c r="I18" s="473"/>
      <c r="J18" s="565"/>
      <c r="K18" s="473"/>
      <c r="L18" s="565"/>
      <c r="M18" s="500"/>
      <c r="N18" s="565"/>
      <c r="O18" s="473"/>
      <c r="P18" s="565"/>
      <c r="Q18" s="473"/>
      <c r="R18" s="565"/>
      <c r="S18" s="566"/>
    </row>
    <row r="19" spans="1:19" ht="14.4" customHeight="1" x14ac:dyDescent="0.3">
      <c r="A19" s="568" t="s">
        <v>781</v>
      </c>
      <c r="B19" s="565">
        <v>429</v>
      </c>
      <c r="C19" s="473"/>
      <c r="D19" s="565"/>
      <c r="E19" s="473"/>
      <c r="F19" s="565"/>
      <c r="G19" s="500"/>
      <c r="H19" s="565"/>
      <c r="I19" s="473"/>
      <c r="J19" s="565"/>
      <c r="K19" s="473"/>
      <c r="L19" s="565"/>
      <c r="M19" s="500"/>
      <c r="N19" s="565"/>
      <c r="O19" s="473"/>
      <c r="P19" s="565"/>
      <c r="Q19" s="473"/>
      <c r="R19" s="565"/>
      <c r="S19" s="566"/>
    </row>
    <row r="20" spans="1:19" ht="14.4" customHeight="1" thickBot="1" x14ac:dyDescent="0.35">
      <c r="A20" s="569" t="s">
        <v>782</v>
      </c>
      <c r="B20" s="567">
        <v>23309</v>
      </c>
      <c r="C20" s="480">
        <v>1.6072955454420079</v>
      </c>
      <c r="D20" s="567">
        <v>14502</v>
      </c>
      <c r="E20" s="480">
        <v>1</v>
      </c>
      <c r="F20" s="567">
        <v>15908</v>
      </c>
      <c r="G20" s="492">
        <v>1.0969521445317887</v>
      </c>
      <c r="H20" s="567"/>
      <c r="I20" s="480"/>
      <c r="J20" s="567"/>
      <c r="K20" s="480"/>
      <c r="L20" s="567"/>
      <c r="M20" s="492"/>
      <c r="N20" s="567"/>
      <c r="O20" s="480"/>
      <c r="P20" s="567"/>
      <c r="Q20" s="480"/>
      <c r="R20" s="567"/>
      <c r="S20" s="51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5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9" t="s">
        <v>801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12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112</v>
      </c>
      <c r="F3" s="88">
        <f t="shared" ref="F3:O3" si="0">SUBTOTAL(9,F6:F1048576)</f>
        <v>932</v>
      </c>
      <c r="G3" s="89">
        <f t="shared" si="0"/>
        <v>897066</v>
      </c>
      <c r="H3" s="89"/>
      <c r="I3" s="89"/>
      <c r="J3" s="89">
        <f t="shared" si="0"/>
        <v>624</v>
      </c>
      <c r="K3" s="89">
        <f t="shared" si="0"/>
        <v>663135</v>
      </c>
      <c r="L3" s="89"/>
      <c r="M3" s="89"/>
      <c r="N3" s="89">
        <f t="shared" si="0"/>
        <v>744</v>
      </c>
      <c r="O3" s="89">
        <f t="shared" si="0"/>
        <v>736565</v>
      </c>
      <c r="P3" s="67">
        <f>IF(K3=0,0,O3/K3)</f>
        <v>1.110731600654467</v>
      </c>
      <c r="Q3" s="90">
        <f>IF(N3=0,0,O3/N3)</f>
        <v>990.00672043010752</v>
      </c>
    </row>
    <row r="4" spans="1:17" ht="14.4" customHeight="1" x14ac:dyDescent="0.3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2018</v>
      </c>
      <c r="K4" s="421"/>
      <c r="L4" s="91"/>
      <c r="M4" s="91"/>
      <c r="N4" s="420">
        <v>2019</v>
      </c>
      <c r="O4" s="421"/>
      <c r="P4" s="423" t="s">
        <v>2</v>
      </c>
      <c r="Q4" s="412" t="s">
        <v>84</v>
      </c>
    </row>
    <row r="5" spans="1:17" ht="14.4" customHeight="1" thickBot="1" x14ac:dyDescent="0.35">
      <c r="A5" s="554"/>
      <c r="B5" s="552"/>
      <c r="C5" s="554"/>
      <c r="D5" s="570"/>
      <c r="E5" s="556"/>
      <c r="F5" s="571" t="s">
        <v>58</v>
      </c>
      <c r="G5" s="572" t="s">
        <v>14</v>
      </c>
      <c r="H5" s="573"/>
      <c r="I5" s="573"/>
      <c r="J5" s="571" t="s">
        <v>58</v>
      </c>
      <c r="K5" s="572" t="s">
        <v>14</v>
      </c>
      <c r="L5" s="573"/>
      <c r="M5" s="573"/>
      <c r="N5" s="571" t="s">
        <v>58</v>
      </c>
      <c r="O5" s="572" t="s">
        <v>14</v>
      </c>
      <c r="P5" s="574"/>
      <c r="Q5" s="561"/>
    </row>
    <row r="6" spans="1:17" ht="14.4" customHeight="1" x14ac:dyDescent="0.3">
      <c r="A6" s="465" t="s">
        <v>783</v>
      </c>
      <c r="B6" s="466" t="s">
        <v>713</v>
      </c>
      <c r="C6" s="466" t="s">
        <v>710</v>
      </c>
      <c r="D6" s="466" t="s">
        <v>724</v>
      </c>
      <c r="E6" s="466" t="s">
        <v>725</v>
      </c>
      <c r="F6" s="470">
        <v>1</v>
      </c>
      <c r="G6" s="470">
        <v>445</v>
      </c>
      <c r="H6" s="470"/>
      <c r="I6" s="470">
        <v>445</v>
      </c>
      <c r="J6" s="470"/>
      <c r="K6" s="470"/>
      <c r="L6" s="470"/>
      <c r="M6" s="470"/>
      <c r="N6" s="470"/>
      <c r="O6" s="470"/>
      <c r="P6" s="491"/>
      <c r="Q6" s="471"/>
    </row>
    <row r="7" spans="1:17" ht="14.4" customHeight="1" x14ac:dyDescent="0.3">
      <c r="A7" s="472" t="s">
        <v>783</v>
      </c>
      <c r="B7" s="473" t="s">
        <v>713</v>
      </c>
      <c r="C7" s="473" t="s">
        <v>710</v>
      </c>
      <c r="D7" s="473" t="s">
        <v>728</v>
      </c>
      <c r="E7" s="473" t="s">
        <v>729</v>
      </c>
      <c r="F7" s="477">
        <v>1</v>
      </c>
      <c r="G7" s="477">
        <v>1655</v>
      </c>
      <c r="H7" s="477"/>
      <c r="I7" s="477">
        <v>1655</v>
      </c>
      <c r="J7" s="477"/>
      <c r="K7" s="477"/>
      <c r="L7" s="477"/>
      <c r="M7" s="477"/>
      <c r="N7" s="477"/>
      <c r="O7" s="477"/>
      <c r="P7" s="500"/>
      <c r="Q7" s="478"/>
    </row>
    <row r="8" spans="1:17" ht="14.4" customHeight="1" x14ac:dyDescent="0.3">
      <c r="A8" s="472" t="s">
        <v>783</v>
      </c>
      <c r="B8" s="473" t="s">
        <v>713</v>
      </c>
      <c r="C8" s="473" t="s">
        <v>710</v>
      </c>
      <c r="D8" s="473" t="s">
        <v>736</v>
      </c>
      <c r="E8" s="473" t="s">
        <v>737</v>
      </c>
      <c r="F8" s="477"/>
      <c r="G8" s="477"/>
      <c r="H8" s="477"/>
      <c r="I8" s="477"/>
      <c r="J8" s="477"/>
      <c r="K8" s="477"/>
      <c r="L8" s="477"/>
      <c r="M8" s="477"/>
      <c r="N8" s="477">
        <v>1</v>
      </c>
      <c r="O8" s="477">
        <v>17</v>
      </c>
      <c r="P8" s="500"/>
      <c r="Q8" s="478">
        <v>17</v>
      </c>
    </row>
    <row r="9" spans="1:17" ht="14.4" customHeight="1" x14ac:dyDescent="0.3">
      <c r="A9" s="472" t="s">
        <v>783</v>
      </c>
      <c r="B9" s="473" t="s">
        <v>713</v>
      </c>
      <c r="C9" s="473" t="s">
        <v>710</v>
      </c>
      <c r="D9" s="473" t="s">
        <v>738</v>
      </c>
      <c r="E9" s="473" t="s">
        <v>725</v>
      </c>
      <c r="F9" s="477"/>
      <c r="G9" s="477"/>
      <c r="H9" s="477"/>
      <c r="I9" s="477"/>
      <c r="J9" s="477"/>
      <c r="K9" s="477"/>
      <c r="L9" s="477"/>
      <c r="M9" s="477"/>
      <c r="N9" s="477">
        <v>1</v>
      </c>
      <c r="O9" s="477">
        <v>714</v>
      </c>
      <c r="P9" s="500"/>
      <c r="Q9" s="478">
        <v>714</v>
      </c>
    </row>
    <row r="10" spans="1:17" ht="14.4" customHeight="1" x14ac:dyDescent="0.3">
      <c r="A10" s="472" t="s">
        <v>783</v>
      </c>
      <c r="B10" s="473" t="s">
        <v>713</v>
      </c>
      <c r="C10" s="473" t="s">
        <v>710</v>
      </c>
      <c r="D10" s="473" t="s">
        <v>742</v>
      </c>
      <c r="E10" s="473" t="s">
        <v>743</v>
      </c>
      <c r="F10" s="477">
        <v>1</v>
      </c>
      <c r="G10" s="477">
        <v>69</v>
      </c>
      <c r="H10" s="477"/>
      <c r="I10" s="477">
        <v>69</v>
      </c>
      <c r="J10" s="477"/>
      <c r="K10" s="477"/>
      <c r="L10" s="477"/>
      <c r="M10" s="477"/>
      <c r="N10" s="477">
        <v>1</v>
      </c>
      <c r="O10" s="477">
        <v>70</v>
      </c>
      <c r="P10" s="500"/>
      <c r="Q10" s="478">
        <v>70</v>
      </c>
    </row>
    <row r="11" spans="1:17" ht="14.4" customHeight="1" x14ac:dyDescent="0.3">
      <c r="A11" s="472" t="s">
        <v>783</v>
      </c>
      <c r="B11" s="473" t="s">
        <v>713</v>
      </c>
      <c r="C11" s="473" t="s">
        <v>710</v>
      </c>
      <c r="D11" s="473" t="s">
        <v>744</v>
      </c>
      <c r="E11" s="473" t="s">
        <v>745</v>
      </c>
      <c r="F11" s="477"/>
      <c r="G11" s="477"/>
      <c r="H11" s="477"/>
      <c r="I11" s="477"/>
      <c r="J11" s="477">
        <v>1</v>
      </c>
      <c r="K11" s="477">
        <v>1667</v>
      </c>
      <c r="L11" s="477">
        <v>1</v>
      </c>
      <c r="M11" s="477">
        <v>1667</v>
      </c>
      <c r="N11" s="477"/>
      <c r="O11" s="477"/>
      <c r="P11" s="500"/>
      <c r="Q11" s="478"/>
    </row>
    <row r="12" spans="1:17" ht="14.4" customHeight="1" x14ac:dyDescent="0.3">
      <c r="A12" s="472" t="s">
        <v>783</v>
      </c>
      <c r="B12" s="473" t="s">
        <v>713</v>
      </c>
      <c r="C12" s="473" t="s">
        <v>710</v>
      </c>
      <c r="D12" s="473" t="s">
        <v>746</v>
      </c>
      <c r="E12" s="473" t="s">
        <v>747</v>
      </c>
      <c r="F12" s="477"/>
      <c r="G12" s="477"/>
      <c r="H12" s="477"/>
      <c r="I12" s="477"/>
      <c r="J12" s="477"/>
      <c r="K12" s="477"/>
      <c r="L12" s="477"/>
      <c r="M12" s="477"/>
      <c r="N12" s="477">
        <v>1</v>
      </c>
      <c r="O12" s="477">
        <v>562</v>
      </c>
      <c r="P12" s="500"/>
      <c r="Q12" s="478">
        <v>562</v>
      </c>
    </row>
    <row r="13" spans="1:17" ht="14.4" customHeight="1" x14ac:dyDescent="0.3">
      <c r="A13" s="472" t="s">
        <v>783</v>
      </c>
      <c r="B13" s="473" t="s">
        <v>713</v>
      </c>
      <c r="C13" s="473" t="s">
        <v>710</v>
      </c>
      <c r="D13" s="473" t="s">
        <v>754</v>
      </c>
      <c r="E13" s="473" t="s">
        <v>755</v>
      </c>
      <c r="F13" s="477"/>
      <c r="G13" s="477"/>
      <c r="H13" s="477"/>
      <c r="I13" s="477"/>
      <c r="J13" s="477">
        <v>6</v>
      </c>
      <c r="K13" s="477">
        <v>2574</v>
      </c>
      <c r="L13" s="477">
        <v>1</v>
      </c>
      <c r="M13" s="477">
        <v>429</v>
      </c>
      <c r="N13" s="477"/>
      <c r="O13" s="477"/>
      <c r="P13" s="500"/>
      <c r="Q13" s="478"/>
    </row>
    <row r="14" spans="1:17" ht="14.4" customHeight="1" x14ac:dyDescent="0.3">
      <c r="A14" s="472" t="s">
        <v>783</v>
      </c>
      <c r="B14" s="473" t="s">
        <v>713</v>
      </c>
      <c r="C14" s="473" t="s">
        <v>710</v>
      </c>
      <c r="D14" s="473" t="s">
        <v>759</v>
      </c>
      <c r="E14" s="473" t="s">
        <v>760</v>
      </c>
      <c r="F14" s="477">
        <v>2</v>
      </c>
      <c r="G14" s="477">
        <v>3298</v>
      </c>
      <c r="H14" s="477"/>
      <c r="I14" s="477">
        <v>1649</v>
      </c>
      <c r="J14" s="477"/>
      <c r="K14" s="477"/>
      <c r="L14" s="477"/>
      <c r="M14" s="477"/>
      <c r="N14" s="477"/>
      <c r="O14" s="477"/>
      <c r="P14" s="500"/>
      <c r="Q14" s="478"/>
    </row>
    <row r="15" spans="1:17" ht="14.4" customHeight="1" x14ac:dyDescent="0.3">
      <c r="A15" s="472" t="s">
        <v>783</v>
      </c>
      <c r="B15" s="473" t="s">
        <v>713</v>
      </c>
      <c r="C15" s="473" t="s">
        <v>710</v>
      </c>
      <c r="D15" s="473" t="s">
        <v>762</v>
      </c>
      <c r="E15" s="473" t="s">
        <v>763</v>
      </c>
      <c r="F15" s="477"/>
      <c r="G15" s="477"/>
      <c r="H15" s="477"/>
      <c r="I15" s="477"/>
      <c r="J15" s="477">
        <v>3</v>
      </c>
      <c r="K15" s="477">
        <v>6615</v>
      </c>
      <c r="L15" s="477">
        <v>1</v>
      </c>
      <c r="M15" s="477">
        <v>2205</v>
      </c>
      <c r="N15" s="477"/>
      <c r="O15" s="477"/>
      <c r="P15" s="500"/>
      <c r="Q15" s="478"/>
    </row>
    <row r="16" spans="1:17" ht="14.4" customHeight="1" x14ac:dyDescent="0.3">
      <c r="A16" s="472" t="s">
        <v>784</v>
      </c>
      <c r="B16" s="473" t="s">
        <v>713</v>
      </c>
      <c r="C16" s="473" t="s">
        <v>710</v>
      </c>
      <c r="D16" s="473" t="s">
        <v>718</v>
      </c>
      <c r="E16" s="473" t="s">
        <v>719</v>
      </c>
      <c r="F16" s="477"/>
      <c r="G16" s="477"/>
      <c r="H16" s="477"/>
      <c r="I16" s="477"/>
      <c r="J16" s="477"/>
      <c r="K16" s="477"/>
      <c r="L16" s="477"/>
      <c r="M16" s="477"/>
      <c r="N16" s="477">
        <v>1</v>
      </c>
      <c r="O16" s="477">
        <v>2357</v>
      </c>
      <c r="P16" s="500"/>
      <c r="Q16" s="478">
        <v>2357</v>
      </c>
    </row>
    <row r="17" spans="1:17" ht="14.4" customHeight="1" x14ac:dyDescent="0.3">
      <c r="A17" s="472" t="s">
        <v>784</v>
      </c>
      <c r="B17" s="473" t="s">
        <v>713</v>
      </c>
      <c r="C17" s="473" t="s">
        <v>710</v>
      </c>
      <c r="D17" s="473" t="s">
        <v>722</v>
      </c>
      <c r="E17" s="473" t="s">
        <v>723</v>
      </c>
      <c r="F17" s="477">
        <v>6</v>
      </c>
      <c r="G17" s="477">
        <v>22950</v>
      </c>
      <c r="H17" s="477">
        <v>2.9976489028213167</v>
      </c>
      <c r="I17" s="477">
        <v>3825</v>
      </c>
      <c r="J17" s="477">
        <v>2</v>
      </c>
      <c r="K17" s="477">
        <v>7656</v>
      </c>
      <c r="L17" s="477">
        <v>1</v>
      </c>
      <c r="M17" s="477">
        <v>3828</v>
      </c>
      <c r="N17" s="477">
        <v>2</v>
      </c>
      <c r="O17" s="477">
        <v>7686</v>
      </c>
      <c r="P17" s="500">
        <v>1.0039184952978057</v>
      </c>
      <c r="Q17" s="478">
        <v>3843</v>
      </c>
    </row>
    <row r="18" spans="1:17" ht="14.4" customHeight="1" x14ac:dyDescent="0.3">
      <c r="A18" s="472" t="s">
        <v>784</v>
      </c>
      <c r="B18" s="473" t="s">
        <v>713</v>
      </c>
      <c r="C18" s="473" t="s">
        <v>710</v>
      </c>
      <c r="D18" s="473" t="s">
        <v>724</v>
      </c>
      <c r="E18" s="473" t="s">
        <v>725</v>
      </c>
      <c r="F18" s="477"/>
      <c r="G18" s="477"/>
      <c r="H18" s="477"/>
      <c r="I18" s="477"/>
      <c r="J18" s="477"/>
      <c r="K18" s="477"/>
      <c r="L18" s="477"/>
      <c r="M18" s="477"/>
      <c r="N18" s="477">
        <v>2</v>
      </c>
      <c r="O18" s="477">
        <v>892</v>
      </c>
      <c r="P18" s="500"/>
      <c r="Q18" s="478">
        <v>446</v>
      </c>
    </row>
    <row r="19" spans="1:17" ht="14.4" customHeight="1" x14ac:dyDescent="0.3">
      <c r="A19" s="472" t="s">
        <v>784</v>
      </c>
      <c r="B19" s="473" t="s">
        <v>713</v>
      </c>
      <c r="C19" s="473" t="s">
        <v>710</v>
      </c>
      <c r="D19" s="473" t="s">
        <v>728</v>
      </c>
      <c r="E19" s="473" t="s">
        <v>729</v>
      </c>
      <c r="F19" s="477">
        <v>1</v>
      </c>
      <c r="G19" s="477">
        <v>1655</v>
      </c>
      <c r="H19" s="477"/>
      <c r="I19" s="477">
        <v>1655</v>
      </c>
      <c r="J19" s="477"/>
      <c r="K19" s="477"/>
      <c r="L19" s="477"/>
      <c r="M19" s="477"/>
      <c r="N19" s="477"/>
      <c r="O19" s="477"/>
      <c r="P19" s="500"/>
      <c r="Q19" s="478"/>
    </row>
    <row r="20" spans="1:17" ht="14.4" customHeight="1" x14ac:dyDescent="0.3">
      <c r="A20" s="472" t="s">
        <v>784</v>
      </c>
      <c r="B20" s="473" t="s">
        <v>713</v>
      </c>
      <c r="C20" s="473" t="s">
        <v>710</v>
      </c>
      <c r="D20" s="473" t="s">
        <v>732</v>
      </c>
      <c r="E20" s="473" t="s">
        <v>733</v>
      </c>
      <c r="F20" s="477"/>
      <c r="G20" s="477"/>
      <c r="H20" s="477"/>
      <c r="I20" s="477"/>
      <c r="J20" s="477"/>
      <c r="K20" s="477"/>
      <c r="L20" s="477"/>
      <c r="M20" s="477"/>
      <c r="N20" s="477">
        <v>1</v>
      </c>
      <c r="O20" s="477">
        <v>844</v>
      </c>
      <c r="P20" s="500"/>
      <c r="Q20" s="478">
        <v>844</v>
      </c>
    </row>
    <row r="21" spans="1:17" ht="14.4" customHeight="1" x14ac:dyDescent="0.3">
      <c r="A21" s="472" t="s">
        <v>784</v>
      </c>
      <c r="B21" s="473" t="s">
        <v>713</v>
      </c>
      <c r="C21" s="473" t="s">
        <v>710</v>
      </c>
      <c r="D21" s="473" t="s">
        <v>736</v>
      </c>
      <c r="E21" s="473" t="s">
        <v>737</v>
      </c>
      <c r="F21" s="477">
        <v>3</v>
      </c>
      <c r="G21" s="477">
        <v>51</v>
      </c>
      <c r="H21" s="477">
        <v>1.5</v>
      </c>
      <c r="I21" s="477">
        <v>17</v>
      </c>
      <c r="J21" s="477">
        <v>2</v>
      </c>
      <c r="K21" s="477">
        <v>34</v>
      </c>
      <c r="L21" s="477">
        <v>1</v>
      </c>
      <c r="M21" s="477">
        <v>17</v>
      </c>
      <c r="N21" s="477">
        <v>13</v>
      </c>
      <c r="O21" s="477">
        <v>221</v>
      </c>
      <c r="P21" s="500">
        <v>6.5</v>
      </c>
      <c r="Q21" s="478">
        <v>17</v>
      </c>
    </row>
    <row r="22" spans="1:17" ht="14.4" customHeight="1" x14ac:dyDescent="0.3">
      <c r="A22" s="472" t="s">
        <v>784</v>
      </c>
      <c r="B22" s="473" t="s">
        <v>713</v>
      </c>
      <c r="C22" s="473" t="s">
        <v>710</v>
      </c>
      <c r="D22" s="473" t="s">
        <v>738</v>
      </c>
      <c r="E22" s="473" t="s">
        <v>725</v>
      </c>
      <c r="F22" s="477">
        <v>6</v>
      </c>
      <c r="G22" s="477">
        <v>4248</v>
      </c>
      <c r="H22" s="477">
        <v>2.9957686882933707</v>
      </c>
      <c r="I22" s="477">
        <v>708</v>
      </c>
      <c r="J22" s="477">
        <v>2</v>
      </c>
      <c r="K22" s="477">
        <v>1418</v>
      </c>
      <c r="L22" s="477">
        <v>1</v>
      </c>
      <c r="M22" s="477">
        <v>709</v>
      </c>
      <c r="N22" s="477">
        <v>21</v>
      </c>
      <c r="O22" s="477">
        <v>14994</v>
      </c>
      <c r="P22" s="500">
        <v>10.574047954866009</v>
      </c>
      <c r="Q22" s="478">
        <v>714</v>
      </c>
    </row>
    <row r="23" spans="1:17" ht="14.4" customHeight="1" x14ac:dyDescent="0.3">
      <c r="A23" s="472" t="s">
        <v>784</v>
      </c>
      <c r="B23" s="473" t="s">
        <v>713</v>
      </c>
      <c r="C23" s="473" t="s">
        <v>710</v>
      </c>
      <c r="D23" s="473" t="s">
        <v>739</v>
      </c>
      <c r="E23" s="473" t="s">
        <v>727</v>
      </c>
      <c r="F23" s="477">
        <v>12</v>
      </c>
      <c r="G23" s="477">
        <v>17268</v>
      </c>
      <c r="H23" s="477">
        <v>1.4979181124219292</v>
      </c>
      <c r="I23" s="477">
        <v>1439</v>
      </c>
      <c r="J23" s="477">
        <v>8</v>
      </c>
      <c r="K23" s="477">
        <v>11528</v>
      </c>
      <c r="L23" s="477">
        <v>1</v>
      </c>
      <c r="M23" s="477">
        <v>1441</v>
      </c>
      <c r="N23" s="477">
        <v>20</v>
      </c>
      <c r="O23" s="477">
        <v>28960</v>
      </c>
      <c r="P23" s="500">
        <v>2.5121443442054128</v>
      </c>
      <c r="Q23" s="478">
        <v>1448</v>
      </c>
    </row>
    <row r="24" spans="1:17" ht="14.4" customHeight="1" x14ac:dyDescent="0.3">
      <c r="A24" s="472" t="s">
        <v>784</v>
      </c>
      <c r="B24" s="473" t="s">
        <v>713</v>
      </c>
      <c r="C24" s="473" t="s">
        <v>710</v>
      </c>
      <c r="D24" s="473" t="s">
        <v>740</v>
      </c>
      <c r="E24" s="473" t="s">
        <v>741</v>
      </c>
      <c r="F24" s="477">
        <v>5</v>
      </c>
      <c r="G24" s="477">
        <v>12190</v>
      </c>
      <c r="H24" s="477">
        <v>0.99836199836199835</v>
      </c>
      <c r="I24" s="477">
        <v>2438</v>
      </c>
      <c r="J24" s="477">
        <v>5</v>
      </c>
      <c r="K24" s="477">
        <v>12210</v>
      </c>
      <c r="L24" s="477">
        <v>1</v>
      </c>
      <c r="M24" s="477">
        <v>2442</v>
      </c>
      <c r="N24" s="477">
        <v>12</v>
      </c>
      <c r="O24" s="477">
        <v>29460</v>
      </c>
      <c r="P24" s="500">
        <v>2.4127764127764126</v>
      </c>
      <c r="Q24" s="478">
        <v>2455</v>
      </c>
    </row>
    <row r="25" spans="1:17" ht="14.4" customHeight="1" x14ac:dyDescent="0.3">
      <c r="A25" s="472" t="s">
        <v>784</v>
      </c>
      <c r="B25" s="473" t="s">
        <v>713</v>
      </c>
      <c r="C25" s="473" t="s">
        <v>710</v>
      </c>
      <c r="D25" s="473" t="s">
        <v>742</v>
      </c>
      <c r="E25" s="473" t="s">
        <v>743</v>
      </c>
      <c r="F25" s="477">
        <v>6</v>
      </c>
      <c r="G25" s="477">
        <v>414</v>
      </c>
      <c r="H25" s="477">
        <v>3</v>
      </c>
      <c r="I25" s="477">
        <v>69</v>
      </c>
      <c r="J25" s="477">
        <v>2</v>
      </c>
      <c r="K25" s="477">
        <v>138</v>
      </c>
      <c r="L25" s="477">
        <v>1</v>
      </c>
      <c r="M25" s="477">
        <v>69</v>
      </c>
      <c r="N25" s="477">
        <v>23</v>
      </c>
      <c r="O25" s="477">
        <v>1610</v>
      </c>
      <c r="P25" s="500">
        <v>11.666666666666666</v>
      </c>
      <c r="Q25" s="478">
        <v>70</v>
      </c>
    </row>
    <row r="26" spans="1:17" ht="14.4" customHeight="1" x14ac:dyDescent="0.3">
      <c r="A26" s="472" t="s">
        <v>784</v>
      </c>
      <c r="B26" s="473" t="s">
        <v>713</v>
      </c>
      <c r="C26" s="473" t="s">
        <v>710</v>
      </c>
      <c r="D26" s="473" t="s">
        <v>746</v>
      </c>
      <c r="E26" s="473" t="s">
        <v>747</v>
      </c>
      <c r="F26" s="477">
        <v>14</v>
      </c>
      <c r="G26" s="477">
        <v>7840</v>
      </c>
      <c r="H26" s="477">
        <v>1.2704585966618052</v>
      </c>
      <c r="I26" s="477">
        <v>560</v>
      </c>
      <c r="J26" s="477">
        <v>11</v>
      </c>
      <c r="K26" s="477">
        <v>6171</v>
      </c>
      <c r="L26" s="477">
        <v>1</v>
      </c>
      <c r="M26" s="477">
        <v>561</v>
      </c>
      <c r="N26" s="477">
        <v>39</v>
      </c>
      <c r="O26" s="477">
        <v>21918</v>
      </c>
      <c r="P26" s="500">
        <v>3.5517744287797766</v>
      </c>
      <c r="Q26" s="478">
        <v>562</v>
      </c>
    </row>
    <row r="27" spans="1:17" ht="14.4" customHeight="1" x14ac:dyDescent="0.3">
      <c r="A27" s="472" t="s">
        <v>784</v>
      </c>
      <c r="B27" s="473" t="s">
        <v>713</v>
      </c>
      <c r="C27" s="473" t="s">
        <v>710</v>
      </c>
      <c r="D27" s="473" t="s">
        <v>759</v>
      </c>
      <c r="E27" s="473" t="s">
        <v>760</v>
      </c>
      <c r="F27" s="477">
        <v>5</v>
      </c>
      <c r="G27" s="477">
        <v>8245</v>
      </c>
      <c r="H27" s="477"/>
      <c r="I27" s="477">
        <v>1649</v>
      </c>
      <c r="J27" s="477"/>
      <c r="K27" s="477"/>
      <c r="L27" s="477"/>
      <c r="M27" s="477"/>
      <c r="N27" s="477"/>
      <c r="O27" s="477"/>
      <c r="P27" s="500"/>
      <c r="Q27" s="478"/>
    </row>
    <row r="28" spans="1:17" ht="14.4" customHeight="1" x14ac:dyDescent="0.3">
      <c r="A28" s="472" t="s">
        <v>784</v>
      </c>
      <c r="B28" s="473" t="s">
        <v>713</v>
      </c>
      <c r="C28" s="473" t="s">
        <v>710</v>
      </c>
      <c r="D28" s="473" t="s">
        <v>762</v>
      </c>
      <c r="E28" s="473" t="s">
        <v>763</v>
      </c>
      <c r="F28" s="477"/>
      <c r="G28" s="477"/>
      <c r="H28" s="477"/>
      <c r="I28" s="477"/>
      <c r="J28" s="477">
        <v>4</v>
      </c>
      <c r="K28" s="477">
        <v>8820</v>
      </c>
      <c r="L28" s="477">
        <v>1</v>
      </c>
      <c r="M28" s="477">
        <v>2205</v>
      </c>
      <c r="N28" s="477">
        <v>19</v>
      </c>
      <c r="O28" s="477">
        <v>42066</v>
      </c>
      <c r="P28" s="500">
        <v>4.7693877551020405</v>
      </c>
      <c r="Q28" s="478">
        <v>2214</v>
      </c>
    </row>
    <row r="29" spans="1:17" ht="14.4" customHeight="1" x14ac:dyDescent="0.3">
      <c r="A29" s="472" t="s">
        <v>785</v>
      </c>
      <c r="B29" s="473" t="s">
        <v>713</v>
      </c>
      <c r="C29" s="473" t="s">
        <v>710</v>
      </c>
      <c r="D29" s="473" t="s">
        <v>716</v>
      </c>
      <c r="E29" s="473" t="s">
        <v>717</v>
      </c>
      <c r="F29" s="477">
        <v>5</v>
      </c>
      <c r="G29" s="477">
        <v>6310</v>
      </c>
      <c r="H29" s="477"/>
      <c r="I29" s="477">
        <v>1262</v>
      </c>
      <c r="J29" s="477"/>
      <c r="K29" s="477"/>
      <c r="L29" s="477"/>
      <c r="M29" s="477"/>
      <c r="N29" s="477">
        <v>2</v>
      </c>
      <c r="O29" s="477">
        <v>2536</v>
      </c>
      <c r="P29" s="500"/>
      <c r="Q29" s="478">
        <v>1268</v>
      </c>
    </row>
    <row r="30" spans="1:17" ht="14.4" customHeight="1" x14ac:dyDescent="0.3">
      <c r="A30" s="472" t="s">
        <v>785</v>
      </c>
      <c r="B30" s="473" t="s">
        <v>713</v>
      </c>
      <c r="C30" s="473" t="s">
        <v>710</v>
      </c>
      <c r="D30" s="473" t="s">
        <v>718</v>
      </c>
      <c r="E30" s="473" t="s">
        <v>719</v>
      </c>
      <c r="F30" s="477"/>
      <c r="G30" s="477"/>
      <c r="H30" s="477"/>
      <c r="I30" s="477"/>
      <c r="J30" s="477"/>
      <c r="K30" s="477"/>
      <c r="L30" s="477"/>
      <c r="M30" s="477"/>
      <c r="N30" s="477">
        <v>3</v>
      </c>
      <c r="O30" s="477">
        <v>7071</v>
      </c>
      <c r="P30" s="500"/>
      <c r="Q30" s="478">
        <v>2357</v>
      </c>
    </row>
    <row r="31" spans="1:17" ht="14.4" customHeight="1" x14ac:dyDescent="0.3">
      <c r="A31" s="472" t="s">
        <v>785</v>
      </c>
      <c r="B31" s="473" t="s">
        <v>713</v>
      </c>
      <c r="C31" s="473" t="s">
        <v>710</v>
      </c>
      <c r="D31" s="473" t="s">
        <v>720</v>
      </c>
      <c r="E31" s="473" t="s">
        <v>721</v>
      </c>
      <c r="F31" s="477">
        <v>3</v>
      </c>
      <c r="G31" s="477">
        <v>3231</v>
      </c>
      <c r="H31" s="477"/>
      <c r="I31" s="477">
        <v>1077</v>
      </c>
      <c r="J31" s="477"/>
      <c r="K31" s="477"/>
      <c r="L31" s="477"/>
      <c r="M31" s="477"/>
      <c r="N31" s="477">
        <v>1</v>
      </c>
      <c r="O31" s="477">
        <v>1083</v>
      </c>
      <c r="P31" s="500"/>
      <c r="Q31" s="478">
        <v>1083</v>
      </c>
    </row>
    <row r="32" spans="1:17" ht="14.4" customHeight="1" x14ac:dyDescent="0.3">
      <c r="A32" s="472" t="s">
        <v>785</v>
      </c>
      <c r="B32" s="473" t="s">
        <v>713</v>
      </c>
      <c r="C32" s="473" t="s">
        <v>710</v>
      </c>
      <c r="D32" s="473" t="s">
        <v>722</v>
      </c>
      <c r="E32" s="473" t="s">
        <v>723</v>
      </c>
      <c r="F32" s="477">
        <v>7</v>
      </c>
      <c r="G32" s="477">
        <v>26775</v>
      </c>
      <c r="H32" s="477">
        <v>1.1657523510971788</v>
      </c>
      <c r="I32" s="477">
        <v>3825</v>
      </c>
      <c r="J32" s="477">
        <v>6</v>
      </c>
      <c r="K32" s="477">
        <v>22968</v>
      </c>
      <c r="L32" s="477">
        <v>1</v>
      </c>
      <c r="M32" s="477">
        <v>3828</v>
      </c>
      <c r="N32" s="477">
        <v>4</v>
      </c>
      <c r="O32" s="477">
        <v>15372</v>
      </c>
      <c r="P32" s="500">
        <v>0.66927899686520376</v>
      </c>
      <c r="Q32" s="478">
        <v>3843</v>
      </c>
    </row>
    <row r="33" spans="1:17" ht="14.4" customHeight="1" x14ac:dyDescent="0.3">
      <c r="A33" s="472" t="s">
        <v>785</v>
      </c>
      <c r="B33" s="473" t="s">
        <v>713</v>
      </c>
      <c r="C33" s="473" t="s">
        <v>710</v>
      </c>
      <c r="D33" s="473" t="s">
        <v>728</v>
      </c>
      <c r="E33" s="473" t="s">
        <v>729</v>
      </c>
      <c r="F33" s="477">
        <v>2</v>
      </c>
      <c r="G33" s="477">
        <v>3310</v>
      </c>
      <c r="H33" s="477"/>
      <c r="I33" s="477">
        <v>1655</v>
      </c>
      <c r="J33" s="477"/>
      <c r="K33" s="477"/>
      <c r="L33" s="477"/>
      <c r="M33" s="477"/>
      <c r="N33" s="477"/>
      <c r="O33" s="477"/>
      <c r="P33" s="500"/>
      <c r="Q33" s="478"/>
    </row>
    <row r="34" spans="1:17" ht="14.4" customHeight="1" x14ac:dyDescent="0.3">
      <c r="A34" s="472" t="s">
        <v>785</v>
      </c>
      <c r="B34" s="473" t="s">
        <v>713</v>
      </c>
      <c r="C34" s="473" t="s">
        <v>710</v>
      </c>
      <c r="D34" s="473" t="s">
        <v>732</v>
      </c>
      <c r="E34" s="473" t="s">
        <v>733</v>
      </c>
      <c r="F34" s="477"/>
      <c r="G34" s="477"/>
      <c r="H34" s="477"/>
      <c r="I34" s="477"/>
      <c r="J34" s="477"/>
      <c r="K34" s="477"/>
      <c r="L34" s="477"/>
      <c r="M34" s="477"/>
      <c r="N34" s="477">
        <v>2</v>
      </c>
      <c r="O34" s="477">
        <v>1688</v>
      </c>
      <c r="P34" s="500"/>
      <c r="Q34" s="478">
        <v>844</v>
      </c>
    </row>
    <row r="35" spans="1:17" ht="14.4" customHeight="1" x14ac:dyDescent="0.3">
      <c r="A35" s="472" t="s">
        <v>785</v>
      </c>
      <c r="B35" s="473" t="s">
        <v>713</v>
      </c>
      <c r="C35" s="473" t="s">
        <v>710</v>
      </c>
      <c r="D35" s="473" t="s">
        <v>736</v>
      </c>
      <c r="E35" s="473" t="s">
        <v>737</v>
      </c>
      <c r="F35" s="477">
        <v>7</v>
      </c>
      <c r="G35" s="477">
        <v>119</v>
      </c>
      <c r="H35" s="477">
        <v>1</v>
      </c>
      <c r="I35" s="477">
        <v>17</v>
      </c>
      <c r="J35" s="477">
        <v>7</v>
      </c>
      <c r="K35" s="477">
        <v>119</v>
      </c>
      <c r="L35" s="477">
        <v>1</v>
      </c>
      <c r="M35" s="477">
        <v>17</v>
      </c>
      <c r="N35" s="477">
        <v>7</v>
      </c>
      <c r="O35" s="477">
        <v>119</v>
      </c>
      <c r="P35" s="500">
        <v>1</v>
      </c>
      <c r="Q35" s="478">
        <v>17</v>
      </c>
    </row>
    <row r="36" spans="1:17" ht="14.4" customHeight="1" x14ac:dyDescent="0.3">
      <c r="A36" s="472" t="s">
        <v>785</v>
      </c>
      <c r="B36" s="473" t="s">
        <v>713</v>
      </c>
      <c r="C36" s="473" t="s">
        <v>710</v>
      </c>
      <c r="D36" s="473" t="s">
        <v>738</v>
      </c>
      <c r="E36" s="473" t="s">
        <v>725</v>
      </c>
      <c r="F36" s="477">
        <v>12</v>
      </c>
      <c r="G36" s="477">
        <v>8496</v>
      </c>
      <c r="H36" s="477">
        <v>0.74894217207334268</v>
      </c>
      <c r="I36" s="477">
        <v>708</v>
      </c>
      <c r="J36" s="477">
        <v>16</v>
      </c>
      <c r="K36" s="477">
        <v>11344</v>
      </c>
      <c r="L36" s="477">
        <v>1</v>
      </c>
      <c r="M36" s="477">
        <v>709</v>
      </c>
      <c r="N36" s="477">
        <v>12</v>
      </c>
      <c r="O36" s="477">
        <v>8568</v>
      </c>
      <c r="P36" s="500">
        <v>0.75528913963328637</v>
      </c>
      <c r="Q36" s="478">
        <v>714</v>
      </c>
    </row>
    <row r="37" spans="1:17" ht="14.4" customHeight="1" x14ac:dyDescent="0.3">
      <c r="A37" s="472" t="s">
        <v>785</v>
      </c>
      <c r="B37" s="473" t="s">
        <v>713</v>
      </c>
      <c r="C37" s="473" t="s">
        <v>710</v>
      </c>
      <c r="D37" s="473" t="s">
        <v>739</v>
      </c>
      <c r="E37" s="473" t="s">
        <v>727</v>
      </c>
      <c r="F37" s="477">
        <v>15</v>
      </c>
      <c r="G37" s="477">
        <v>21585</v>
      </c>
      <c r="H37" s="477">
        <v>0.65126874453127359</v>
      </c>
      <c r="I37" s="477">
        <v>1439</v>
      </c>
      <c r="J37" s="477">
        <v>23</v>
      </c>
      <c r="K37" s="477">
        <v>33143</v>
      </c>
      <c r="L37" s="477">
        <v>1</v>
      </c>
      <c r="M37" s="477">
        <v>1441</v>
      </c>
      <c r="N37" s="477">
        <v>13</v>
      </c>
      <c r="O37" s="477">
        <v>18824</v>
      </c>
      <c r="P37" s="500">
        <v>0.56796306912470207</v>
      </c>
      <c r="Q37" s="478">
        <v>1448</v>
      </c>
    </row>
    <row r="38" spans="1:17" ht="14.4" customHeight="1" x14ac:dyDescent="0.3">
      <c r="A38" s="472" t="s">
        <v>785</v>
      </c>
      <c r="B38" s="473" t="s">
        <v>713</v>
      </c>
      <c r="C38" s="473" t="s">
        <v>710</v>
      </c>
      <c r="D38" s="473" t="s">
        <v>740</v>
      </c>
      <c r="E38" s="473" t="s">
        <v>741</v>
      </c>
      <c r="F38" s="477">
        <v>12</v>
      </c>
      <c r="G38" s="477">
        <v>29256</v>
      </c>
      <c r="H38" s="477">
        <v>0.99836199836199835</v>
      </c>
      <c r="I38" s="477">
        <v>2438</v>
      </c>
      <c r="J38" s="477">
        <v>12</v>
      </c>
      <c r="K38" s="477">
        <v>29304</v>
      </c>
      <c r="L38" s="477">
        <v>1</v>
      </c>
      <c r="M38" s="477">
        <v>2442</v>
      </c>
      <c r="N38" s="477">
        <v>8</v>
      </c>
      <c r="O38" s="477">
        <v>19640</v>
      </c>
      <c r="P38" s="500">
        <v>0.67021567021567019</v>
      </c>
      <c r="Q38" s="478">
        <v>2455</v>
      </c>
    </row>
    <row r="39" spans="1:17" ht="14.4" customHeight="1" x14ac:dyDescent="0.3">
      <c r="A39" s="472" t="s">
        <v>785</v>
      </c>
      <c r="B39" s="473" t="s">
        <v>713</v>
      </c>
      <c r="C39" s="473" t="s">
        <v>710</v>
      </c>
      <c r="D39" s="473" t="s">
        <v>742</v>
      </c>
      <c r="E39" s="473" t="s">
        <v>743</v>
      </c>
      <c r="F39" s="477">
        <v>12</v>
      </c>
      <c r="G39" s="477">
        <v>828</v>
      </c>
      <c r="H39" s="477">
        <v>0.75</v>
      </c>
      <c r="I39" s="477">
        <v>69</v>
      </c>
      <c r="J39" s="477">
        <v>16</v>
      </c>
      <c r="K39" s="477">
        <v>1104</v>
      </c>
      <c r="L39" s="477">
        <v>1</v>
      </c>
      <c r="M39" s="477">
        <v>69</v>
      </c>
      <c r="N39" s="477">
        <v>12</v>
      </c>
      <c r="O39" s="477">
        <v>840</v>
      </c>
      <c r="P39" s="500">
        <v>0.76086956521739135</v>
      </c>
      <c r="Q39" s="478">
        <v>70</v>
      </c>
    </row>
    <row r="40" spans="1:17" ht="14.4" customHeight="1" x14ac:dyDescent="0.3">
      <c r="A40" s="472" t="s">
        <v>785</v>
      </c>
      <c r="B40" s="473" t="s">
        <v>713</v>
      </c>
      <c r="C40" s="473" t="s">
        <v>710</v>
      </c>
      <c r="D40" s="473" t="s">
        <v>746</v>
      </c>
      <c r="E40" s="473" t="s">
        <v>747</v>
      </c>
      <c r="F40" s="477">
        <v>33</v>
      </c>
      <c r="G40" s="477">
        <v>18480</v>
      </c>
      <c r="H40" s="477">
        <v>0.64590542099192616</v>
      </c>
      <c r="I40" s="477">
        <v>560</v>
      </c>
      <c r="J40" s="477">
        <v>51</v>
      </c>
      <c r="K40" s="477">
        <v>28611</v>
      </c>
      <c r="L40" s="477">
        <v>1</v>
      </c>
      <c r="M40" s="477">
        <v>561</v>
      </c>
      <c r="N40" s="477">
        <v>29</v>
      </c>
      <c r="O40" s="477">
        <v>16298</v>
      </c>
      <c r="P40" s="500">
        <v>0.56964104714969765</v>
      </c>
      <c r="Q40" s="478">
        <v>562</v>
      </c>
    </row>
    <row r="41" spans="1:17" ht="14.4" customHeight="1" x14ac:dyDescent="0.3">
      <c r="A41" s="472" t="s">
        <v>785</v>
      </c>
      <c r="B41" s="473" t="s">
        <v>713</v>
      </c>
      <c r="C41" s="473" t="s">
        <v>710</v>
      </c>
      <c r="D41" s="473" t="s">
        <v>754</v>
      </c>
      <c r="E41" s="473" t="s">
        <v>755</v>
      </c>
      <c r="F41" s="477"/>
      <c r="G41" s="477"/>
      <c r="H41" s="477"/>
      <c r="I41" s="477"/>
      <c r="J41" s="477">
        <v>1</v>
      </c>
      <c r="K41" s="477">
        <v>429</v>
      </c>
      <c r="L41" s="477">
        <v>1</v>
      </c>
      <c r="M41" s="477">
        <v>429</v>
      </c>
      <c r="N41" s="477">
        <v>1</v>
      </c>
      <c r="O41" s="477">
        <v>430</v>
      </c>
      <c r="P41" s="500">
        <v>1.0023310023310024</v>
      </c>
      <c r="Q41" s="478">
        <v>430</v>
      </c>
    </row>
    <row r="42" spans="1:17" ht="14.4" customHeight="1" x14ac:dyDescent="0.3">
      <c r="A42" s="472" t="s">
        <v>785</v>
      </c>
      <c r="B42" s="473" t="s">
        <v>713</v>
      </c>
      <c r="C42" s="473" t="s">
        <v>710</v>
      </c>
      <c r="D42" s="473" t="s">
        <v>759</v>
      </c>
      <c r="E42" s="473" t="s">
        <v>760</v>
      </c>
      <c r="F42" s="477">
        <v>9</v>
      </c>
      <c r="G42" s="477">
        <v>14841</v>
      </c>
      <c r="H42" s="477"/>
      <c r="I42" s="477">
        <v>1649</v>
      </c>
      <c r="J42" s="477"/>
      <c r="K42" s="477"/>
      <c r="L42" s="477"/>
      <c r="M42" s="477"/>
      <c r="N42" s="477"/>
      <c r="O42" s="477"/>
      <c r="P42" s="500"/>
      <c r="Q42" s="478"/>
    </row>
    <row r="43" spans="1:17" ht="14.4" customHeight="1" x14ac:dyDescent="0.3">
      <c r="A43" s="472" t="s">
        <v>785</v>
      </c>
      <c r="B43" s="473" t="s">
        <v>713</v>
      </c>
      <c r="C43" s="473" t="s">
        <v>710</v>
      </c>
      <c r="D43" s="473" t="s">
        <v>762</v>
      </c>
      <c r="E43" s="473" t="s">
        <v>763</v>
      </c>
      <c r="F43" s="477"/>
      <c r="G43" s="477"/>
      <c r="H43" s="477"/>
      <c r="I43" s="477"/>
      <c r="J43" s="477">
        <v>23</v>
      </c>
      <c r="K43" s="477">
        <v>50715</v>
      </c>
      <c r="L43" s="477">
        <v>1</v>
      </c>
      <c r="M43" s="477">
        <v>2205</v>
      </c>
      <c r="N43" s="477">
        <v>14</v>
      </c>
      <c r="O43" s="477">
        <v>30996</v>
      </c>
      <c r="P43" s="500">
        <v>0.61118012422360246</v>
      </c>
      <c r="Q43" s="478">
        <v>2214</v>
      </c>
    </row>
    <row r="44" spans="1:17" ht="14.4" customHeight="1" x14ac:dyDescent="0.3">
      <c r="A44" s="472" t="s">
        <v>786</v>
      </c>
      <c r="B44" s="473" t="s">
        <v>713</v>
      </c>
      <c r="C44" s="473" t="s">
        <v>710</v>
      </c>
      <c r="D44" s="473" t="s">
        <v>722</v>
      </c>
      <c r="E44" s="473" t="s">
        <v>723</v>
      </c>
      <c r="F44" s="477">
        <v>3</v>
      </c>
      <c r="G44" s="477">
        <v>11475</v>
      </c>
      <c r="H44" s="477"/>
      <c r="I44" s="477">
        <v>3825</v>
      </c>
      <c r="J44" s="477"/>
      <c r="K44" s="477"/>
      <c r="L44" s="477"/>
      <c r="M44" s="477"/>
      <c r="N44" s="477"/>
      <c r="O44" s="477"/>
      <c r="P44" s="500"/>
      <c r="Q44" s="478"/>
    </row>
    <row r="45" spans="1:17" ht="14.4" customHeight="1" x14ac:dyDescent="0.3">
      <c r="A45" s="472" t="s">
        <v>786</v>
      </c>
      <c r="B45" s="473" t="s">
        <v>713</v>
      </c>
      <c r="C45" s="473" t="s">
        <v>710</v>
      </c>
      <c r="D45" s="473" t="s">
        <v>728</v>
      </c>
      <c r="E45" s="473" t="s">
        <v>729</v>
      </c>
      <c r="F45" s="477">
        <v>1</v>
      </c>
      <c r="G45" s="477">
        <v>1655</v>
      </c>
      <c r="H45" s="477"/>
      <c r="I45" s="477">
        <v>1655</v>
      </c>
      <c r="J45" s="477"/>
      <c r="K45" s="477"/>
      <c r="L45" s="477"/>
      <c r="M45" s="477"/>
      <c r="N45" s="477"/>
      <c r="O45" s="477"/>
      <c r="P45" s="500"/>
      <c r="Q45" s="478"/>
    </row>
    <row r="46" spans="1:17" ht="14.4" customHeight="1" x14ac:dyDescent="0.3">
      <c r="A46" s="472" t="s">
        <v>786</v>
      </c>
      <c r="B46" s="473" t="s">
        <v>713</v>
      </c>
      <c r="C46" s="473" t="s">
        <v>710</v>
      </c>
      <c r="D46" s="473" t="s">
        <v>736</v>
      </c>
      <c r="E46" s="473" t="s">
        <v>737</v>
      </c>
      <c r="F46" s="477">
        <v>3</v>
      </c>
      <c r="G46" s="477">
        <v>51</v>
      </c>
      <c r="H46" s="477">
        <v>1</v>
      </c>
      <c r="I46" s="477">
        <v>17</v>
      </c>
      <c r="J46" s="477">
        <v>3</v>
      </c>
      <c r="K46" s="477">
        <v>51</v>
      </c>
      <c r="L46" s="477">
        <v>1</v>
      </c>
      <c r="M46" s="477">
        <v>17</v>
      </c>
      <c r="N46" s="477"/>
      <c r="O46" s="477"/>
      <c r="P46" s="500"/>
      <c r="Q46" s="478"/>
    </row>
    <row r="47" spans="1:17" ht="14.4" customHeight="1" x14ac:dyDescent="0.3">
      <c r="A47" s="472" t="s">
        <v>786</v>
      </c>
      <c r="B47" s="473" t="s">
        <v>713</v>
      </c>
      <c r="C47" s="473" t="s">
        <v>710</v>
      </c>
      <c r="D47" s="473" t="s">
        <v>738</v>
      </c>
      <c r="E47" s="473" t="s">
        <v>725</v>
      </c>
      <c r="F47" s="477">
        <v>6</v>
      </c>
      <c r="G47" s="477">
        <v>4248</v>
      </c>
      <c r="H47" s="477">
        <v>1.1983074753173484</v>
      </c>
      <c r="I47" s="477">
        <v>708</v>
      </c>
      <c r="J47" s="477">
        <v>5</v>
      </c>
      <c r="K47" s="477">
        <v>3545</v>
      </c>
      <c r="L47" s="477">
        <v>1</v>
      </c>
      <c r="M47" s="477">
        <v>709</v>
      </c>
      <c r="N47" s="477"/>
      <c r="O47" s="477"/>
      <c r="P47" s="500"/>
      <c r="Q47" s="478"/>
    </row>
    <row r="48" spans="1:17" ht="14.4" customHeight="1" x14ac:dyDescent="0.3">
      <c r="A48" s="472" t="s">
        <v>786</v>
      </c>
      <c r="B48" s="473" t="s">
        <v>713</v>
      </c>
      <c r="C48" s="473" t="s">
        <v>710</v>
      </c>
      <c r="D48" s="473" t="s">
        <v>739</v>
      </c>
      <c r="E48" s="473" t="s">
        <v>727</v>
      </c>
      <c r="F48" s="477">
        <v>5</v>
      </c>
      <c r="G48" s="477">
        <v>7195</v>
      </c>
      <c r="H48" s="477">
        <v>1.2482650936849411</v>
      </c>
      <c r="I48" s="477">
        <v>1439</v>
      </c>
      <c r="J48" s="477">
        <v>4</v>
      </c>
      <c r="K48" s="477">
        <v>5764</v>
      </c>
      <c r="L48" s="477">
        <v>1</v>
      </c>
      <c r="M48" s="477">
        <v>1441</v>
      </c>
      <c r="N48" s="477"/>
      <c r="O48" s="477"/>
      <c r="P48" s="500"/>
      <c r="Q48" s="478"/>
    </row>
    <row r="49" spans="1:17" ht="14.4" customHeight="1" x14ac:dyDescent="0.3">
      <c r="A49" s="472" t="s">
        <v>786</v>
      </c>
      <c r="B49" s="473" t="s">
        <v>713</v>
      </c>
      <c r="C49" s="473" t="s">
        <v>710</v>
      </c>
      <c r="D49" s="473" t="s">
        <v>740</v>
      </c>
      <c r="E49" s="473" t="s">
        <v>741</v>
      </c>
      <c r="F49" s="477">
        <v>3</v>
      </c>
      <c r="G49" s="477">
        <v>7314</v>
      </c>
      <c r="H49" s="477">
        <v>2.9950859950859949</v>
      </c>
      <c r="I49" s="477">
        <v>2438</v>
      </c>
      <c r="J49" s="477">
        <v>1</v>
      </c>
      <c r="K49" s="477">
        <v>2442</v>
      </c>
      <c r="L49" s="477">
        <v>1</v>
      </c>
      <c r="M49" s="477">
        <v>2442</v>
      </c>
      <c r="N49" s="477"/>
      <c r="O49" s="477"/>
      <c r="P49" s="500"/>
      <c r="Q49" s="478"/>
    </row>
    <row r="50" spans="1:17" ht="14.4" customHeight="1" x14ac:dyDescent="0.3">
      <c r="A50" s="472" t="s">
        <v>786</v>
      </c>
      <c r="B50" s="473" t="s">
        <v>713</v>
      </c>
      <c r="C50" s="473" t="s">
        <v>710</v>
      </c>
      <c r="D50" s="473" t="s">
        <v>742</v>
      </c>
      <c r="E50" s="473" t="s">
        <v>743</v>
      </c>
      <c r="F50" s="477">
        <v>6</v>
      </c>
      <c r="G50" s="477">
        <v>414</v>
      </c>
      <c r="H50" s="477">
        <v>1.2</v>
      </c>
      <c r="I50" s="477">
        <v>69</v>
      </c>
      <c r="J50" s="477">
        <v>5</v>
      </c>
      <c r="K50" s="477">
        <v>345</v>
      </c>
      <c r="L50" s="477">
        <v>1</v>
      </c>
      <c r="M50" s="477">
        <v>69</v>
      </c>
      <c r="N50" s="477"/>
      <c r="O50" s="477"/>
      <c r="P50" s="500"/>
      <c r="Q50" s="478"/>
    </row>
    <row r="51" spans="1:17" ht="14.4" customHeight="1" x14ac:dyDescent="0.3">
      <c r="A51" s="472" t="s">
        <v>786</v>
      </c>
      <c r="B51" s="473" t="s">
        <v>713</v>
      </c>
      <c r="C51" s="473" t="s">
        <v>710</v>
      </c>
      <c r="D51" s="473" t="s">
        <v>746</v>
      </c>
      <c r="E51" s="473" t="s">
        <v>747</v>
      </c>
      <c r="F51" s="477">
        <v>21</v>
      </c>
      <c r="G51" s="477">
        <v>11760</v>
      </c>
      <c r="H51" s="477">
        <v>1.7468805704099821</v>
      </c>
      <c r="I51" s="477">
        <v>560</v>
      </c>
      <c r="J51" s="477">
        <v>12</v>
      </c>
      <c r="K51" s="477">
        <v>6732</v>
      </c>
      <c r="L51" s="477">
        <v>1</v>
      </c>
      <c r="M51" s="477">
        <v>561</v>
      </c>
      <c r="N51" s="477"/>
      <c r="O51" s="477"/>
      <c r="P51" s="500"/>
      <c r="Q51" s="478"/>
    </row>
    <row r="52" spans="1:17" ht="14.4" customHeight="1" x14ac:dyDescent="0.3">
      <c r="A52" s="472" t="s">
        <v>786</v>
      </c>
      <c r="B52" s="473" t="s">
        <v>713</v>
      </c>
      <c r="C52" s="473" t="s">
        <v>710</v>
      </c>
      <c r="D52" s="473" t="s">
        <v>759</v>
      </c>
      <c r="E52" s="473" t="s">
        <v>760</v>
      </c>
      <c r="F52" s="477">
        <v>5</v>
      </c>
      <c r="G52" s="477">
        <v>8245</v>
      </c>
      <c r="H52" s="477"/>
      <c r="I52" s="477">
        <v>1649</v>
      </c>
      <c r="J52" s="477"/>
      <c r="K52" s="477"/>
      <c r="L52" s="477"/>
      <c r="M52" s="477"/>
      <c r="N52" s="477"/>
      <c r="O52" s="477"/>
      <c r="P52" s="500"/>
      <c r="Q52" s="478"/>
    </row>
    <row r="53" spans="1:17" ht="14.4" customHeight="1" x14ac:dyDescent="0.3">
      <c r="A53" s="472" t="s">
        <v>786</v>
      </c>
      <c r="B53" s="473" t="s">
        <v>713</v>
      </c>
      <c r="C53" s="473" t="s">
        <v>710</v>
      </c>
      <c r="D53" s="473" t="s">
        <v>762</v>
      </c>
      <c r="E53" s="473" t="s">
        <v>763</v>
      </c>
      <c r="F53" s="477"/>
      <c r="G53" s="477"/>
      <c r="H53" s="477"/>
      <c r="I53" s="477"/>
      <c r="J53" s="477">
        <v>9</v>
      </c>
      <c r="K53" s="477">
        <v>19845</v>
      </c>
      <c r="L53" s="477">
        <v>1</v>
      </c>
      <c r="M53" s="477">
        <v>2205</v>
      </c>
      <c r="N53" s="477"/>
      <c r="O53" s="477"/>
      <c r="P53" s="500"/>
      <c r="Q53" s="478"/>
    </row>
    <row r="54" spans="1:17" ht="14.4" customHeight="1" x14ac:dyDescent="0.3">
      <c r="A54" s="472" t="s">
        <v>787</v>
      </c>
      <c r="B54" s="473" t="s">
        <v>709</v>
      </c>
      <c r="C54" s="473" t="s">
        <v>710</v>
      </c>
      <c r="D54" s="473" t="s">
        <v>711</v>
      </c>
      <c r="E54" s="473" t="s">
        <v>712</v>
      </c>
      <c r="F54" s="477"/>
      <c r="G54" s="477"/>
      <c r="H54" s="477"/>
      <c r="I54" s="477"/>
      <c r="J54" s="477">
        <v>1</v>
      </c>
      <c r="K54" s="477">
        <v>11433</v>
      </c>
      <c r="L54" s="477">
        <v>1</v>
      </c>
      <c r="M54" s="477">
        <v>11433</v>
      </c>
      <c r="N54" s="477">
        <v>1</v>
      </c>
      <c r="O54" s="477">
        <v>11513</v>
      </c>
      <c r="P54" s="500">
        <v>1.0069972885506866</v>
      </c>
      <c r="Q54" s="478">
        <v>11513</v>
      </c>
    </row>
    <row r="55" spans="1:17" ht="14.4" customHeight="1" x14ac:dyDescent="0.3">
      <c r="A55" s="472" t="s">
        <v>787</v>
      </c>
      <c r="B55" s="473" t="s">
        <v>713</v>
      </c>
      <c r="C55" s="473" t="s">
        <v>710</v>
      </c>
      <c r="D55" s="473" t="s">
        <v>714</v>
      </c>
      <c r="E55" s="473" t="s">
        <v>715</v>
      </c>
      <c r="F55" s="477">
        <v>1</v>
      </c>
      <c r="G55" s="477">
        <v>136</v>
      </c>
      <c r="H55" s="477">
        <v>0.49635036496350365</v>
      </c>
      <c r="I55" s="477">
        <v>136</v>
      </c>
      <c r="J55" s="477">
        <v>2</v>
      </c>
      <c r="K55" s="477">
        <v>274</v>
      </c>
      <c r="L55" s="477">
        <v>1</v>
      </c>
      <c r="M55" s="477">
        <v>137</v>
      </c>
      <c r="N55" s="477"/>
      <c r="O55" s="477"/>
      <c r="P55" s="500"/>
      <c r="Q55" s="478"/>
    </row>
    <row r="56" spans="1:17" ht="14.4" customHeight="1" x14ac:dyDescent="0.3">
      <c r="A56" s="472" t="s">
        <v>787</v>
      </c>
      <c r="B56" s="473" t="s">
        <v>713</v>
      </c>
      <c r="C56" s="473" t="s">
        <v>710</v>
      </c>
      <c r="D56" s="473" t="s">
        <v>718</v>
      </c>
      <c r="E56" s="473" t="s">
        <v>719</v>
      </c>
      <c r="F56" s="477"/>
      <c r="G56" s="477"/>
      <c r="H56" s="477"/>
      <c r="I56" s="477"/>
      <c r="J56" s="477">
        <v>2</v>
      </c>
      <c r="K56" s="477">
        <v>4686</v>
      </c>
      <c r="L56" s="477">
        <v>1</v>
      </c>
      <c r="M56" s="477">
        <v>2343</v>
      </c>
      <c r="N56" s="477">
        <v>3</v>
      </c>
      <c r="O56" s="477">
        <v>7071</v>
      </c>
      <c r="P56" s="500">
        <v>1.5089628681177978</v>
      </c>
      <c r="Q56" s="478">
        <v>2357</v>
      </c>
    </row>
    <row r="57" spans="1:17" ht="14.4" customHeight="1" x14ac:dyDescent="0.3">
      <c r="A57" s="472" t="s">
        <v>787</v>
      </c>
      <c r="B57" s="473" t="s">
        <v>713</v>
      </c>
      <c r="C57" s="473" t="s">
        <v>710</v>
      </c>
      <c r="D57" s="473" t="s">
        <v>720</v>
      </c>
      <c r="E57" s="473" t="s">
        <v>721</v>
      </c>
      <c r="F57" s="477"/>
      <c r="G57" s="477"/>
      <c r="H57" s="477"/>
      <c r="I57" s="477"/>
      <c r="J57" s="477"/>
      <c r="K57" s="477"/>
      <c r="L57" s="477"/>
      <c r="M57" s="477"/>
      <c r="N57" s="477">
        <v>1</v>
      </c>
      <c r="O57" s="477">
        <v>1083</v>
      </c>
      <c r="P57" s="500"/>
      <c r="Q57" s="478">
        <v>1083</v>
      </c>
    </row>
    <row r="58" spans="1:17" ht="14.4" customHeight="1" x14ac:dyDescent="0.3">
      <c r="A58" s="472" t="s">
        <v>787</v>
      </c>
      <c r="B58" s="473" t="s">
        <v>713</v>
      </c>
      <c r="C58" s="473" t="s">
        <v>710</v>
      </c>
      <c r="D58" s="473" t="s">
        <v>722</v>
      </c>
      <c r="E58" s="473" t="s">
        <v>723</v>
      </c>
      <c r="F58" s="477">
        <v>2</v>
      </c>
      <c r="G58" s="477">
        <v>7650</v>
      </c>
      <c r="H58" s="477">
        <v>1.9984326018808778</v>
      </c>
      <c r="I58" s="477">
        <v>3825</v>
      </c>
      <c r="J58" s="477">
        <v>1</v>
      </c>
      <c r="K58" s="477">
        <v>3828</v>
      </c>
      <c r="L58" s="477">
        <v>1</v>
      </c>
      <c r="M58" s="477">
        <v>3828</v>
      </c>
      <c r="N58" s="477">
        <v>3</v>
      </c>
      <c r="O58" s="477">
        <v>11529</v>
      </c>
      <c r="P58" s="500">
        <v>3.011755485893417</v>
      </c>
      <c r="Q58" s="478">
        <v>3843</v>
      </c>
    </row>
    <row r="59" spans="1:17" ht="14.4" customHeight="1" x14ac:dyDescent="0.3">
      <c r="A59" s="472" t="s">
        <v>787</v>
      </c>
      <c r="B59" s="473" t="s">
        <v>713</v>
      </c>
      <c r="C59" s="473" t="s">
        <v>710</v>
      </c>
      <c r="D59" s="473" t="s">
        <v>724</v>
      </c>
      <c r="E59" s="473" t="s">
        <v>725</v>
      </c>
      <c r="F59" s="477"/>
      <c r="G59" s="477"/>
      <c r="H59" s="477"/>
      <c r="I59" s="477"/>
      <c r="J59" s="477"/>
      <c r="K59" s="477"/>
      <c r="L59" s="477"/>
      <c r="M59" s="477"/>
      <c r="N59" s="477">
        <v>1</v>
      </c>
      <c r="O59" s="477">
        <v>446</v>
      </c>
      <c r="P59" s="500"/>
      <c r="Q59" s="478">
        <v>446</v>
      </c>
    </row>
    <row r="60" spans="1:17" ht="14.4" customHeight="1" x14ac:dyDescent="0.3">
      <c r="A60" s="472" t="s">
        <v>787</v>
      </c>
      <c r="B60" s="473" t="s">
        <v>713</v>
      </c>
      <c r="C60" s="473" t="s">
        <v>710</v>
      </c>
      <c r="D60" s="473" t="s">
        <v>726</v>
      </c>
      <c r="E60" s="473" t="s">
        <v>727</v>
      </c>
      <c r="F60" s="477"/>
      <c r="G60" s="477"/>
      <c r="H60" s="477"/>
      <c r="I60" s="477"/>
      <c r="J60" s="477"/>
      <c r="K60" s="477"/>
      <c r="L60" s="477"/>
      <c r="M60" s="477"/>
      <c r="N60" s="477">
        <v>1</v>
      </c>
      <c r="O60" s="477">
        <v>857</v>
      </c>
      <c r="P60" s="500"/>
      <c r="Q60" s="478">
        <v>857</v>
      </c>
    </row>
    <row r="61" spans="1:17" ht="14.4" customHeight="1" x14ac:dyDescent="0.3">
      <c r="A61" s="472" t="s">
        <v>787</v>
      </c>
      <c r="B61" s="473" t="s">
        <v>713</v>
      </c>
      <c r="C61" s="473" t="s">
        <v>710</v>
      </c>
      <c r="D61" s="473" t="s">
        <v>732</v>
      </c>
      <c r="E61" s="473" t="s">
        <v>733</v>
      </c>
      <c r="F61" s="477"/>
      <c r="G61" s="477"/>
      <c r="H61" s="477"/>
      <c r="I61" s="477"/>
      <c r="J61" s="477">
        <v>1</v>
      </c>
      <c r="K61" s="477">
        <v>841</v>
      </c>
      <c r="L61" s="477">
        <v>1</v>
      </c>
      <c r="M61" s="477">
        <v>841</v>
      </c>
      <c r="N61" s="477">
        <v>2</v>
      </c>
      <c r="O61" s="477">
        <v>1688</v>
      </c>
      <c r="P61" s="500">
        <v>2.0071343638525563</v>
      </c>
      <c r="Q61" s="478">
        <v>844</v>
      </c>
    </row>
    <row r="62" spans="1:17" ht="14.4" customHeight="1" x14ac:dyDescent="0.3">
      <c r="A62" s="472" t="s">
        <v>787</v>
      </c>
      <c r="B62" s="473" t="s">
        <v>713</v>
      </c>
      <c r="C62" s="473" t="s">
        <v>710</v>
      </c>
      <c r="D62" s="473" t="s">
        <v>736</v>
      </c>
      <c r="E62" s="473" t="s">
        <v>737</v>
      </c>
      <c r="F62" s="477">
        <v>4</v>
      </c>
      <c r="G62" s="477">
        <v>68</v>
      </c>
      <c r="H62" s="477">
        <v>1.3333333333333333</v>
      </c>
      <c r="I62" s="477">
        <v>17</v>
      </c>
      <c r="J62" s="477">
        <v>3</v>
      </c>
      <c r="K62" s="477">
        <v>51</v>
      </c>
      <c r="L62" s="477">
        <v>1</v>
      </c>
      <c r="M62" s="477">
        <v>17</v>
      </c>
      <c r="N62" s="477">
        <v>7</v>
      </c>
      <c r="O62" s="477">
        <v>119</v>
      </c>
      <c r="P62" s="500">
        <v>2.3333333333333335</v>
      </c>
      <c r="Q62" s="478">
        <v>17</v>
      </c>
    </row>
    <row r="63" spans="1:17" ht="14.4" customHeight="1" x14ac:dyDescent="0.3">
      <c r="A63" s="472" t="s">
        <v>787</v>
      </c>
      <c r="B63" s="473" t="s">
        <v>713</v>
      </c>
      <c r="C63" s="473" t="s">
        <v>710</v>
      </c>
      <c r="D63" s="473" t="s">
        <v>738</v>
      </c>
      <c r="E63" s="473" t="s">
        <v>725</v>
      </c>
      <c r="F63" s="477">
        <v>8</v>
      </c>
      <c r="G63" s="477">
        <v>5664</v>
      </c>
      <c r="H63" s="477">
        <v>1.5977433004231312</v>
      </c>
      <c r="I63" s="477">
        <v>708</v>
      </c>
      <c r="J63" s="477">
        <v>5</v>
      </c>
      <c r="K63" s="477">
        <v>3545</v>
      </c>
      <c r="L63" s="477">
        <v>1</v>
      </c>
      <c r="M63" s="477">
        <v>709</v>
      </c>
      <c r="N63" s="477">
        <v>10</v>
      </c>
      <c r="O63" s="477">
        <v>7140</v>
      </c>
      <c r="P63" s="500">
        <v>2.0141043723554302</v>
      </c>
      <c r="Q63" s="478">
        <v>714</v>
      </c>
    </row>
    <row r="64" spans="1:17" ht="14.4" customHeight="1" x14ac:dyDescent="0.3">
      <c r="A64" s="472" t="s">
        <v>787</v>
      </c>
      <c r="B64" s="473" t="s">
        <v>713</v>
      </c>
      <c r="C64" s="473" t="s">
        <v>710</v>
      </c>
      <c r="D64" s="473" t="s">
        <v>739</v>
      </c>
      <c r="E64" s="473" t="s">
        <v>727</v>
      </c>
      <c r="F64" s="477">
        <v>5</v>
      </c>
      <c r="G64" s="477">
        <v>7195</v>
      </c>
      <c r="H64" s="477">
        <v>2.4965301873698822</v>
      </c>
      <c r="I64" s="477">
        <v>1439</v>
      </c>
      <c r="J64" s="477">
        <v>2</v>
      </c>
      <c r="K64" s="477">
        <v>2882</v>
      </c>
      <c r="L64" s="477">
        <v>1</v>
      </c>
      <c r="M64" s="477">
        <v>1441</v>
      </c>
      <c r="N64" s="477">
        <v>1</v>
      </c>
      <c r="O64" s="477">
        <v>1448</v>
      </c>
      <c r="P64" s="500">
        <v>0.50242886884108262</v>
      </c>
      <c r="Q64" s="478">
        <v>1448</v>
      </c>
    </row>
    <row r="65" spans="1:17" ht="14.4" customHeight="1" x14ac:dyDescent="0.3">
      <c r="A65" s="472" t="s">
        <v>787</v>
      </c>
      <c r="B65" s="473" t="s">
        <v>713</v>
      </c>
      <c r="C65" s="473" t="s">
        <v>710</v>
      </c>
      <c r="D65" s="473" t="s">
        <v>740</v>
      </c>
      <c r="E65" s="473" t="s">
        <v>741</v>
      </c>
      <c r="F65" s="477">
        <v>4</v>
      </c>
      <c r="G65" s="477">
        <v>9752</v>
      </c>
      <c r="H65" s="477">
        <v>1.9967239967239967</v>
      </c>
      <c r="I65" s="477">
        <v>2438</v>
      </c>
      <c r="J65" s="477">
        <v>2</v>
      </c>
      <c r="K65" s="477">
        <v>4884</v>
      </c>
      <c r="L65" s="477">
        <v>1</v>
      </c>
      <c r="M65" s="477">
        <v>2442</v>
      </c>
      <c r="N65" s="477">
        <v>4</v>
      </c>
      <c r="O65" s="477">
        <v>9820</v>
      </c>
      <c r="P65" s="500">
        <v>2.0106470106470105</v>
      </c>
      <c r="Q65" s="478">
        <v>2455</v>
      </c>
    </row>
    <row r="66" spans="1:17" ht="14.4" customHeight="1" x14ac:dyDescent="0.3">
      <c r="A66" s="472" t="s">
        <v>787</v>
      </c>
      <c r="B66" s="473" t="s">
        <v>713</v>
      </c>
      <c r="C66" s="473" t="s">
        <v>710</v>
      </c>
      <c r="D66" s="473" t="s">
        <v>742</v>
      </c>
      <c r="E66" s="473" t="s">
        <v>743</v>
      </c>
      <c r="F66" s="477">
        <v>8</v>
      </c>
      <c r="G66" s="477">
        <v>552</v>
      </c>
      <c r="H66" s="477">
        <v>1.6</v>
      </c>
      <c r="I66" s="477">
        <v>69</v>
      </c>
      <c r="J66" s="477">
        <v>5</v>
      </c>
      <c r="K66" s="477">
        <v>345</v>
      </c>
      <c r="L66" s="477">
        <v>1</v>
      </c>
      <c r="M66" s="477">
        <v>69</v>
      </c>
      <c r="N66" s="477">
        <v>9</v>
      </c>
      <c r="O66" s="477">
        <v>630</v>
      </c>
      <c r="P66" s="500">
        <v>1.826086956521739</v>
      </c>
      <c r="Q66" s="478">
        <v>70</v>
      </c>
    </row>
    <row r="67" spans="1:17" ht="14.4" customHeight="1" x14ac:dyDescent="0.3">
      <c r="A67" s="472" t="s">
        <v>787</v>
      </c>
      <c r="B67" s="473" t="s">
        <v>713</v>
      </c>
      <c r="C67" s="473" t="s">
        <v>710</v>
      </c>
      <c r="D67" s="473" t="s">
        <v>744</v>
      </c>
      <c r="E67" s="473" t="s">
        <v>745</v>
      </c>
      <c r="F67" s="477"/>
      <c r="G67" s="477"/>
      <c r="H67" s="477"/>
      <c r="I67" s="477"/>
      <c r="J67" s="477"/>
      <c r="K67" s="477"/>
      <c r="L67" s="477"/>
      <c r="M67" s="477"/>
      <c r="N67" s="477">
        <v>1</v>
      </c>
      <c r="O67" s="477">
        <v>1674</v>
      </c>
      <c r="P67" s="500"/>
      <c r="Q67" s="478">
        <v>1674</v>
      </c>
    </row>
    <row r="68" spans="1:17" ht="14.4" customHeight="1" x14ac:dyDescent="0.3">
      <c r="A68" s="472" t="s">
        <v>787</v>
      </c>
      <c r="B68" s="473" t="s">
        <v>713</v>
      </c>
      <c r="C68" s="473" t="s">
        <v>710</v>
      </c>
      <c r="D68" s="473" t="s">
        <v>746</v>
      </c>
      <c r="E68" s="473" t="s">
        <v>747</v>
      </c>
      <c r="F68" s="477">
        <v>19</v>
      </c>
      <c r="G68" s="477">
        <v>10640</v>
      </c>
      <c r="H68" s="477">
        <v>1.8966131907308379</v>
      </c>
      <c r="I68" s="477">
        <v>560</v>
      </c>
      <c r="J68" s="477">
        <v>10</v>
      </c>
      <c r="K68" s="477">
        <v>5610</v>
      </c>
      <c r="L68" s="477">
        <v>1</v>
      </c>
      <c r="M68" s="477">
        <v>561</v>
      </c>
      <c r="N68" s="477">
        <v>16</v>
      </c>
      <c r="O68" s="477">
        <v>8992</v>
      </c>
      <c r="P68" s="500">
        <v>1.6028520499108734</v>
      </c>
      <c r="Q68" s="478">
        <v>562</v>
      </c>
    </row>
    <row r="69" spans="1:17" ht="14.4" customHeight="1" x14ac:dyDescent="0.3">
      <c r="A69" s="472" t="s">
        <v>787</v>
      </c>
      <c r="B69" s="473" t="s">
        <v>713</v>
      </c>
      <c r="C69" s="473" t="s">
        <v>710</v>
      </c>
      <c r="D69" s="473" t="s">
        <v>754</v>
      </c>
      <c r="E69" s="473" t="s">
        <v>755</v>
      </c>
      <c r="F69" s="477"/>
      <c r="G69" s="477"/>
      <c r="H69" s="477"/>
      <c r="I69" s="477"/>
      <c r="J69" s="477"/>
      <c r="K69" s="477"/>
      <c r="L69" s="477"/>
      <c r="M69" s="477"/>
      <c r="N69" s="477">
        <v>5</v>
      </c>
      <c r="O69" s="477">
        <v>2150</v>
      </c>
      <c r="P69" s="500"/>
      <c r="Q69" s="478">
        <v>430</v>
      </c>
    </row>
    <row r="70" spans="1:17" ht="14.4" customHeight="1" x14ac:dyDescent="0.3">
      <c r="A70" s="472" t="s">
        <v>787</v>
      </c>
      <c r="B70" s="473" t="s">
        <v>713</v>
      </c>
      <c r="C70" s="473" t="s">
        <v>710</v>
      </c>
      <c r="D70" s="473" t="s">
        <v>759</v>
      </c>
      <c r="E70" s="473" t="s">
        <v>760</v>
      </c>
      <c r="F70" s="477">
        <v>1</v>
      </c>
      <c r="G70" s="477">
        <v>1649</v>
      </c>
      <c r="H70" s="477"/>
      <c r="I70" s="477">
        <v>1649</v>
      </c>
      <c r="J70" s="477"/>
      <c r="K70" s="477"/>
      <c r="L70" s="477"/>
      <c r="M70" s="477"/>
      <c r="N70" s="477"/>
      <c r="O70" s="477"/>
      <c r="P70" s="500"/>
      <c r="Q70" s="478"/>
    </row>
    <row r="71" spans="1:17" ht="14.4" customHeight="1" x14ac:dyDescent="0.3">
      <c r="A71" s="472" t="s">
        <v>787</v>
      </c>
      <c r="B71" s="473" t="s">
        <v>713</v>
      </c>
      <c r="C71" s="473" t="s">
        <v>710</v>
      </c>
      <c r="D71" s="473" t="s">
        <v>762</v>
      </c>
      <c r="E71" s="473" t="s">
        <v>763</v>
      </c>
      <c r="F71" s="477"/>
      <c r="G71" s="477"/>
      <c r="H71" s="477"/>
      <c r="I71" s="477"/>
      <c r="J71" s="477">
        <v>5</v>
      </c>
      <c r="K71" s="477">
        <v>11025</v>
      </c>
      <c r="L71" s="477">
        <v>1</v>
      </c>
      <c r="M71" s="477">
        <v>2205</v>
      </c>
      <c r="N71" s="477">
        <v>7</v>
      </c>
      <c r="O71" s="477">
        <v>15498</v>
      </c>
      <c r="P71" s="500">
        <v>1.4057142857142857</v>
      </c>
      <c r="Q71" s="478">
        <v>2214</v>
      </c>
    </row>
    <row r="72" spans="1:17" ht="14.4" customHeight="1" x14ac:dyDescent="0.3">
      <c r="A72" s="472" t="s">
        <v>788</v>
      </c>
      <c r="B72" s="473" t="s">
        <v>713</v>
      </c>
      <c r="C72" s="473" t="s">
        <v>710</v>
      </c>
      <c r="D72" s="473" t="s">
        <v>746</v>
      </c>
      <c r="E72" s="473" t="s">
        <v>747</v>
      </c>
      <c r="F72" s="477">
        <v>20</v>
      </c>
      <c r="G72" s="477">
        <v>11200</v>
      </c>
      <c r="H72" s="477"/>
      <c r="I72" s="477">
        <v>560</v>
      </c>
      <c r="J72" s="477"/>
      <c r="K72" s="477"/>
      <c r="L72" s="477"/>
      <c r="M72" s="477"/>
      <c r="N72" s="477"/>
      <c r="O72" s="477"/>
      <c r="P72" s="500"/>
      <c r="Q72" s="478"/>
    </row>
    <row r="73" spans="1:17" ht="14.4" customHeight="1" x14ac:dyDescent="0.3">
      <c r="A73" s="472" t="s">
        <v>788</v>
      </c>
      <c r="B73" s="473" t="s">
        <v>713</v>
      </c>
      <c r="C73" s="473" t="s">
        <v>710</v>
      </c>
      <c r="D73" s="473" t="s">
        <v>754</v>
      </c>
      <c r="E73" s="473" t="s">
        <v>755</v>
      </c>
      <c r="F73" s="477">
        <v>1</v>
      </c>
      <c r="G73" s="477">
        <v>429</v>
      </c>
      <c r="H73" s="477">
        <v>1</v>
      </c>
      <c r="I73" s="477">
        <v>429</v>
      </c>
      <c r="J73" s="477">
        <v>1</v>
      </c>
      <c r="K73" s="477">
        <v>429</v>
      </c>
      <c r="L73" s="477">
        <v>1</v>
      </c>
      <c r="M73" s="477">
        <v>429</v>
      </c>
      <c r="N73" s="477"/>
      <c r="O73" s="477"/>
      <c r="P73" s="500"/>
      <c r="Q73" s="478"/>
    </row>
    <row r="74" spans="1:17" ht="14.4" customHeight="1" x14ac:dyDescent="0.3">
      <c r="A74" s="472" t="s">
        <v>788</v>
      </c>
      <c r="B74" s="473" t="s">
        <v>713</v>
      </c>
      <c r="C74" s="473" t="s">
        <v>710</v>
      </c>
      <c r="D74" s="473" t="s">
        <v>759</v>
      </c>
      <c r="E74" s="473" t="s">
        <v>760</v>
      </c>
      <c r="F74" s="477">
        <v>4</v>
      </c>
      <c r="G74" s="477">
        <v>6596</v>
      </c>
      <c r="H74" s="477"/>
      <c r="I74" s="477">
        <v>1649</v>
      </c>
      <c r="J74" s="477"/>
      <c r="K74" s="477"/>
      <c r="L74" s="477"/>
      <c r="M74" s="477"/>
      <c r="N74" s="477"/>
      <c r="O74" s="477"/>
      <c r="P74" s="500"/>
      <c r="Q74" s="478"/>
    </row>
    <row r="75" spans="1:17" ht="14.4" customHeight="1" x14ac:dyDescent="0.3">
      <c r="A75" s="472" t="s">
        <v>708</v>
      </c>
      <c r="B75" s="473" t="s">
        <v>713</v>
      </c>
      <c r="C75" s="473" t="s">
        <v>710</v>
      </c>
      <c r="D75" s="473" t="s">
        <v>754</v>
      </c>
      <c r="E75" s="473" t="s">
        <v>755</v>
      </c>
      <c r="F75" s="477">
        <v>1</v>
      </c>
      <c r="G75" s="477">
        <v>429</v>
      </c>
      <c r="H75" s="477"/>
      <c r="I75" s="477">
        <v>429</v>
      </c>
      <c r="J75" s="477"/>
      <c r="K75" s="477"/>
      <c r="L75" s="477"/>
      <c r="M75" s="477"/>
      <c r="N75" s="477"/>
      <c r="O75" s="477"/>
      <c r="P75" s="500"/>
      <c r="Q75" s="478"/>
    </row>
    <row r="76" spans="1:17" ht="14.4" customHeight="1" x14ac:dyDescent="0.3">
      <c r="A76" s="472" t="s">
        <v>789</v>
      </c>
      <c r="B76" s="473" t="s">
        <v>713</v>
      </c>
      <c r="C76" s="473" t="s">
        <v>710</v>
      </c>
      <c r="D76" s="473" t="s">
        <v>714</v>
      </c>
      <c r="E76" s="473" t="s">
        <v>715</v>
      </c>
      <c r="F76" s="477">
        <v>2</v>
      </c>
      <c r="G76" s="477">
        <v>272</v>
      </c>
      <c r="H76" s="477"/>
      <c r="I76" s="477">
        <v>136</v>
      </c>
      <c r="J76" s="477"/>
      <c r="K76" s="477"/>
      <c r="L76" s="477"/>
      <c r="M76" s="477"/>
      <c r="N76" s="477"/>
      <c r="O76" s="477"/>
      <c r="P76" s="500"/>
      <c r="Q76" s="478"/>
    </row>
    <row r="77" spans="1:17" ht="14.4" customHeight="1" x14ac:dyDescent="0.3">
      <c r="A77" s="472" t="s">
        <v>789</v>
      </c>
      <c r="B77" s="473" t="s">
        <v>713</v>
      </c>
      <c r="C77" s="473" t="s">
        <v>710</v>
      </c>
      <c r="D77" s="473" t="s">
        <v>722</v>
      </c>
      <c r="E77" s="473" t="s">
        <v>723</v>
      </c>
      <c r="F77" s="477">
        <v>9</v>
      </c>
      <c r="G77" s="477">
        <v>34425</v>
      </c>
      <c r="H77" s="477">
        <v>2.2482366771159876</v>
      </c>
      <c r="I77" s="477">
        <v>3825</v>
      </c>
      <c r="J77" s="477">
        <v>4</v>
      </c>
      <c r="K77" s="477">
        <v>15312</v>
      </c>
      <c r="L77" s="477">
        <v>1</v>
      </c>
      <c r="M77" s="477">
        <v>3828</v>
      </c>
      <c r="N77" s="477">
        <v>4</v>
      </c>
      <c r="O77" s="477">
        <v>15372</v>
      </c>
      <c r="P77" s="500">
        <v>1.0039184952978057</v>
      </c>
      <c r="Q77" s="478">
        <v>3843</v>
      </c>
    </row>
    <row r="78" spans="1:17" ht="14.4" customHeight="1" x14ac:dyDescent="0.3">
      <c r="A78" s="472" t="s">
        <v>789</v>
      </c>
      <c r="B78" s="473" t="s">
        <v>713</v>
      </c>
      <c r="C78" s="473" t="s">
        <v>710</v>
      </c>
      <c r="D78" s="473" t="s">
        <v>724</v>
      </c>
      <c r="E78" s="473" t="s">
        <v>725</v>
      </c>
      <c r="F78" s="477">
        <v>6</v>
      </c>
      <c r="G78" s="477">
        <v>2670</v>
      </c>
      <c r="H78" s="477">
        <v>1.2</v>
      </c>
      <c r="I78" s="477">
        <v>445</v>
      </c>
      <c r="J78" s="477">
        <v>5</v>
      </c>
      <c r="K78" s="477">
        <v>2225</v>
      </c>
      <c r="L78" s="477">
        <v>1</v>
      </c>
      <c r="M78" s="477">
        <v>445</v>
      </c>
      <c r="N78" s="477">
        <v>8</v>
      </c>
      <c r="O78" s="477">
        <v>3568</v>
      </c>
      <c r="P78" s="500">
        <v>1.6035955056179776</v>
      </c>
      <c r="Q78" s="478">
        <v>446</v>
      </c>
    </row>
    <row r="79" spans="1:17" ht="14.4" customHeight="1" x14ac:dyDescent="0.3">
      <c r="A79" s="472" t="s">
        <v>789</v>
      </c>
      <c r="B79" s="473" t="s">
        <v>713</v>
      </c>
      <c r="C79" s="473" t="s">
        <v>710</v>
      </c>
      <c r="D79" s="473" t="s">
        <v>726</v>
      </c>
      <c r="E79" s="473" t="s">
        <v>727</v>
      </c>
      <c r="F79" s="477">
        <v>5</v>
      </c>
      <c r="G79" s="477">
        <v>4270</v>
      </c>
      <c r="H79" s="477">
        <v>5</v>
      </c>
      <c r="I79" s="477">
        <v>854</v>
      </c>
      <c r="J79" s="477">
        <v>1</v>
      </c>
      <c r="K79" s="477">
        <v>854</v>
      </c>
      <c r="L79" s="477">
        <v>1</v>
      </c>
      <c r="M79" s="477">
        <v>854</v>
      </c>
      <c r="N79" s="477">
        <v>2</v>
      </c>
      <c r="O79" s="477">
        <v>1714</v>
      </c>
      <c r="P79" s="500">
        <v>2.0070257611241216</v>
      </c>
      <c r="Q79" s="478">
        <v>857</v>
      </c>
    </row>
    <row r="80" spans="1:17" ht="14.4" customHeight="1" x14ac:dyDescent="0.3">
      <c r="A80" s="472" t="s">
        <v>789</v>
      </c>
      <c r="B80" s="473" t="s">
        <v>713</v>
      </c>
      <c r="C80" s="473" t="s">
        <v>710</v>
      </c>
      <c r="D80" s="473" t="s">
        <v>728</v>
      </c>
      <c r="E80" s="473" t="s">
        <v>729</v>
      </c>
      <c r="F80" s="477">
        <v>2</v>
      </c>
      <c r="G80" s="477">
        <v>3310</v>
      </c>
      <c r="H80" s="477"/>
      <c r="I80" s="477">
        <v>1655</v>
      </c>
      <c r="J80" s="477"/>
      <c r="K80" s="477"/>
      <c r="L80" s="477"/>
      <c r="M80" s="477"/>
      <c r="N80" s="477"/>
      <c r="O80" s="477"/>
      <c r="P80" s="500"/>
      <c r="Q80" s="478"/>
    </row>
    <row r="81" spans="1:17" ht="14.4" customHeight="1" x14ac:dyDescent="0.3">
      <c r="A81" s="472" t="s">
        <v>789</v>
      </c>
      <c r="B81" s="473" t="s">
        <v>713</v>
      </c>
      <c r="C81" s="473" t="s">
        <v>710</v>
      </c>
      <c r="D81" s="473" t="s">
        <v>736</v>
      </c>
      <c r="E81" s="473" t="s">
        <v>737</v>
      </c>
      <c r="F81" s="477">
        <v>10</v>
      </c>
      <c r="G81" s="477">
        <v>170</v>
      </c>
      <c r="H81" s="477">
        <v>1.4285714285714286</v>
      </c>
      <c r="I81" s="477">
        <v>17</v>
      </c>
      <c r="J81" s="477">
        <v>7</v>
      </c>
      <c r="K81" s="477">
        <v>119</v>
      </c>
      <c r="L81" s="477">
        <v>1</v>
      </c>
      <c r="M81" s="477">
        <v>17</v>
      </c>
      <c r="N81" s="477">
        <v>7</v>
      </c>
      <c r="O81" s="477">
        <v>119</v>
      </c>
      <c r="P81" s="500">
        <v>1</v>
      </c>
      <c r="Q81" s="478">
        <v>17</v>
      </c>
    </row>
    <row r="82" spans="1:17" ht="14.4" customHeight="1" x14ac:dyDescent="0.3">
      <c r="A82" s="472" t="s">
        <v>789</v>
      </c>
      <c r="B82" s="473" t="s">
        <v>713</v>
      </c>
      <c r="C82" s="473" t="s">
        <v>710</v>
      </c>
      <c r="D82" s="473" t="s">
        <v>738</v>
      </c>
      <c r="E82" s="473" t="s">
        <v>725</v>
      </c>
      <c r="F82" s="477">
        <v>21</v>
      </c>
      <c r="G82" s="477">
        <v>14868</v>
      </c>
      <c r="H82" s="477">
        <v>2.6212976022566994</v>
      </c>
      <c r="I82" s="477">
        <v>708</v>
      </c>
      <c r="J82" s="477">
        <v>8</v>
      </c>
      <c r="K82" s="477">
        <v>5672</v>
      </c>
      <c r="L82" s="477">
        <v>1</v>
      </c>
      <c r="M82" s="477">
        <v>709</v>
      </c>
      <c r="N82" s="477">
        <v>7</v>
      </c>
      <c r="O82" s="477">
        <v>4998</v>
      </c>
      <c r="P82" s="500">
        <v>0.88117066290550072</v>
      </c>
      <c r="Q82" s="478">
        <v>714</v>
      </c>
    </row>
    <row r="83" spans="1:17" ht="14.4" customHeight="1" x14ac:dyDescent="0.3">
      <c r="A83" s="472" t="s">
        <v>789</v>
      </c>
      <c r="B83" s="473" t="s">
        <v>713</v>
      </c>
      <c r="C83" s="473" t="s">
        <v>710</v>
      </c>
      <c r="D83" s="473" t="s">
        <v>739</v>
      </c>
      <c r="E83" s="473" t="s">
        <v>727</v>
      </c>
      <c r="F83" s="477">
        <v>32</v>
      </c>
      <c r="G83" s="477">
        <v>46048</v>
      </c>
      <c r="H83" s="477">
        <v>10.651862132778163</v>
      </c>
      <c r="I83" s="477">
        <v>1439</v>
      </c>
      <c r="J83" s="477">
        <v>3</v>
      </c>
      <c r="K83" s="477">
        <v>4323</v>
      </c>
      <c r="L83" s="477">
        <v>1</v>
      </c>
      <c r="M83" s="477">
        <v>1441</v>
      </c>
      <c r="N83" s="477">
        <v>7</v>
      </c>
      <c r="O83" s="477">
        <v>10136</v>
      </c>
      <c r="P83" s="500">
        <v>2.3446680545917187</v>
      </c>
      <c r="Q83" s="478">
        <v>1448</v>
      </c>
    </row>
    <row r="84" spans="1:17" ht="14.4" customHeight="1" x14ac:dyDescent="0.3">
      <c r="A84" s="472" t="s">
        <v>789</v>
      </c>
      <c r="B84" s="473" t="s">
        <v>713</v>
      </c>
      <c r="C84" s="473" t="s">
        <v>710</v>
      </c>
      <c r="D84" s="473" t="s">
        <v>740</v>
      </c>
      <c r="E84" s="473" t="s">
        <v>741</v>
      </c>
      <c r="F84" s="477">
        <v>27</v>
      </c>
      <c r="G84" s="477">
        <v>65826</v>
      </c>
      <c r="H84" s="477">
        <v>5.3911547911547908</v>
      </c>
      <c r="I84" s="477">
        <v>2438</v>
      </c>
      <c r="J84" s="477">
        <v>5</v>
      </c>
      <c r="K84" s="477">
        <v>12210</v>
      </c>
      <c r="L84" s="477">
        <v>1</v>
      </c>
      <c r="M84" s="477">
        <v>2442</v>
      </c>
      <c r="N84" s="477">
        <v>8</v>
      </c>
      <c r="O84" s="477">
        <v>19640</v>
      </c>
      <c r="P84" s="500">
        <v>1.6085176085176085</v>
      </c>
      <c r="Q84" s="478">
        <v>2455</v>
      </c>
    </row>
    <row r="85" spans="1:17" ht="14.4" customHeight="1" x14ac:dyDescent="0.3">
      <c r="A85" s="472" t="s">
        <v>789</v>
      </c>
      <c r="B85" s="473" t="s">
        <v>713</v>
      </c>
      <c r="C85" s="473" t="s">
        <v>710</v>
      </c>
      <c r="D85" s="473" t="s">
        <v>742</v>
      </c>
      <c r="E85" s="473" t="s">
        <v>743</v>
      </c>
      <c r="F85" s="477">
        <v>22</v>
      </c>
      <c r="G85" s="477">
        <v>1518</v>
      </c>
      <c r="H85" s="477">
        <v>1.6923076923076923</v>
      </c>
      <c r="I85" s="477">
        <v>69</v>
      </c>
      <c r="J85" s="477">
        <v>13</v>
      </c>
      <c r="K85" s="477">
        <v>897</v>
      </c>
      <c r="L85" s="477">
        <v>1</v>
      </c>
      <c r="M85" s="477">
        <v>69</v>
      </c>
      <c r="N85" s="477">
        <v>15</v>
      </c>
      <c r="O85" s="477">
        <v>1050</v>
      </c>
      <c r="P85" s="500">
        <v>1.1705685618729098</v>
      </c>
      <c r="Q85" s="478">
        <v>70</v>
      </c>
    </row>
    <row r="86" spans="1:17" ht="14.4" customHeight="1" x14ac:dyDescent="0.3">
      <c r="A86" s="472" t="s">
        <v>789</v>
      </c>
      <c r="B86" s="473" t="s">
        <v>713</v>
      </c>
      <c r="C86" s="473" t="s">
        <v>710</v>
      </c>
      <c r="D86" s="473" t="s">
        <v>744</v>
      </c>
      <c r="E86" s="473" t="s">
        <v>745</v>
      </c>
      <c r="F86" s="477">
        <v>4</v>
      </c>
      <c r="G86" s="477">
        <v>6660</v>
      </c>
      <c r="H86" s="477">
        <v>3.9952009598080385</v>
      </c>
      <c r="I86" s="477">
        <v>1665</v>
      </c>
      <c r="J86" s="477">
        <v>1</v>
      </c>
      <c r="K86" s="477">
        <v>1667</v>
      </c>
      <c r="L86" s="477">
        <v>1</v>
      </c>
      <c r="M86" s="477">
        <v>1667</v>
      </c>
      <c r="N86" s="477">
        <v>5</v>
      </c>
      <c r="O86" s="477">
        <v>8370</v>
      </c>
      <c r="P86" s="500">
        <v>5.0209958008398319</v>
      </c>
      <c r="Q86" s="478">
        <v>1674</v>
      </c>
    </row>
    <row r="87" spans="1:17" ht="14.4" customHeight="1" x14ac:dyDescent="0.3">
      <c r="A87" s="472" t="s">
        <v>789</v>
      </c>
      <c r="B87" s="473" t="s">
        <v>713</v>
      </c>
      <c r="C87" s="473" t="s">
        <v>710</v>
      </c>
      <c r="D87" s="473" t="s">
        <v>746</v>
      </c>
      <c r="E87" s="473" t="s">
        <v>747</v>
      </c>
      <c r="F87" s="477">
        <v>127</v>
      </c>
      <c r="G87" s="477">
        <v>71120</v>
      </c>
      <c r="H87" s="477">
        <v>4.2257872846108144</v>
      </c>
      <c r="I87" s="477">
        <v>560</v>
      </c>
      <c r="J87" s="477">
        <v>30</v>
      </c>
      <c r="K87" s="477">
        <v>16830</v>
      </c>
      <c r="L87" s="477">
        <v>1</v>
      </c>
      <c r="M87" s="477">
        <v>561</v>
      </c>
      <c r="N87" s="477">
        <v>46</v>
      </c>
      <c r="O87" s="477">
        <v>25852</v>
      </c>
      <c r="P87" s="500">
        <v>1.5360665478312536</v>
      </c>
      <c r="Q87" s="478">
        <v>562</v>
      </c>
    </row>
    <row r="88" spans="1:17" ht="14.4" customHeight="1" x14ac:dyDescent="0.3">
      <c r="A88" s="472" t="s">
        <v>789</v>
      </c>
      <c r="B88" s="473" t="s">
        <v>713</v>
      </c>
      <c r="C88" s="473" t="s">
        <v>710</v>
      </c>
      <c r="D88" s="473" t="s">
        <v>754</v>
      </c>
      <c r="E88" s="473" t="s">
        <v>755</v>
      </c>
      <c r="F88" s="477">
        <v>44</v>
      </c>
      <c r="G88" s="477">
        <v>18876</v>
      </c>
      <c r="H88" s="477">
        <v>1.1891891891891893</v>
      </c>
      <c r="I88" s="477">
        <v>429</v>
      </c>
      <c r="J88" s="477">
        <v>37</v>
      </c>
      <c r="K88" s="477">
        <v>15873</v>
      </c>
      <c r="L88" s="477">
        <v>1</v>
      </c>
      <c r="M88" s="477">
        <v>429</v>
      </c>
      <c r="N88" s="477">
        <v>37</v>
      </c>
      <c r="O88" s="477">
        <v>15910</v>
      </c>
      <c r="P88" s="500">
        <v>1.0023310023310024</v>
      </c>
      <c r="Q88" s="478">
        <v>430</v>
      </c>
    </row>
    <row r="89" spans="1:17" ht="14.4" customHeight="1" x14ac:dyDescent="0.3">
      <c r="A89" s="472" t="s">
        <v>789</v>
      </c>
      <c r="B89" s="473" t="s">
        <v>713</v>
      </c>
      <c r="C89" s="473" t="s">
        <v>710</v>
      </c>
      <c r="D89" s="473" t="s">
        <v>759</v>
      </c>
      <c r="E89" s="473" t="s">
        <v>760</v>
      </c>
      <c r="F89" s="477">
        <v>34</v>
      </c>
      <c r="G89" s="477">
        <v>56066</v>
      </c>
      <c r="H89" s="477"/>
      <c r="I89" s="477">
        <v>1649</v>
      </c>
      <c r="J89" s="477"/>
      <c r="K89" s="477"/>
      <c r="L89" s="477"/>
      <c r="M89" s="477"/>
      <c r="N89" s="477"/>
      <c r="O89" s="477"/>
      <c r="P89" s="500"/>
      <c r="Q89" s="478"/>
    </row>
    <row r="90" spans="1:17" ht="14.4" customHeight="1" x14ac:dyDescent="0.3">
      <c r="A90" s="472" t="s">
        <v>789</v>
      </c>
      <c r="B90" s="473" t="s">
        <v>713</v>
      </c>
      <c r="C90" s="473" t="s">
        <v>710</v>
      </c>
      <c r="D90" s="473" t="s">
        <v>762</v>
      </c>
      <c r="E90" s="473" t="s">
        <v>763</v>
      </c>
      <c r="F90" s="477"/>
      <c r="G90" s="477"/>
      <c r="H90" s="477"/>
      <c r="I90" s="477"/>
      <c r="J90" s="477">
        <v>22</v>
      </c>
      <c r="K90" s="477">
        <v>48510</v>
      </c>
      <c r="L90" s="477">
        <v>1</v>
      </c>
      <c r="M90" s="477">
        <v>2205</v>
      </c>
      <c r="N90" s="477">
        <v>18</v>
      </c>
      <c r="O90" s="477">
        <v>39852</v>
      </c>
      <c r="P90" s="500">
        <v>0.82152133580705011</v>
      </c>
      <c r="Q90" s="478">
        <v>2214</v>
      </c>
    </row>
    <row r="91" spans="1:17" ht="14.4" customHeight="1" x14ac:dyDescent="0.3">
      <c r="A91" s="472" t="s">
        <v>790</v>
      </c>
      <c r="B91" s="473" t="s">
        <v>713</v>
      </c>
      <c r="C91" s="473" t="s">
        <v>710</v>
      </c>
      <c r="D91" s="473" t="s">
        <v>726</v>
      </c>
      <c r="E91" s="473" t="s">
        <v>727</v>
      </c>
      <c r="F91" s="477"/>
      <c r="G91" s="477"/>
      <c r="H91" s="477"/>
      <c r="I91" s="477"/>
      <c r="J91" s="477">
        <v>6</v>
      </c>
      <c r="K91" s="477">
        <v>5124</v>
      </c>
      <c r="L91" s="477">
        <v>1</v>
      </c>
      <c r="M91" s="477">
        <v>854</v>
      </c>
      <c r="N91" s="477"/>
      <c r="O91" s="477"/>
      <c r="P91" s="500"/>
      <c r="Q91" s="478"/>
    </row>
    <row r="92" spans="1:17" ht="14.4" customHeight="1" x14ac:dyDescent="0.3">
      <c r="A92" s="472" t="s">
        <v>790</v>
      </c>
      <c r="B92" s="473" t="s">
        <v>713</v>
      </c>
      <c r="C92" s="473" t="s">
        <v>710</v>
      </c>
      <c r="D92" s="473" t="s">
        <v>736</v>
      </c>
      <c r="E92" s="473" t="s">
        <v>737</v>
      </c>
      <c r="F92" s="477"/>
      <c r="G92" s="477"/>
      <c r="H92" s="477"/>
      <c r="I92" s="477"/>
      <c r="J92" s="477">
        <v>1</v>
      </c>
      <c r="K92" s="477">
        <v>17</v>
      </c>
      <c r="L92" s="477">
        <v>1</v>
      </c>
      <c r="M92" s="477">
        <v>17</v>
      </c>
      <c r="N92" s="477"/>
      <c r="O92" s="477"/>
      <c r="P92" s="500"/>
      <c r="Q92" s="478"/>
    </row>
    <row r="93" spans="1:17" ht="14.4" customHeight="1" x14ac:dyDescent="0.3">
      <c r="A93" s="472" t="s">
        <v>790</v>
      </c>
      <c r="B93" s="473" t="s">
        <v>713</v>
      </c>
      <c r="C93" s="473" t="s">
        <v>710</v>
      </c>
      <c r="D93" s="473" t="s">
        <v>738</v>
      </c>
      <c r="E93" s="473" t="s">
        <v>725</v>
      </c>
      <c r="F93" s="477"/>
      <c r="G93" s="477"/>
      <c r="H93" s="477"/>
      <c r="I93" s="477"/>
      <c r="J93" s="477">
        <v>2</v>
      </c>
      <c r="K93" s="477">
        <v>1418</v>
      </c>
      <c r="L93" s="477">
        <v>1</v>
      </c>
      <c r="M93" s="477">
        <v>709</v>
      </c>
      <c r="N93" s="477"/>
      <c r="O93" s="477"/>
      <c r="P93" s="500"/>
      <c r="Q93" s="478"/>
    </row>
    <row r="94" spans="1:17" ht="14.4" customHeight="1" x14ac:dyDescent="0.3">
      <c r="A94" s="472" t="s">
        <v>790</v>
      </c>
      <c r="B94" s="473" t="s">
        <v>713</v>
      </c>
      <c r="C94" s="473" t="s">
        <v>710</v>
      </c>
      <c r="D94" s="473" t="s">
        <v>739</v>
      </c>
      <c r="E94" s="473" t="s">
        <v>727</v>
      </c>
      <c r="F94" s="477"/>
      <c r="G94" s="477"/>
      <c r="H94" s="477"/>
      <c r="I94" s="477"/>
      <c r="J94" s="477">
        <v>1</v>
      </c>
      <c r="K94" s="477">
        <v>1441</v>
      </c>
      <c r="L94" s="477">
        <v>1</v>
      </c>
      <c r="M94" s="477">
        <v>1441</v>
      </c>
      <c r="N94" s="477"/>
      <c r="O94" s="477"/>
      <c r="P94" s="500"/>
      <c r="Q94" s="478"/>
    </row>
    <row r="95" spans="1:17" ht="14.4" customHeight="1" x14ac:dyDescent="0.3">
      <c r="A95" s="472" t="s">
        <v>790</v>
      </c>
      <c r="B95" s="473" t="s">
        <v>713</v>
      </c>
      <c r="C95" s="473" t="s">
        <v>710</v>
      </c>
      <c r="D95" s="473" t="s">
        <v>740</v>
      </c>
      <c r="E95" s="473" t="s">
        <v>741</v>
      </c>
      <c r="F95" s="477"/>
      <c r="G95" s="477"/>
      <c r="H95" s="477"/>
      <c r="I95" s="477"/>
      <c r="J95" s="477">
        <v>1</v>
      </c>
      <c r="K95" s="477">
        <v>2442</v>
      </c>
      <c r="L95" s="477">
        <v>1</v>
      </c>
      <c r="M95" s="477">
        <v>2442</v>
      </c>
      <c r="N95" s="477"/>
      <c r="O95" s="477"/>
      <c r="P95" s="500"/>
      <c r="Q95" s="478"/>
    </row>
    <row r="96" spans="1:17" ht="14.4" customHeight="1" x14ac:dyDescent="0.3">
      <c r="A96" s="472" t="s">
        <v>790</v>
      </c>
      <c r="B96" s="473" t="s">
        <v>713</v>
      </c>
      <c r="C96" s="473" t="s">
        <v>710</v>
      </c>
      <c r="D96" s="473" t="s">
        <v>742</v>
      </c>
      <c r="E96" s="473" t="s">
        <v>743</v>
      </c>
      <c r="F96" s="477"/>
      <c r="G96" s="477"/>
      <c r="H96" s="477"/>
      <c r="I96" s="477"/>
      <c r="J96" s="477">
        <v>2</v>
      </c>
      <c r="K96" s="477">
        <v>138</v>
      </c>
      <c r="L96" s="477">
        <v>1</v>
      </c>
      <c r="M96" s="477">
        <v>69</v>
      </c>
      <c r="N96" s="477"/>
      <c r="O96" s="477"/>
      <c r="P96" s="500"/>
      <c r="Q96" s="478"/>
    </row>
    <row r="97" spans="1:17" ht="14.4" customHeight="1" x14ac:dyDescent="0.3">
      <c r="A97" s="472" t="s">
        <v>790</v>
      </c>
      <c r="B97" s="473" t="s">
        <v>713</v>
      </c>
      <c r="C97" s="473" t="s">
        <v>710</v>
      </c>
      <c r="D97" s="473" t="s">
        <v>744</v>
      </c>
      <c r="E97" s="473" t="s">
        <v>745</v>
      </c>
      <c r="F97" s="477"/>
      <c r="G97" s="477"/>
      <c r="H97" s="477"/>
      <c r="I97" s="477"/>
      <c r="J97" s="477">
        <v>1</v>
      </c>
      <c r="K97" s="477">
        <v>1667</v>
      </c>
      <c r="L97" s="477">
        <v>1</v>
      </c>
      <c r="M97" s="477">
        <v>1667</v>
      </c>
      <c r="N97" s="477"/>
      <c r="O97" s="477"/>
      <c r="P97" s="500"/>
      <c r="Q97" s="478"/>
    </row>
    <row r="98" spans="1:17" ht="14.4" customHeight="1" x14ac:dyDescent="0.3">
      <c r="A98" s="472" t="s">
        <v>790</v>
      </c>
      <c r="B98" s="473" t="s">
        <v>713</v>
      </c>
      <c r="C98" s="473" t="s">
        <v>710</v>
      </c>
      <c r="D98" s="473" t="s">
        <v>746</v>
      </c>
      <c r="E98" s="473" t="s">
        <v>747</v>
      </c>
      <c r="F98" s="477"/>
      <c r="G98" s="477"/>
      <c r="H98" s="477"/>
      <c r="I98" s="477"/>
      <c r="J98" s="477">
        <v>6</v>
      </c>
      <c r="K98" s="477">
        <v>3366</v>
      </c>
      <c r="L98" s="477">
        <v>1</v>
      </c>
      <c r="M98" s="477">
        <v>561</v>
      </c>
      <c r="N98" s="477"/>
      <c r="O98" s="477"/>
      <c r="P98" s="500"/>
      <c r="Q98" s="478"/>
    </row>
    <row r="99" spans="1:17" ht="14.4" customHeight="1" x14ac:dyDescent="0.3">
      <c r="A99" s="472" t="s">
        <v>790</v>
      </c>
      <c r="B99" s="473" t="s">
        <v>713</v>
      </c>
      <c r="C99" s="473" t="s">
        <v>710</v>
      </c>
      <c r="D99" s="473" t="s">
        <v>754</v>
      </c>
      <c r="E99" s="473" t="s">
        <v>755</v>
      </c>
      <c r="F99" s="477"/>
      <c r="G99" s="477"/>
      <c r="H99" s="477"/>
      <c r="I99" s="477"/>
      <c r="J99" s="477">
        <v>6</v>
      </c>
      <c r="K99" s="477">
        <v>2574</v>
      </c>
      <c r="L99" s="477">
        <v>1</v>
      </c>
      <c r="M99" s="477">
        <v>429</v>
      </c>
      <c r="N99" s="477"/>
      <c r="O99" s="477"/>
      <c r="P99" s="500"/>
      <c r="Q99" s="478"/>
    </row>
    <row r="100" spans="1:17" ht="14.4" customHeight="1" x14ac:dyDescent="0.3">
      <c r="A100" s="472" t="s">
        <v>790</v>
      </c>
      <c r="B100" s="473" t="s">
        <v>713</v>
      </c>
      <c r="C100" s="473" t="s">
        <v>710</v>
      </c>
      <c r="D100" s="473" t="s">
        <v>762</v>
      </c>
      <c r="E100" s="473" t="s">
        <v>763</v>
      </c>
      <c r="F100" s="477"/>
      <c r="G100" s="477"/>
      <c r="H100" s="477"/>
      <c r="I100" s="477"/>
      <c r="J100" s="477">
        <v>4</v>
      </c>
      <c r="K100" s="477">
        <v>8820</v>
      </c>
      <c r="L100" s="477">
        <v>1</v>
      </c>
      <c r="M100" s="477">
        <v>2205</v>
      </c>
      <c r="N100" s="477"/>
      <c r="O100" s="477"/>
      <c r="P100" s="500"/>
      <c r="Q100" s="478"/>
    </row>
    <row r="101" spans="1:17" ht="14.4" customHeight="1" x14ac:dyDescent="0.3">
      <c r="A101" s="472" t="s">
        <v>791</v>
      </c>
      <c r="B101" s="473" t="s">
        <v>713</v>
      </c>
      <c r="C101" s="473" t="s">
        <v>710</v>
      </c>
      <c r="D101" s="473" t="s">
        <v>720</v>
      </c>
      <c r="E101" s="473" t="s">
        <v>721</v>
      </c>
      <c r="F101" s="477">
        <v>2</v>
      </c>
      <c r="G101" s="477">
        <v>2154</v>
      </c>
      <c r="H101" s="477"/>
      <c r="I101" s="477">
        <v>1077</v>
      </c>
      <c r="J101" s="477"/>
      <c r="K101" s="477"/>
      <c r="L101" s="477"/>
      <c r="M101" s="477"/>
      <c r="N101" s="477"/>
      <c r="O101" s="477"/>
      <c r="P101" s="500"/>
      <c r="Q101" s="478"/>
    </row>
    <row r="102" spans="1:17" ht="14.4" customHeight="1" x14ac:dyDescent="0.3">
      <c r="A102" s="472" t="s">
        <v>791</v>
      </c>
      <c r="B102" s="473" t="s">
        <v>713</v>
      </c>
      <c r="C102" s="473" t="s">
        <v>710</v>
      </c>
      <c r="D102" s="473" t="s">
        <v>722</v>
      </c>
      <c r="E102" s="473" t="s">
        <v>723</v>
      </c>
      <c r="F102" s="477">
        <v>5</v>
      </c>
      <c r="G102" s="477">
        <v>19125</v>
      </c>
      <c r="H102" s="477">
        <v>2.498040752351097</v>
      </c>
      <c r="I102" s="477">
        <v>3825</v>
      </c>
      <c r="J102" s="477">
        <v>2</v>
      </c>
      <c r="K102" s="477">
        <v>7656</v>
      </c>
      <c r="L102" s="477">
        <v>1</v>
      </c>
      <c r="M102" s="477">
        <v>3828</v>
      </c>
      <c r="N102" s="477"/>
      <c r="O102" s="477"/>
      <c r="P102" s="500"/>
      <c r="Q102" s="478"/>
    </row>
    <row r="103" spans="1:17" ht="14.4" customHeight="1" x14ac:dyDescent="0.3">
      <c r="A103" s="472" t="s">
        <v>791</v>
      </c>
      <c r="B103" s="473" t="s">
        <v>713</v>
      </c>
      <c r="C103" s="473" t="s">
        <v>710</v>
      </c>
      <c r="D103" s="473" t="s">
        <v>736</v>
      </c>
      <c r="E103" s="473" t="s">
        <v>737</v>
      </c>
      <c r="F103" s="477">
        <v>6</v>
      </c>
      <c r="G103" s="477">
        <v>102</v>
      </c>
      <c r="H103" s="477"/>
      <c r="I103" s="477">
        <v>17</v>
      </c>
      <c r="J103" s="477"/>
      <c r="K103" s="477"/>
      <c r="L103" s="477"/>
      <c r="M103" s="477"/>
      <c r="N103" s="477">
        <v>5</v>
      </c>
      <c r="O103" s="477">
        <v>85</v>
      </c>
      <c r="P103" s="500"/>
      <c r="Q103" s="478">
        <v>17</v>
      </c>
    </row>
    <row r="104" spans="1:17" ht="14.4" customHeight="1" x14ac:dyDescent="0.3">
      <c r="A104" s="472" t="s">
        <v>791</v>
      </c>
      <c r="B104" s="473" t="s">
        <v>713</v>
      </c>
      <c r="C104" s="473" t="s">
        <v>710</v>
      </c>
      <c r="D104" s="473" t="s">
        <v>738</v>
      </c>
      <c r="E104" s="473" t="s">
        <v>725</v>
      </c>
      <c r="F104" s="477">
        <v>11</v>
      </c>
      <c r="G104" s="477">
        <v>7788</v>
      </c>
      <c r="H104" s="477"/>
      <c r="I104" s="477">
        <v>708</v>
      </c>
      <c r="J104" s="477"/>
      <c r="K104" s="477"/>
      <c r="L104" s="477"/>
      <c r="M104" s="477"/>
      <c r="N104" s="477">
        <v>9</v>
      </c>
      <c r="O104" s="477">
        <v>6426</v>
      </c>
      <c r="P104" s="500"/>
      <c r="Q104" s="478">
        <v>714</v>
      </c>
    </row>
    <row r="105" spans="1:17" ht="14.4" customHeight="1" x14ac:dyDescent="0.3">
      <c r="A105" s="472" t="s">
        <v>791</v>
      </c>
      <c r="B105" s="473" t="s">
        <v>713</v>
      </c>
      <c r="C105" s="473" t="s">
        <v>710</v>
      </c>
      <c r="D105" s="473" t="s">
        <v>739</v>
      </c>
      <c r="E105" s="473" t="s">
        <v>727</v>
      </c>
      <c r="F105" s="477">
        <v>4</v>
      </c>
      <c r="G105" s="477">
        <v>5756</v>
      </c>
      <c r="H105" s="477">
        <v>3.9944482997918112</v>
      </c>
      <c r="I105" s="477">
        <v>1439</v>
      </c>
      <c r="J105" s="477">
        <v>1</v>
      </c>
      <c r="K105" s="477">
        <v>1441</v>
      </c>
      <c r="L105" s="477">
        <v>1</v>
      </c>
      <c r="M105" s="477">
        <v>1441</v>
      </c>
      <c r="N105" s="477">
        <v>4</v>
      </c>
      <c r="O105" s="477">
        <v>5792</v>
      </c>
      <c r="P105" s="500">
        <v>4.019430950728661</v>
      </c>
      <c r="Q105" s="478">
        <v>1448</v>
      </c>
    </row>
    <row r="106" spans="1:17" ht="14.4" customHeight="1" x14ac:dyDescent="0.3">
      <c r="A106" s="472" t="s">
        <v>791</v>
      </c>
      <c r="B106" s="473" t="s">
        <v>713</v>
      </c>
      <c r="C106" s="473" t="s">
        <v>710</v>
      </c>
      <c r="D106" s="473" t="s">
        <v>740</v>
      </c>
      <c r="E106" s="473" t="s">
        <v>741</v>
      </c>
      <c r="F106" s="477">
        <v>7</v>
      </c>
      <c r="G106" s="477">
        <v>17066</v>
      </c>
      <c r="H106" s="477">
        <v>3.4942669942669942</v>
      </c>
      <c r="I106" s="477">
        <v>2438</v>
      </c>
      <c r="J106" s="477">
        <v>2</v>
      </c>
      <c r="K106" s="477">
        <v>4884</v>
      </c>
      <c r="L106" s="477">
        <v>1</v>
      </c>
      <c r="M106" s="477">
        <v>2442</v>
      </c>
      <c r="N106" s="477">
        <v>3</v>
      </c>
      <c r="O106" s="477">
        <v>7365</v>
      </c>
      <c r="P106" s="500">
        <v>1.507985257985258</v>
      </c>
      <c r="Q106" s="478">
        <v>2455</v>
      </c>
    </row>
    <row r="107" spans="1:17" ht="14.4" customHeight="1" x14ac:dyDescent="0.3">
      <c r="A107" s="472" t="s">
        <v>791</v>
      </c>
      <c r="B107" s="473" t="s">
        <v>713</v>
      </c>
      <c r="C107" s="473" t="s">
        <v>710</v>
      </c>
      <c r="D107" s="473" t="s">
        <v>742</v>
      </c>
      <c r="E107" s="473" t="s">
        <v>743</v>
      </c>
      <c r="F107" s="477">
        <v>11</v>
      </c>
      <c r="G107" s="477">
        <v>759</v>
      </c>
      <c r="H107" s="477"/>
      <c r="I107" s="477">
        <v>69</v>
      </c>
      <c r="J107" s="477"/>
      <c r="K107" s="477"/>
      <c r="L107" s="477"/>
      <c r="M107" s="477"/>
      <c r="N107" s="477">
        <v>9</v>
      </c>
      <c r="O107" s="477">
        <v>630</v>
      </c>
      <c r="P107" s="500"/>
      <c r="Q107" s="478">
        <v>70</v>
      </c>
    </row>
    <row r="108" spans="1:17" ht="14.4" customHeight="1" x14ac:dyDescent="0.3">
      <c r="A108" s="472" t="s">
        <v>791</v>
      </c>
      <c r="B108" s="473" t="s">
        <v>713</v>
      </c>
      <c r="C108" s="473" t="s">
        <v>710</v>
      </c>
      <c r="D108" s="473" t="s">
        <v>746</v>
      </c>
      <c r="E108" s="473" t="s">
        <v>747</v>
      </c>
      <c r="F108" s="477">
        <v>31</v>
      </c>
      <c r="G108" s="477">
        <v>17360</v>
      </c>
      <c r="H108" s="477">
        <v>3.8680926916221035</v>
      </c>
      <c r="I108" s="477">
        <v>560</v>
      </c>
      <c r="J108" s="477">
        <v>8</v>
      </c>
      <c r="K108" s="477">
        <v>4488</v>
      </c>
      <c r="L108" s="477">
        <v>1</v>
      </c>
      <c r="M108" s="477">
        <v>561</v>
      </c>
      <c r="N108" s="477">
        <v>17</v>
      </c>
      <c r="O108" s="477">
        <v>9554</v>
      </c>
      <c r="P108" s="500">
        <v>2.1287878787878789</v>
      </c>
      <c r="Q108" s="478">
        <v>562</v>
      </c>
    </row>
    <row r="109" spans="1:17" ht="14.4" customHeight="1" x14ac:dyDescent="0.3">
      <c r="A109" s="472" t="s">
        <v>791</v>
      </c>
      <c r="B109" s="473" t="s">
        <v>713</v>
      </c>
      <c r="C109" s="473" t="s">
        <v>710</v>
      </c>
      <c r="D109" s="473" t="s">
        <v>759</v>
      </c>
      <c r="E109" s="473" t="s">
        <v>760</v>
      </c>
      <c r="F109" s="477">
        <v>4</v>
      </c>
      <c r="G109" s="477">
        <v>6596</v>
      </c>
      <c r="H109" s="477"/>
      <c r="I109" s="477">
        <v>1649</v>
      </c>
      <c r="J109" s="477"/>
      <c r="K109" s="477"/>
      <c r="L109" s="477"/>
      <c r="M109" s="477"/>
      <c r="N109" s="477"/>
      <c r="O109" s="477"/>
      <c r="P109" s="500"/>
      <c r="Q109" s="478"/>
    </row>
    <row r="110" spans="1:17" ht="14.4" customHeight="1" x14ac:dyDescent="0.3">
      <c r="A110" s="472" t="s">
        <v>791</v>
      </c>
      <c r="B110" s="473" t="s">
        <v>713</v>
      </c>
      <c r="C110" s="473" t="s">
        <v>710</v>
      </c>
      <c r="D110" s="473" t="s">
        <v>762</v>
      </c>
      <c r="E110" s="473" t="s">
        <v>763</v>
      </c>
      <c r="F110" s="477"/>
      <c r="G110" s="477"/>
      <c r="H110" s="477"/>
      <c r="I110" s="477"/>
      <c r="J110" s="477">
        <v>3</v>
      </c>
      <c r="K110" s="477">
        <v>6615</v>
      </c>
      <c r="L110" s="477">
        <v>1</v>
      </c>
      <c r="M110" s="477">
        <v>2205</v>
      </c>
      <c r="N110" s="477">
        <v>8</v>
      </c>
      <c r="O110" s="477">
        <v>17712</v>
      </c>
      <c r="P110" s="500">
        <v>2.6775510204081634</v>
      </c>
      <c r="Q110" s="478">
        <v>2214</v>
      </c>
    </row>
    <row r="111" spans="1:17" ht="14.4" customHeight="1" x14ac:dyDescent="0.3">
      <c r="A111" s="472" t="s">
        <v>792</v>
      </c>
      <c r="B111" s="473" t="s">
        <v>709</v>
      </c>
      <c r="C111" s="473" t="s">
        <v>710</v>
      </c>
      <c r="D111" s="473" t="s">
        <v>711</v>
      </c>
      <c r="E111" s="473" t="s">
        <v>712</v>
      </c>
      <c r="F111" s="477"/>
      <c r="G111" s="477"/>
      <c r="H111" s="477"/>
      <c r="I111" s="477"/>
      <c r="J111" s="477">
        <v>1</v>
      </c>
      <c r="K111" s="477">
        <v>11433</v>
      </c>
      <c r="L111" s="477">
        <v>1</v>
      </c>
      <c r="M111" s="477">
        <v>11433</v>
      </c>
      <c r="N111" s="477"/>
      <c r="O111" s="477"/>
      <c r="P111" s="500"/>
      <c r="Q111" s="478"/>
    </row>
    <row r="112" spans="1:17" ht="14.4" customHeight="1" x14ac:dyDescent="0.3">
      <c r="A112" s="472" t="s">
        <v>792</v>
      </c>
      <c r="B112" s="473" t="s">
        <v>713</v>
      </c>
      <c r="C112" s="473" t="s">
        <v>710</v>
      </c>
      <c r="D112" s="473" t="s">
        <v>718</v>
      </c>
      <c r="E112" s="473" t="s">
        <v>719</v>
      </c>
      <c r="F112" s="477">
        <v>1</v>
      </c>
      <c r="G112" s="477">
        <v>2340</v>
      </c>
      <c r="H112" s="477"/>
      <c r="I112" s="477">
        <v>2340</v>
      </c>
      <c r="J112" s="477"/>
      <c r="K112" s="477"/>
      <c r="L112" s="477"/>
      <c r="M112" s="477"/>
      <c r="N112" s="477"/>
      <c r="O112" s="477"/>
      <c r="P112" s="500"/>
      <c r="Q112" s="478"/>
    </row>
    <row r="113" spans="1:17" ht="14.4" customHeight="1" x14ac:dyDescent="0.3">
      <c r="A113" s="472" t="s">
        <v>792</v>
      </c>
      <c r="B113" s="473" t="s">
        <v>713</v>
      </c>
      <c r="C113" s="473" t="s">
        <v>710</v>
      </c>
      <c r="D113" s="473" t="s">
        <v>720</v>
      </c>
      <c r="E113" s="473" t="s">
        <v>721</v>
      </c>
      <c r="F113" s="477"/>
      <c r="G113" s="477"/>
      <c r="H113" s="477"/>
      <c r="I113" s="477"/>
      <c r="J113" s="477"/>
      <c r="K113" s="477"/>
      <c r="L113" s="477"/>
      <c r="M113" s="477"/>
      <c r="N113" s="477">
        <v>1</v>
      </c>
      <c r="O113" s="477">
        <v>1083</v>
      </c>
      <c r="P113" s="500"/>
      <c r="Q113" s="478">
        <v>1083</v>
      </c>
    </row>
    <row r="114" spans="1:17" ht="14.4" customHeight="1" x14ac:dyDescent="0.3">
      <c r="A114" s="472" t="s">
        <v>792</v>
      </c>
      <c r="B114" s="473" t="s">
        <v>713</v>
      </c>
      <c r="C114" s="473" t="s">
        <v>710</v>
      </c>
      <c r="D114" s="473" t="s">
        <v>722</v>
      </c>
      <c r="E114" s="473" t="s">
        <v>723</v>
      </c>
      <c r="F114" s="477">
        <v>2</v>
      </c>
      <c r="G114" s="477">
        <v>7650</v>
      </c>
      <c r="H114" s="477"/>
      <c r="I114" s="477">
        <v>3825</v>
      </c>
      <c r="J114" s="477"/>
      <c r="K114" s="477"/>
      <c r="L114" s="477"/>
      <c r="M114" s="477"/>
      <c r="N114" s="477">
        <v>2</v>
      </c>
      <c r="O114" s="477">
        <v>7686</v>
      </c>
      <c r="P114" s="500"/>
      <c r="Q114" s="478">
        <v>3843</v>
      </c>
    </row>
    <row r="115" spans="1:17" ht="14.4" customHeight="1" x14ac:dyDescent="0.3">
      <c r="A115" s="472" t="s">
        <v>792</v>
      </c>
      <c r="B115" s="473" t="s">
        <v>713</v>
      </c>
      <c r="C115" s="473" t="s">
        <v>710</v>
      </c>
      <c r="D115" s="473" t="s">
        <v>724</v>
      </c>
      <c r="E115" s="473" t="s">
        <v>725</v>
      </c>
      <c r="F115" s="477">
        <v>1</v>
      </c>
      <c r="G115" s="477">
        <v>445</v>
      </c>
      <c r="H115" s="477">
        <v>0.5</v>
      </c>
      <c r="I115" s="477">
        <v>445</v>
      </c>
      <c r="J115" s="477">
        <v>2</v>
      </c>
      <c r="K115" s="477">
        <v>890</v>
      </c>
      <c r="L115" s="477">
        <v>1</v>
      </c>
      <c r="M115" s="477">
        <v>445</v>
      </c>
      <c r="N115" s="477">
        <v>2</v>
      </c>
      <c r="O115" s="477">
        <v>892</v>
      </c>
      <c r="P115" s="500">
        <v>1.002247191011236</v>
      </c>
      <c r="Q115" s="478">
        <v>446</v>
      </c>
    </row>
    <row r="116" spans="1:17" ht="14.4" customHeight="1" x14ac:dyDescent="0.3">
      <c r="A116" s="472" t="s">
        <v>792</v>
      </c>
      <c r="B116" s="473" t="s">
        <v>713</v>
      </c>
      <c r="C116" s="473" t="s">
        <v>710</v>
      </c>
      <c r="D116" s="473" t="s">
        <v>726</v>
      </c>
      <c r="E116" s="473" t="s">
        <v>727</v>
      </c>
      <c r="F116" s="477">
        <v>3</v>
      </c>
      <c r="G116" s="477">
        <v>2562</v>
      </c>
      <c r="H116" s="477">
        <v>0.75</v>
      </c>
      <c r="I116" s="477">
        <v>854</v>
      </c>
      <c r="J116" s="477">
        <v>4</v>
      </c>
      <c r="K116" s="477">
        <v>3416</v>
      </c>
      <c r="L116" s="477">
        <v>1</v>
      </c>
      <c r="M116" s="477">
        <v>854</v>
      </c>
      <c r="N116" s="477"/>
      <c r="O116" s="477"/>
      <c r="P116" s="500"/>
      <c r="Q116" s="478"/>
    </row>
    <row r="117" spans="1:17" ht="14.4" customHeight="1" x14ac:dyDescent="0.3">
      <c r="A117" s="472" t="s">
        <v>792</v>
      </c>
      <c r="B117" s="473" t="s">
        <v>713</v>
      </c>
      <c r="C117" s="473" t="s">
        <v>710</v>
      </c>
      <c r="D117" s="473" t="s">
        <v>793</v>
      </c>
      <c r="E117" s="473" t="s">
        <v>794</v>
      </c>
      <c r="F117" s="477">
        <v>1</v>
      </c>
      <c r="G117" s="477">
        <v>1524</v>
      </c>
      <c r="H117" s="477"/>
      <c r="I117" s="477">
        <v>1524</v>
      </c>
      <c r="J117" s="477"/>
      <c r="K117" s="477"/>
      <c r="L117" s="477"/>
      <c r="M117" s="477"/>
      <c r="N117" s="477"/>
      <c r="O117" s="477"/>
      <c r="P117" s="500"/>
      <c r="Q117" s="478"/>
    </row>
    <row r="118" spans="1:17" ht="14.4" customHeight="1" x14ac:dyDescent="0.3">
      <c r="A118" s="472" t="s">
        <v>792</v>
      </c>
      <c r="B118" s="473" t="s">
        <v>713</v>
      </c>
      <c r="C118" s="473" t="s">
        <v>710</v>
      </c>
      <c r="D118" s="473" t="s">
        <v>736</v>
      </c>
      <c r="E118" s="473" t="s">
        <v>737</v>
      </c>
      <c r="F118" s="477">
        <v>5</v>
      </c>
      <c r="G118" s="477">
        <v>85</v>
      </c>
      <c r="H118" s="477">
        <v>2.5</v>
      </c>
      <c r="I118" s="477">
        <v>17</v>
      </c>
      <c r="J118" s="477">
        <v>2</v>
      </c>
      <c r="K118" s="477">
        <v>34</v>
      </c>
      <c r="L118" s="477">
        <v>1</v>
      </c>
      <c r="M118" s="477">
        <v>17</v>
      </c>
      <c r="N118" s="477">
        <v>4</v>
      </c>
      <c r="O118" s="477">
        <v>68</v>
      </c>
      <c r="P118" s="500">
        <v>2</v>
      </c>
      <c r="Q118" s="478">
        <v>17</v>
      </c>
    </row>
    <row r="119" spans="1:17" ht="14.4" customHeight="1" x14ac:dyDescent="0.3">
      <c r="A119" s="472" t="s">
        <v>792</v>
      </c>
      <c r="B119" s="473" t="s">
        <v>713</v>
      </c>
      <c r="C119" s="473" t="s">
        <v>710</v>
      </c>
      <c r="D119" s="473" t="s">
        <v>738</v>
      </c>
      <c r="E119" s="473" t="s">
        <v>725</v>
      </c>
      <c r="F119" s="477">
        <v>10</v>
      </c>
      <c r="G119" s="477">
        <v>7080</v>
      </c>
      <c r="H119" s="477">
        <v>1.997179125528914</v>
      </c>
      <c r="I119" s="477">
        <v>708</v>
      </c>
      <c r="J119" s="477">
        <v>5</v>
      </c>
      <c r="K119" s="477">
        <v>3545</v>
      </c>
      <c r="L119" s="477">
        <v>1</v>
      </c>
      <c r="M119" s="477">
        <v>709</v>
      </c>
      <c r="N119" s="477">
        <v>6</v>
      </c>
      <c r="O119" s="477">
        <v>4284</v>
      </c>
      <c r="P119" s="500">
        <v>1.2084626234132581</v>
      </c>
      <c r="Q119" s="478">
        <v>714</v>
      </c>
    </row>
    <row r="120" spans="1:17" ht="14.4" customHeight="1" x14ac:dyDescent="0.3">
      <c r="A120" s="472" t="s">
        <v>792</v>
      </c>
      <c r="B120" s="473" t="s">
        <v>713</v>
      </c>
      <c r="C120" s="473" t="s">
        <v>710</v>
      </c>
      <c r="D120" s="473" t="s">
        <v>739</v>
      </c>
      <c r="E120" s="473" t="s">
        <v>727</v>
      </c>
      <c r="F120" s="477">
        <v>4</v>
      </c>
      <c r="G120" s="477">
        <v>5756</v>
      </c>
      <c r="H120" s="477">
        <v>1.9972241498959056</v>
      </c>
      <c r="I120" s="477">
        <v>1439</v>
      </c>
      <c r="J120" s="477">
        <v>2</v>
      </c>
      <c r="K120" s="477">
        <v>2882</v>
      </c>
      <c r="L120" s="477">
        <v>1</v>
      </c>
      <c r="M120" s="477">
        <v>1441</v>
      </c>
      <c r="N120" s="477">
        <v>11</v>
      </c>
      <c r="O120" s="477">
        <v>15928</v>
      </c>
      <c r="P120" s="500">
        <v>5.5267175572519083</v>
      </c>
      <c r="Q120" s="478">
        <v>1448</v>
      </c>
    </row>
    <row r="121" spans="1:17" ht="14.4" customHeight="1" x14ac:dyDescent="0.3">
      <c r="A121" s="472" t="s">
        <v>792</v>
      </c>
      <c r="B121" s="473" t="s">
        <v>713</v>
      </c>
      <c r="C121" s="473" t="s">
        <v>710</v>
      </c>
      <c r="D121" s="473" t="s">
        <v>740</v>
      </c>
      <c r="E121" s="473" t="s">
        <v>741</v>
      </c>
      <c r="F121" s="477">
        <v>6</v>
      </c>
      <c r="G121" s="477">
        <v>14628</v>
      </c>
      <c r="H121" s="477">
        <v>2.9950859950859949</v>
      </c>
      <c r="I121" s="477">
        <v>2438</v>
      </c>
      <c r="J121" s="477">
        <v>2</v>
      </c>
      <c r="K121" s="477">
        <v>4884</v>
      </c>
      <c r="L121" s="477">
        <v>1</v>
      </c>
      <c r="M121" s="477">
        <v>2442</v>
      </c>
      <c r="N121" s="477">
        <v>8</v>
      </c>
      <c r="O121" s="477">
        <v>19640</v>
      </c>
      <c r="P121" s="500">
        <v>4.0212940212940209</v>
      </c>
      <c r="Q121" s="478">
        <v>2455</v>
      </c>
    </row>
    <row r="122" spans="1:17" ht="14.4" customHeight="1" x14ac:dyDescent="0.3">
      <c r="A122" s="472" t="s">
        <v>792</v>
      </c>
      <c r="B122" s="473" t="s">
        <v>713</v>
      </c>
      <c r="C122" s="473" t="s">
        <v>710</v>
      </c>
      <c r="D122" s="473" t="s">
        <v>742</v>
      </c>
      <c r="E122" s="473" t="s">
        <v>743</v>
      </c>
      <c r="F122" s="477">
        <v>11</v>
      </c>
      <c r="G122" s="477">
        <v>759</v>
      </c>
      <c r="H122" s="477">
        <v>1.5714285714285714</v>
      </c>
      <c r="I122" s="477">
        <v>69</v>
      </c>
      <c r="J122" s="477">
        <v>7</v>
      </c>
      <c r="K122" s="477">
        <v>483</v>
      </c>
      <c r="L122" s="477">
        <v>1</v>
      </c>
      <c r="M122" s="477">
        <v>69</v>
      </c>
      <c r="N122" s="477">
        <v>8</v>
      </c>
      <c r="O122" s="477">
        <v>560</v>
      </c>
      <c r="P122" s="500">
        <v>1.1594202898550725</v>
      </c>
      <c r="Q122" s="478">
        <v>70</v>
      </c>
    </row>
    <row r="123" spans="1:17" ht="14.4" customHeight="1" x14ac:dyDescent="0.3">
      <c r="A123" s="472" t="s">
        <v>792</v>
      </c>
      <c r="B123" s="473" t="s">
        <v>713</v>
      </c>
      <c r="C123" s="473" t="s">
        <v>710</v>
      </c>
      <c r="D123" s="473" t="s">
        <v>795</v>
      </c>
      <c r="E123" s="473" t="s">
        <v>796</v>
      </c>
      <c r="F123" s="477">
        <v>1</v>
      </c>
      <c r="G123" s="477">
        <v>408</v>
      </c>
      <c r="H123" s="477"/>
      <c r="I123" s="477">
        <v>408</v>
      </c>
      <c r="J123" s="477"/>
      <c r="K123" s="477"/>
      <c r="L123" s="477"/>
      <c r="M123" s="477"/>
      <c r="N123" s="477"/>
      <c r="O123" s="477"/>
      <c r="P123" s="500"/>
      <c r="Q123" s="478"/>
    </row>
    <row r="124" spans="1:17" ht="14.4" customHeight="1" x14ac:dyDescent="0.3">
      <c r="A124" s="472" t="s">
        <v>792</v>
      </c>
      <c r="B124" s="473" t="s">
        <v>713</v>
      </c>
      <c r="C124" s="473" t="s">
        <v>710</v>
      </c>
      <c r="D124" s="473" t="s">
        <v>744</v>
      </c>
      <c r="E124" s="473" t="s">
        <v>745</v>
      </c>
      <c r="F124" s="477">
        <v>3</v>
      </c>
      <c r="G124" s="477">
        <v>4995</v>
      </c>
      <c r="H124" s="477">
        <v>1.4982003599280145</v>
      </c>
      <c r="I124" s="477">
        <v>1665</v>
      </c>
      <c r="J124" s="477">
        <v>2</v>
      </c>
      <c r="K124" s="477">
        <v>3334</v>
      </c>
      <c r="L124" s="477">
        <v>1</v>
      </c>
      <c r="M124" s="477">
        <v>1667</v>
      </c>
      <c r="N124" s="477"/>
      <c r="O124" s="477"/>
      <c r="P124" s="500"/>
      <c r="Q124" s="478"/>
    </row>
    <row r="125" spans="1:17" ht="14.4" customHeight="1" x14ac:dyDescent="0.3">
      <c r="A125" s="472" t="s">
        <v>792</v>
      </c>
      <c r="B125" s="473" t="s">
        <v>713</v>
      </c>
      <c r="C125" s="473" t="s">
        <v>710</v>
      </c>
      <c r="D125" s="473" t="s">
        <v>746</v>
      </c>
      <c r="E125" s="473" t="s">
        <v>747</v>
      </c>
      <c r="F125" s="477">
        <v>43</v>
      </c>
      <c r="G125" s="477">
        <v>24080</v>
      </c>
      <c r="H125" s="477">
        <v>1.9510614163020581</v>
      </c>
      <c r="I125" s="477">
        <v>560</v>
      </c>
      <c r="J125" s="477">
        <v>22</v>
      </c>
      <c r="K125" s="477">
        <v>12342</v>
      </c>
      <c r="L125" s="477">
        <v>1</v>
      </c>
      <c r="M125" s="477">
        <v>561</v>
      </c>
      <c r="N125" s="477">
        <v>34</v>
      </c>
      <c r="O125" s="477">
        <v>19108</v>
      </c>
      <c r="P125" s="500">
        <v>1.5482093663911847</v>
      </c>
      <c r="Q125" s="478">
        <v>562</v>
      </c>
    </row>
    <row r="126" spans="1:17" ht="14.4" customHeight="1" x14ac:dyDescent="0.3">
      <c r="A126" s="472" t="s">
        <v>792</v>
      </c>
      <c r="B126" s="473" t="s">
        <v>713</v>
      </c>
      <c r="C126" s="473" t="s">
        <v>710</v>
      </c>
      <c r="D126" s="473" t="s">
        <v>754</v>
      </c>
      <c r="E126" s="473" t="s">
        <v>755</v>
      </c>
      <c r="F126" s="477">
        <v>49</v>
      </c>
      <c r="G126" s="477">
        <v>21021</v>
      </c>
      <c r="H126" s="477">
        <v>0.83050847457627119</v>
      </c>
      <c r="I126" s="477">
        <v>429</v>
      </c>
      <c r="J126" s="477">
        <v>59</v>
      </c>
      <c r="K126" s="477">
        <v>25311</v>
      </c>
      <c r="L126" s="477">
        <v>1</v>
      </c>
      <c r="M126" s="477">
        <v>429</v>
      </c>
      <c r="N126" s="477">
        <v>47</v>
      </c>
      <c r="O126" s="477">
        <v>20210</v>
      </c>
      <c r="P126" s="500">
        <v>0.79846706965351033</v>
      </c>
      <c r="Q126" s="478">
        <v>430</v>
      </c>
    </row>
    <row r="127" spans="1:17" ht="14.4" customHeight="1" x14ac:dyDescent="0.3">
      <c r="A127" s="472" t="s">
        <v>792</v>
      </c>
      <c r="B127" s="473" t="s">
        <v>713</v>
      </c>
      <c r="C127" s="473" t="s">
        <v>710</v>
      </c>
      <c r="D127" s="473" t="s">
        <v>759</v>
      </c>
      <c r="E127" s="473" t="s">
        <v>760</v>
      </c>
      <c r="F127" s="477">
        <v>28</v>
      </c>
      <c r="G127" s="477">
        <v>46172</v>
      </c>
      <c r="H127" s="477"/>
      <c r="I127" s="477">
        <v>1649</v>
      </c>
      <c r="J127" s="477"/>
      <c r="K127" s="477"/>
      <c r="L127" s="477"/>
      <c r="M127" s="477"/>
      <c r="N127" s="477"/>
      <c r="O127" s="477"/>
      <c r="P127" s="500"/>
      <c r="Q127" s="478"/>
    </row>
    <row r="128" spans="1:17" ht="14.4" customHeight="1" x14ac:dyDescent="0.3">
      <c r="A128" s="472" t="s">
        <v>792</v>
      </c>
      <c r="B128" s="473" t="s">
        <v>713</v>
      </c>
      <c r="C128" s="473" t="s">
        <v>710</v>
      </c>
      <c r="D128" s="473" t="s">
        <v>762</v>
      </c>
      <c r="E128" s="473" t="s">
        <v>763</v>
      </c>
      <c r="F128" s="477"/>
      <c r="G128" s="477"/>
      <c r="H128" s="477"/>
      <c r="I128" s="477"/>
      <c r="J128" s="477">
        <v>31</v>
      </c>
      <c r="K128" s="477">
        <v>68355</v>
      </c>
      <c r="L128" s="477">
        <v>1</v>
      </c>
      <c r="M128" s="477">
        <v>2205</v>
      </c>
      <c r="N128" s="477">
        <v>28</v>
      </c>
      <c r="O128" s="477">
        <v>61992</v>
      </c>
      <c r="P128" s="500">
        <v>0.90691244239631341</v>
      </c>
      <c r="Q128" s="478">
        <v>2214</v>
      </c>
    </row>
    <row r="129" spans="1:17" ht="14.4" customHeight="1" x14ac:dyDescent="0.3">
      <c r="A129" s="472" t="s">
        <v>792</v>
      </c>
      <c r="B129" s="473" t="s">
        <v>713</v>
      </c>
      <c r="C129" s="473" t="s">
        <v>710</v>
      </c>
      <c r="D129" s="473" t="s">
        <v>764</v>
      </c>
      <c r="E129" s="473" t="s">
        <v>765</v>
      </c>
      <c r="F129" s="477"/>
      <c r="G129" s="477"/>
      <c r="H129" s="477"/>
      <c r="I129" s="477"/>
      <c r="J129" s="477">
        <v>1</v>
      </c>
      <c r="K129" s="477">
        <v>430</v>
      </c>
      <c r="L129" s="477">
        <v>1</v>
      </c>
      <c r="M129" s="477">
        <v>430</v>
      </c>
      <c r="N129" s="477"/>
      <c r="O129" s="477"/>
      <c r="P129" s="500"/>
      <c r="Q129" s="478"/>
    </row>
    <row r="130" spans="1:17" ht="14.4" customHeight="1" x14ac:dyDescent="0.3">
      <c r="A130" s="472" t="s">
        <v>797</v>
      </c>
      <c r="B130" s="473" t="s">
        <v>713</v>
      </c>
      <c r="C130" s="473" t="s">
        <v>710</v>
      </c>
      <c r="D130" s="473" t="s">
        <v>736</v>
      </c>
      <c r="E130" s="473" t="s">
        <v>737</v>
      </c>
      <c r="F130" s="477">
        <v>1</v>
      </c>
      <c r="G130" s="477">
        <v>17</v>
      </c>
      <c r="H130" s="477"/>
      <c r="I130" s="477">
        <v>17</v>
      </c>
      <c r="J130" s="477"/>
      <c r="K130" s="477"/>
      <c r="L130" s="477"/>
      <c r="M130" s="477"/>
      <c r="N130" s="477"/>
      <c r="O130" s="477"/>
      <c r="P130" s="500"/>
      <c r="Q130" s="478"/>
    </row>
    <row r="131" spans="1:17" ht="14.4" customHeight="1" x14ac:dyDescent="0.3">
      <c r="A131" s="472" t="s">
        <v>797</v>
      </c>
      <c r="B131" s="473" t="s">
        <v>713</v>
      </c>
      <c r="C131" s="473" t="s">
        <v>710</v>
      </c>
      <c r="D131" s="473" t="s">
        <v>738</v>
      </c>
      <c r="E131" s="473" t="s">
        <v>725</v>
      </c>
      <c r="F131" s="477">
        <v>2</v>
      </c>
      <c r="G131" s="477">
        <v>1416</v>
      </c>
      <c r="H131" s="477"/>
      <c r="I131" s="477">
        <v>708</v>
      </c>
      <c r="J131" s="477"/>
      <c r="K131" s="477"/>
      <c r="L131" s="477"/>
      <c r="M131" s="477"/>
      <c r="N131" s="477"/>
      <c r="O131" s="477"/>
      <c r="P131" s="500"/>
      <c r="Q131" s="478"/>
    </row>
    <row r="132" spans="1:17" ht="14.4" customHeight="1" x14ac:dyDescent="0.3">
      <c r="A132" s="472" t="s">
        <v>797</v>
      </c>
      <c r="B132" s="473" t="s">
        <v>713</v>
      </c>
      <c r="C132" s="473" t="s">
        <v>710</v>
      </c>
      <c r="D132" s="473" t="s">
        <v>742</v>
      </c>
      <c r="E132" s="473" t="s">
        <v>743</v>
      </c>
      <c r="F132" s="477">
        <v>2</v>
      </c>
      <c r="G132" s="477">
        <v>138</v>
      </c>
      <c r="H132" s="477"/>
      <c r="I132" s="477">
        <v>69</v>
      </c>
      <c r="J132" s="477"/>
      <c r="K132" s="477"/>
      <c r="L132" s="477"/>
      <c r="M132" s="477"/>
      <c r="N132" s="477"/>
      <c r="O132" s="477"/>
      <c r="P132" s="500"/>
      <c r="Q132" s="478"/>
    </row>
    <row r="133" spans="1:17" ht="14.4" customHeight="1" x14ac:dyDescent="0.3">
      <c r="A133" s="472" t="s">
        <v>798</v>
      </c>
      <c r="B133" s="473" t="s">
        <v>713</v>
      </c>
      <c r="C133" s="473" t="s">
        <v>710</v>
      </c>
      <c r="D133" s="473" t="s">
        <v>722</v>
      </c>
      <c r="E133" s="473" t="s">
        <v>723</v>
      </c>
      <c r="F133" s="477"/>
      <c r="G133" s="477"/>
      <c r="H133" s="477"/>
      <c r="I133" s="477"/>
      <c r="J133" s="477"/>
      <c r="K133" s="477"/>
      <c r="L133" s="477"/>
      <c r="M133" s="477"/>
      <c r="N133" s="477">
        <v>1</v>
      </c>
      <c r="O133" s="477">
        <v>3843</v>
      </c>
      <c r="P133" s="500"/>
      <c r="Q133" s="478">
        <v>3843</v>
      </c>
    </row>
    <row r="134" spans="1:17" ht="14.4" customHeight="1" x14ac:dyDescent="0.3">
      <c r="A134" s="472" t="s">
        <v>798</v>
      </c>
      <c r="B134" s="473" t="s">
        <v>713</v>
      </c>
      <c r="C134" s="473" t="s">
        <v>710</v>
      </c>
      <c r="D134" s="473" t="s">
        <v>724</v>
      </c>
      <c r="E134" s="473" t="s">
        <v>725</v>
      </c>
      <c r="F134" s="477"/>
      <c r="G134" s="477"/>
      <c r="H134" s="477"/>
      <c r="I134" s="477"/>
      <c r="J134" s="477"/>
      <c r="K134" s="477"/>
      <c r="L134" s="477"/>
      <c r="M134" s="477"/>
      <c r="N134" s="477">
        <v>2</v>
      </c>
      <c r="O134" s="477">
        <v>892</v>
      </c>
      <c r="P134" s="500"/>
      <c r="Q134" s="478">
        <v>446</v>
      </c>
    </row>
    <row r="135" spans="1:17" ht="14.4" customHeight="1" x14ac:dyDescent="0.3">
      <c r="A135" s="472" t="s">
        <v>798</v>
      </c>
      <c r="B135" s="473" t="s">
        <v>713</v>
      </c>
      <c r="C135" s="473" t="s">
        <v>710</v>
      </c>
      <c r="D135" s="473" t="s">
        <v>736</v>
      </c>
      <c r="E135" s="473" t="s">
        <v>737</v>
      </c>
      <c r="F135" s="477">
        <v>1</v>
      </c>
      <c r="G135" s="477">
        <v>17</v>
      </c>
      <c r="H135" s="477">
        <v>1</v>
      </c>
      <c r="I135" s="477">
        <v>17</v>
      </c>
      <c r="J135" s="477">
        <v>1</v>
      </c>
      <c r="K135" s="477">
        <v>17</v>
      </c>
      <c r="L135" s="477">
        <v>1</v>
      </c>
      <c r="M135" s="477">
        <v>17</v>
      </c>
      <c r="N135" s="477">
        <v>3</v>
      </c>
      <c r="O135" s="477">
        <v>51</v>
      </c>
      <c r="P135" s="500">
        <v>3</v>
      </c>
      <c r="Q135" s="478">
        <v>17</v>
      </c>
    </row>
    <row r="136" spans="1:17" ht="14.4" customHeight="1" x14ac:dyDescent="0.3">
      <c r="A136" s="472" t="s">
        <v>798</v>
      </c>
      <c r="B136" s="473" t="s">
        <v>713</v>
      </c>
      <c r="C136" s="473" t="s">
        <v>710</v>
      </c>
      <c r="D136" s="473" t="s">
        <v>738</v>
      </c>
      <c r="E136" s="473" t="s">
        <v>725</v>
      </c>
      <c r="F136" s="477">
        <v>2</v>
      </c>
      <c r="G136" s="477">
        <v>1416</v>
      </c>
      <c r="H136" s="477">
        <v>0.99858956276445698</v>
      </c>
      <c r="I136" s="477">
        <v>708</v>
      </c>
      <c r="J136" s="477">
        <v>2</v>
      </c>
      <c r="K136" s="477">
        <v>1418</v>
      </c>
      <c r="L136" s="477">
        <v>1</v>
      </c>
      <c r="M136" s="477">
        <v>709</v>
      </c>
      <c r="N136" s="477">
        <v>3</v>
      </c>
      <c r="O136" s="477">
        <v>2142</v>
      </c>
      <c r="P136" s="500">
        <v>1.5105782792665727</v>
      </c>
      <c r="Q136" s="478">
        <v>714</v>
      </c>
    </row>
    <row r="137" spans="1:17" ht="14.4" customHeight="1" x14ac:dyDescent="0.3">
      <c r="A137" s="472" t="s">
        <v>798</v>
      </c>
      <c r="B137" s="473" t="s">
        <v>713</v>
      </c>
      <c r="C137" s="473" t="s">
        <v>710</v>
      </c>
      <c r="D137" s="473" t="s">
        <v>740</v>
      </c>
      <c r="E137" s="473" t="s">
        <v>741</v>
      </c>
      <c r="F137" s="477"/>
      <c r="G137" s="477"/>
      <c r="H137" s="477"/>
      <c r="I137" s="477"/>
      <c r="J137" s="477">
        <v>1</v>
      </c>
      <c r="K137" s="477">
        <v>2442</v>
      </c>
      <c r="L137" s="477">
        <v>1</v>
      </c>
      <c r="M137" s="477">
        <v>2442</v>
      </c>
      <c r="N137" s="477">
        <v>1</v>
      </c>
      <c r="O137" s="477">
        <v>2455</v>
      </c>
      <c r="P137" s="500">
        <v>1.0053235053235052</v>
      </c>
      <c r="Q137" s="478">
        <v>2455</v>
      </c>
    </row>
    <row r="138" spans="1:17" ht="14.4" customHeight="1" x14ac:dyDescent="0.3">
      <c r="A138" s="472" t="s">
        <v>798</v>
      </c>
      <c r="B138" s="473" t="s">
        <v>713</v>
      </c>
      <c r="C138" s="473" t="s">
        <v>710</v>
      </c>
      <c r="D138" s="473" t="s">
        <v>742</v>
      </c>
      <c r="E138" s="473" t="s">
        <v>743</v>
      </c>
      <c r="F138" s="477">
        <v>2</v>
      </c>
      <c r="G138" s="477">
        <v>138</v>
      </c>
      <c r="H138" s="477">
        <v>1</v>
      </c>
      <c r="I138" s="477">
        <v>69</v>
      </c>
      <c r="J138" s="477">
        <v>2</v>
      </c>
      <c r="K138" s="477">
        <v>138</v>
      </c>
      <c r="L138" s="477">
        <v>1</v>
      </c>
      <c r="M138" s="477">
        <v>69</v>
      </c>
      <c r="N138" s="477">
        <v>5</v>
      </c>
      <c r="O138" s="477">
        <v>350</v>
      </c>
      <c r="P138" s="500">
        <v>2.5362318840579712</v>
      </c>
      <c r="Q138" s="478">
        <v>70</v>
      </c>
    </row>
    <row r="139" spans="1:17" ht="14.4" customHeight="1" x14ac:dyDescent="0.3">
      <c r="A139" s="472" t="s">
        <v>798</v>
      </c>
      <c r="B139" s="473" t="s">
        <v>713</v>
      </c>
      <c r="C139" s="473" t="s">
        <v>710</v>
      </c>
      <c r="D139" s="473" t="s">
        <v>746</v>
      </c>
      <c r="E139" s="473" t="s">
        <v>747</v>
      </c>
      <c r="F139" s="477"/>
      <c r="G139" s="477"/>
      <c r="H139" s="477"/>
      <c r="I139" s="477"/>
      <c r="J139" s="477">
        <v>6</v>
      </c>
      <c r="K139" s="477">
        <v>3366</v>
      </c>
      <c r="L139" s="477">
        <v>1</v>
      </c>
      <c r="M139" s="477">
        <v>561</v>
      </c>
      <c r="N139" s="477">
        <v>10</v>
      </c>
      <c r="O139" s="477">
        <v>5620</v>
      </c>
      <c r="P139" s="500">
        <v>1.6696375519904931</v>
      </c>
      <c r="Q139" s="478">
        <v>562</v>
      </c>
    </row>
    <row r="140" spans="1:17" ht="14.4" customHeight="1" x14ac:dyDescent="0.3">
      <c r="A140" s="472" t="s">
        <v>798</v>
      </c>
      <c r="B140" s="473" t="s">
        <v>713</v>
      </c>
      <c r="C140" s="473" t="s">
        <v>710</v>
      </c>
      <c r="D140" s="473" t="s">
        <v>762</v>
      </c>
      <c r="E140" s="473" t="s">
        <v>763</v>
      </c>
      <c r="F140" s="477"/>
      <c r="G140" s="477"/>
      <c r="H140" s="477"/>
      <c r="I140" s="477"/>
      <c r="J140" s="477">
        <v>1</v>
      </c>
      <c r="K140" s="477">
        <v>2205</v>
      </c>
      <c r="L140" s="477">
        <v>1</v>
      </c>
      <c r="M140" s="477">
        <v>2205</v>
      </c>
      <c r="N140" s="477">
        <v>1</v>
      </c>
      <c r="O140" s="477">
        <v>2214</v>
      </c>
      <c r="P140" s="500">
        <v>1.0040816326530613</v>
      </c>
      <c r="Q140" s="478">
        <v>2214</v>
      </c>
    </row>
    <row r="141" spans="1:17" ht="14.4" customHeight="1" x14ac:dyDescent="0.3">
      <c r="A141" s="472" t="s">
        <v>799</v>
      </c>
      <c r="B141" s="473" t="s">
        <v>713</v>
      </c>
      <c r="C141" s="473" t="s">
        <v>710</v>
      </c>
      <c r="D141" s="473" t="s">
        <v>754</v>
      </c>
      <c r="E141" s="473" t="s">
        <v>755</v>
      </c>
      <c r="F141" s="477">
        <v>1</v>
      </c>
      <c r="G141" s="477">
        <v>429</v>
      </c>
      <c r="H141" s="477"/>
      <c r="I141" s="477">
        <v>429</v>
      </c>
      <c r="J141" s="477"/>
      <c r="K141" s="477"/>
      <c r="L141" s="477"/>
      <c r="M141" s="477"/>
      <c r="N141" s="477"/>
      <c r="O141" s="477"/>
      <c r="P141" s="500"/>
      <c r="Q141" s="478"/>
    </row>
    <row r="142" spans="1:17" ht="14.4" customHeight="1" x14ac:dyDescent="0.3">
      <c r="A142" s="472" t="s">
        <v>800</v>
      </c>
      <c r="B142" s="473" t="s">
        <v>709</v>
      </c>
      <c r="C142" s="473" t="s">
        <v>710</v>
      </c>
      <c r="D142" s="473" t="s">
        <v>711</v>
      </c>
      <c r="E142" s="473" t="s">
        <v>712</v>
      </c>
      <c r="F142" s="477">
        <v>1</v>
      </c>
      <c r="G142" s="477">
        <v>11413</v>
      </c>
      <c r="H142" s="477"/>
      <c r="I142" s="477">
        <v>11413</v>
      </c>
      <c r="J142" s="477"/>
      <c r="K142" s="477"/>
      <c r="L142" s="477"/>
      <c r="M142" s="477"/>
      <c r="N142" s="477">
        <v>1</v>
      </c>
      <c r="O142" s="477">
        <v>11513</v>
      </c>
      <c r="P142" s="500"/>
      <c r="Q142" s="478">
        <v>11513</v>
      </c>
    </row>
    <row r="143" spans="1:17" ht="14.4" customHeight="1" x14ac:dyDescent="0.3">
      <c r="A143" s="472" t="s">
        <v>800</v>
      </c>
      <c r="B143" s="473" t="s">
        <v>713</v>
      </c>
      <c r="C143" s="473" t="s">
        <v>710</v>
      </c>
      <c r="D143" s="473" t="s">
        <v>736</v>
      </c>
      <c r="E143" s="473" t="s">
        <v>737</v>
      </c>
      <c r="F143" s="477">
        <v>1</v>
      </c>
      <c r="G143" s="477">
        <v>17</v>
      </c>
      <c r="H143" s="477"/>
      <c r="I143" s="477">
        <v>17</v>
      </c>
      <c r="J143" s="477"/>
      <c r="K143" s="477"/>
      <c r="L143" s="477"/>
      <c r="M143" s="477"/>
      <c r="N143" s="477">
        <v>1</v>
      </c>
      <c r="O143" s="477">
        <v>17</v>
      </c>
      <c r="P143" s="500"/>
      <c r="Q143" s="478">
        <v>17</v>
      </c>
    </row>
    <row r="144" spans="1:17" ht="14.4" customHeight="1" x14ac:dyDescent="0.3">
      <c r="A144" s="472" t="s">
        <v>800</v>
      </c>
      <c r="B144" s="473" t="s">
        <v>713</v>
      </c>
      <c r="C144" s="473" t="s">
        <v>710</v>
      </c>
      <c r="D144" s="473" t="s">
        <v>738</v>
      </c>
      <c r="E144" s="473" t="s">
        <v>725</v>
      </c>
      <c r="F144" s="477">
        <v>2</v>
      </c>
      <c r="G144" s="477">
        <v>1416</v>
      </c>
      <c r="H144" s="477"/>
      <c r="I144" s="477">
        <v>708</v>
      </c>
      <c r="J144" s="477"/>
      <c r="K144" s="477"/>
      <c r="L144" s="477"/>
      <c r="M144" s="477"/>
      <c r="N144" s="477">
        <v>2</v>
      </c>
      <c r="O144" s="477">
        <v>1428</v>
      </c>
      <c r="P144" s="500"/>
      <c r="Q144" s="478">
        <v>714</v>
      </c>
    </row>
    <row r="145" spans="1:17" ht="14.4" customHeight="1" x14ac:dyDescent="0.3">
      <c r="A145" s="472" t="s">
        <v>800</v>
      </c>
      <c r="B145" s="473" t="s">
        <v>713</v>
      </c>
      <c r="C145" s="473" t="s">
        <v>710</v>
      </c>
      <c r="D145" s="473" t="s">
        <v>739</v>
      </c>
      <c r="E145" s="473" t="s">
        <v>727</v>
      </c>
      <c r="F145" s="477">
        <v>2</v>
      </c>
      <c r="G145" s="477">
        <v>2878</v>
      </c>
      <c r="H145" s="477">
        <v>0.66574138329863519</v>
      </c>
      <c r="I145" s="477">
        <v>1439</v>
      </c>
      <c r="J145" s="477">
        <v>3</v>
      </c>
      <c r="K145" s="477">
        <v>4323</v>
      </c>
      <c r="L145" s="477">
        <v>1</v>
      </c>
      <c r="M145" s="477">
        <v>1441</v>
      </c>
      <c r="N145" s="477"/>
      <c r="O145" s="477"/>
      <c r="P145" s="500"/>
      <c r="Q145" s="478"/>
    </row>
    <row r="146" spans="1:17" ht="14.4" customHeight="1" x14ac:dyDescent="0.3">
      <c r="A146" s="472" t="s">
        <v>800</v>
      </c>
      <c r="B146" s="473" t="s">
        <v>713</v>
      </c>
      <c r="C146" s="473" t="s">
        <v>710</v>
      </c>
      <c r="D146" s="473" t="s">
        <v>740</v>
      </c>
      <c r="E146" s="473" t="s">
        <v>741</v>
      </c>
      <c r="F146" s="477">
        <v>1</v>
      </c>
      <c r="G146" s="477">
        <v>2438</v>
      </c>
      <c r="H146" s="477">
        <v>0.99836199836199835</v>
      </c>
      <c r="I146" s="477">
        <v>2438</v>
      </c>
      <c r="J146" s="477">
        <v>1</v>
      </c>
      <c r="K146" s="477">
        <v>2442</v>
      </c>
      <c r="L146" s="477">
        <v>1</v>
      </c>
      <c r="M146" s="477">
        <v>2442</v>
      </c>
      <c r="N146" s="477"/>
      <c r="O146" s="477"/>
      <c r="P146" s="500"/>
      <c r="Q146" s="478"/>
    </row>
    <row r="147" spans="1:17" ht="14.4" customHeight="1" x14ac:dyDescent="0.3">
      <c r="A147" s="472" t="s">
        <v>800</v>
      </c>
      <c r="B147" s="473" t="s">
        <v>713</v>
      </c>
      <c r="C147" s="473" t="s">
        <v>710</v>
      </c>
      <c r="D147" s="473" t="s">
        <v>742</v>
      </c>
      <c r="E147" s="473" t="s">
        <v>743</v>
      </c>
      <c r="F147" s="477">
        <v>2</v>
      </c>
      <c r="G147" s="477">
        <v>138</v>
      </c>
      <c r="H147" s="477"/>
      <c r="I147" s="477">
        <v>69</v>
      </c>
      <c r="J147" s="477"/>
      <c r="K147" s="477"/>
      <c r="L147" s="477"/>
      <c r="M147" s="477"/>
      <c r="N147" s="477">
        <v>2</v>
      </c>
      <c r="O147" s="477">
        <v>140</v>
      </c>
      <c r="P147" s="500"/>
      <c r="Q147" s="478">
        <v>70</v>
      </c>
    </row>
    <row r="148" spans="1:17" ht="14.4" customHeight="1" x14ac:dyDescent="0.3">
      <c r="A148" s="472" t="s">
        <v>800</v>
      </c>
      <c r="B148" s="473" t="s">
        <v>713</v>
      </c>
      <c r="C148" s="473" t="s">
        <v>710</v>
      </c>
      <c r="D148" s="473" t="s">
        <v>746</v>
      </c>
      <c r="E148" s="473" t="s">
        <v>747</v>
      </c>
      <c r="F148" s="477">
        <v>6</v>
      </c>
      <c r="G148" s="477">
        <v>3360</v>
      </c>
      <c r="H148" s="477">
        <v>2.9946524064171123</v>
      </c>
      <c r="I148" s="477">
        <v>560</v>
      </c>
      <c r="J148" s="477">
        <v>2</v>
      </c>
      <c r="K148" s="477">
        <v>1122</v>
      </c>
      <c r="L148" s="477">
        <v>1</v>
      </c>
      <c r="M148" s="477">
        <v>561</v>
      </c>
      <c r="N148" s="477">
        <v>5</v>
      </c>
      <c r="O148" s="477">
        <v>2810</v>
      </c>
      <c r="P148" s="500">
        <v>2.5044563279857397</v>
      </c>
      <c r="Q148" s="478">
        <v>562</v>
      </c>
    </row>
    <row r="149" spans="1:17" ht="14.4" customHeight="1" x14ac:dyDescent="0.3">
      <c r="A149" s="472" t="s">
        <v>800</v>
      </c>
      <c r="B149" s="473" t="s">
        <v>713</v>
      </c>
      <c r="C149" s="473" t="s">
        <v>710</v>
      </c>
      <c r="D149" s="473" t="s">
        <v>759</v>
      </c>
      <c r="E149" s="473" t="s">
        <v>760</v>
      </c>
      <c r="F149" s="477">
        <v>1</v>
      </c>
      <c r="G149" s="477">
        <v>1649</v>
      </c>
      <c r="H149" s="477"/>
      <c r="I149" s="477">
        <v>1649</v>
      </c>
      <c r="J149" s="477"/>
      <c r="K149" s="477"/>
      <c r="L149" s="477"/>
      <c r="M149" s="477"/>
      <c r="N149" s="477"/>
      <c r="O149" s="477"/>
      <c r="P149" s="500"/>
      <c r="Q149" s="478"/>
    </row>
    <row r="150" spans="1:17" ht="14.4" customHeight="1" thickBot="1" x14ac:dyDescent="0.35">
      <c r="A150" s="479" t="s">
        <v>800</v>
      </c>
      <c r="B150" s="480" t="s">
        <v>713</v>
      </c>
      <c r="C150" s="480" t="s">
        <v>710</v>
      </c>
      <c r="D150" s="480" t="s">
        <v>762</v>
      </c>
      <c r="E150" s="480" t="s">
        <v>763</v>
      </c>
      <c r="F150" s="484"/>
      <c r="G150" s="484"/>
      <c r="H150" s="484"/>
      <c r="I150" s="484"/>
      <c r="J150" s="484">
        <v>3</v>
      </c>
      <c r="K150" s="484">
        <v>6615</v>
      </c>
      <c r="L150" s="484">
        <v>1</v>
      </c>
      <c r="M150" s="484">
        <v>2205</v>
      </c>
      <c r="N150" s="484"/>
      <c r="O150" s="484"/>
      <c r="P150" s="492"/>
      <c r="Q150" s="48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" customHeight="1" thickBot="1" x14ac:dyDescent="0.35">
      <c r="A2" s="212" t="s">
        <v>247</v>
      </c>
      <c r="B2" s="97"/>
      <c r="C2" s="97"/>
      <c r="D2" s="97"/>
      <c r="E2" s="97"/>
      <c r="F2" s="97"/>
    </row>
    <row r="3" spans="1:10" ht="14.4" customHeight="1" x14ac:dyDescent="0.3">
      <c r="A3" s="311"/>
      <c r="B3" s="93">
        <v>2015</v>
      </c>
      <c r="C3" s="40">
        <v>2018</v>
      </c>
      <c r="D3" s="7"/>
      <c r="E3" s="315">
        <v>2019</v>
      </c>
      <c r="F3" s="316"/>
      <c r="G3" s="316"/>
      <c r="H3" s="317"/>
      <c r="I3" s="318">
        <v>2017</v>
      </c>
      <c r="J3" s="319"/>
    </row>
    <row r="4" spans="1:10" ht="14.4" customHeight="1" thickBot="1" x14ac:dyDescent="0.3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" customHeight="1" x14ac:dyDescent="0.3">
      <c r="A5" s="98" t="str">
        <f>HYPERLINK("#'Léky Žádanky'!A1","Léky (Kč)")</f>
        <v>Léky (Kč)</v>
      </c>
      <c r="B5" s="27">
        <v>2.72559</v>
      </c>
      <c r="C5" s="29">
        <v>0.33124999999999999</v>
      </c>
      <c r="D5" s="8"/>
      <c r="E5" s="103">
        <v>0.93271000000000004</v>
      </c>
      <c r="F5" s="28">
        <v>5</v>
      </c>
      <c r="G5" s="102">
        <f>E5-F5</f>
        <v>-4.0672899999999998</v>
      </c>
      <c r="H5" s="108">
        <f>IF(F5&lt;0.00000001,"",E5/F5)</f>
        <v>0.18654200000000001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221.21106000000006</v>
      </c>
      <c r="C6" s="31">
        <v>235.19707</v>
      </c>
      <c r="D6" s="8"/>
      <c r="E6" s="104">
        <v>245.16148999999999</v>
      </c>
      <c r="F6" s="30">
        <v>265.31546076965333</v>
      </c>
      <c r="G6" s="105">
        <f>E6-F6</f>
        <v>-20.153970769653341</v>
      </c>
      <c r="H6" s="109">
        <f>IF(F6&lt;0.00000001,"",E6/F6)</f>
        <v>0.92403770699533039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4693.4888899999996</v>
      </c>
      <c r="C7" s="31">
        <v>5541.902039999999</v>
      </c>
      <c r="D7" s="8"/>
      <c r="E7" s="104">
        <v>5979.1533200000003</v>
      </c>
      <c r="F7" s="30">
        <v>5813.2052968750004</v>
      </c>
      <c r="G7" s="105">
        <f>E7-F7</f>
        <v>165.94802312499996</v>
      </c>
      <c r="H7" s="109">
        <f>IF(F7&lt;0.00000001,"",E7/F7)</f>
        <v>1.0285467336263194</v>
      </c>
    </row>
    <row r="8" spans="1:10" ht="14.4" customHeight="1" thickBot="1" x14ac:dyDescent="0.35">
      <c r="A8" s="1" t="s">
        <v>62</v>
      </c>
      <c r="B8" s="11">
        <v>705.0285000000008</v>
      </c>
      <c r="C8" s="33">
        <v>940.23407000000179</v>
      </c>
      <c r="D8" s="8"/>
      <c r="E8" s="106">
        <v>929.96693999999979</v>
      </c>
      <c r="F8" s="32">
        <v>846.13495808029165</v>
      </c>
      <c r="G8" s="107">
        <f>E8-F8</f>
        <v>83.831981919708142</v>
      </c>
      <c r="H8" s="110">
        <f>IF(F8&lt;0.00000001,"",E8/F8)</f>
        <v>1.0990763720599677</v>
      </c>
    </row>
    <row r="9" spans="1:10" ht="14.4" customHeight="1" thickBot="1" x14ac:dyDescent="0.35">
      <c r="A9" s="2" t="s">
        <v>63</v>
      </c>
      <c r="B9" s="3">
        <v>5622.4540400000005</v>
      </c>
      <c r="C9" s="35">
        <v>6717.6644300000007</v>
      </c>
      <c r="D9" s="8"/>
      <c r="E9" s="3">
        <v>7155.2144599999992</v>
      </c>
      <c r="F9" s="34">
        <v>6929.6557157249454</v>
      </c>
      <c r="G9" s="34">
        <f>E9-F9</f>
        <v>225.55874427505387</v>
      </c>
      <c r="H9" s="111">
        <f>IF(F9&lt;0.00000001,"",E9/F9)</f>
        <v>1.0325497764287497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5580.2169999999996</v>
      </c>
      <c r="C11" s="29">
        <f>IF(ISERROR(VLOOKUP("Celkem:",'ZV Vykáz.-A'!A:H,5,0)),0,VLOOKUP("Celkem:",'ZV Vykáz.-A'!A:H,5,0)/1000)</f>
        <v>5371.1930000000002</v>
      </c>
      <c r="D11" s="8"/>
      <c r="E11" s="103">
        <f>IF(ISERROR(VLOOKUP("Celkem:",'ZV Vykáz.-A'!A:H,8,0)),0,VLOOKUP("Celkem:",'ZV Vykáz.-A'!A:H,8,0)/1000)</f>
        <v>4893.268</v>
      </c>
      <c r="F11" s="28">
        <f>C11</f>
        <v>5371.1930000000002</v>
      </c>
      <c r="G11" s="102">
        <f>E11-F11</f>
        <v>-477.92500000000018</v>
      </c>
      <c r="H11" s="108">
        <f>IF(F11&lt;0.00000001,"",E11/F11)</f>
        <v>0.9110206987535171</v>
      </c>
      <c r="I11" s="102">
        <f>E11-B11</f>
        <v>-686.94899999999961</v>
      </c>
      <c r="J11" s="108">
        <f>IF(B11&lt;0.00000001,"",E11/B11)</f>
        <v>0.87689564760653582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5580.2169999999996</v>
      </c>
      <c r="C13" s="37">
        <f>SUM(C11:C12)</f>
        <v>5371.1930000000002</v>
      </c>
      <c r="D13" s="8"/>
      <c r="E13" s="5">
        <f>SUM(E11:E12)</f>
        <v>4893.268</v>
      </c>
      <c r="F13" s="36">
        <f>SUM(F11:F12)</f>
        <v>5371.1930000000002</v>
      </c>
      <c r="G13" s="36">
        <f>E13-F13</f>
        <v>-477.92500000000018</v>
      </c>
      <c r="H13" s="112">
        <f>IF(F13&lt;0.00000001,"",E13/F13)</f>
        <v>0.9110206987535171</v>
      </c>
      <c r="I13" s="36">
        <f>SUM(I11:I12)</f>
        <v>-686.94899999999961</v>
      </c>
      <c r="J13" s="112">
        <f>IF(B13&lt;0.00000001,"",E13/B13)</f>
        <v>0.87689564760653582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0.9924877927503698</v>
      </c>
      <c r="C15" s="39">
        <f>IF(C9=0,"",C13/C9)</f>
        <v>0.79956256463379183</v>
      </c>
      <c r="D15" s="8"/>
      <c r="E15" s="6">
        <f>IF(E9=0,"",E13/E9)</f>
        <v>0.68387440060042592</v>
      </c>
      <c r="F15" s="38">
        <f>IF(F9=0,"",F13/F9)</f>
        <v>0.77510243226247977</v>
      </c>
      <c r="G15" s="38">
        <f>IF(ISERROR(F15-E15),"",E15-F15)</f>
        <v>-9.1228031662053843E-2</v>
      </c>
      <c r="H15" s="113">
        <f>IF(ISERROR(F15-E15),"",IF(F15&lt;0.00000001,"",E15/F15))</f>
        <v>0.88230196698549324</v>
      </c>
    </row>
    <row r="17" spans="1:8" ht="14.4" customHeight="1" x14ac:dyDescent="0.3">
      <c r="A17" s="99" t="s">
        <v>138</v>
      </c>
    </row>
    <row r="18" spans="1:8" ht="14.4" customHeight="1" x14ac:dyDescent="0.3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100" t="s">
        <v>184</v>
      </c>
    </row>
    <row r="21" spans="1:8" ht="14.4" customHeight="1" x14ac:dyDescent="0.3">
      <c r="A21" s="100" t="s">
        <v>139</v>
      </c>
    </row>
    <row r="22" spans="1:8" ht="14.4" customHeight="1" x14ac:dyDescent="0.3">
      <c r="A22" s="101" t="s">
        <v>226</v>
      </c>
    </row>
    <row r="23" spans="1:8" ht="14.4" customHeight="1" x14ac:dyDescent="0.3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" customHeight="1" x14ac:dyDescent="0.3">
      <c r="A2" s="212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" customHeight="1" x14ac:dyDescent="0.3">
      <c r="A4" s="182" t="s">
        <v>67</v>
      </c>
      <c r="B4" s="185">
        <f>(B10+B8)/B6</f>
        <v>0.67859702025327417</v>
      </c>
      <c r="C4" s="185">
        <f t="shared" ref="C4:M4" si="0">(C10+C8)/C6</f>
        <v>0.68158471657405684</v>
      </c>
      <c r="D4" s="185">
        <f t="shared" si="0"/>
        <v>0.68387440060042592</v>
      </c>
      <c r="E4" s="185">
        <f t="shared" si="0"/>
        <v>0.68387440060042592</v>
      </c>
      <c r="F4" s="185">
        <f t="shared" si="0"/>
        <v>0.68387440060042592</v>
      </c>
      <c r="G4" s="185">
        <f t="shared" si="0"/>
        <v>0.68387440060042592</v>
      </c>
      <c r="H4" s="185">
        <f t="shared" si="0"/>
        <v>0.68387440060042592</v>
      </c>
      <c r="I4" s="185">
        <f t="shared" si="0"/>
        <v>0.68387440060042592</v>
      </c>
      <c r="J4" s="185">
        <f t="shared" si="0"/>
        <v>0.68387440060042592</v>
      </c>
      <c r="K4" s="185">
        <f t="shared" si="0"/>
        <v>0.68387440060042592</v>
      </c>
      <c r="L4" s="185">
        <f t="shared" si="0"/>
        <v>0.68387440060042592</v>
      </c>
      <c r="M4" s="185">
        <f t="shared" si="0"/>
        <v>0.68387440060042592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2389.6715600000098</v>
      </c>
      <c r="C5" s="185">
        <f>IF(ISERROR(VLOOKUP($A5,'Man Tab'!$A:$Q,COLUMN()+2,0)),0,VLOOKUP($A5,'Man Tab'!$A:$Q,COLUMN()+2,0))</f>
        <v>2331.8897099999999</v>
      </c>
      <c r="D5" s="185">
        <f>IF(ISERROR(VLOOKUP($A5,'Man Tab'!$A:$Q,COLUMN()+2,0)),0,VLOOKUP($A5,'Man Tab'!$A:$Q,COLUMN()+2,0))</f>
        <v>2433.65318999999</v>
      </c>
      <c r="E5" s="185">
        <f>IF(ISERROR(VLOOKUP($A5,'Man Tab'!$A:$Q,COLUMN()+2,0)),0,VLOOKUP($A5,'Man Tab'!$A:$Q,COLUMN()+2,0))</f>
        <v>0</v>
      </c>
      <c r="F5" s="185">
        <f>IF(ISERROR(VLOOKUP($A5,'Man Tab'!$A:$Q,COLUMN()+2,0)),0,VLOOKUP($A5,'Man Tab'!$A:$Q,COLUMN()+2,0))</f>
        <v>0</v>
      </c>
      <c r="G5" s="185">
        <f>IF(ISERROR(VLOOKUP($A5,'Man Tab'!$A:$Q,COLUMN()+2,0)),0,VLOOKUP($A5,'Man Tab'!$A:$Q,COLUMN()+2,0))</f>
        <v>0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63</v>
      </c>
      <c r="B6" s="187">
        <f>B5</f>
        <v>2389.6715600000098</v>
      </c>
      <c r="C6" s="187">
        <f t="shared" ref="C6:M6" si="1">C5+B6</f>
        <v>4721.5612700000092</v>
      </c>
      <c r="D6" s="187">
        <f t="shared" si="1"/>
        <v>7155.2144599999992</v>
      </c>
      <c r="E6" s="187">
        <f t="shared" si="1"/>
        <v>7155.2144599999992</v>
      </c>
      <c r="F6" s="187">
        <f t="shared" si="1"/>
        <v>7155.2144599999992</v>
      </c>
      <c r="G6" s="187">
        <f t="shared" si="1"/>
        <v>7155.2144599999992</v>
      </c>
      <c r="H6" s="187">
        <f t="shared" si="1"/>
        <v>7155.2144599999992</v>
      </c>
      <c r="I6" s="187">
        <f t="shared" si="1"/>
        <v>7155.2144599999992</v>
      </c>
      <c r="J6" s="187">
        <f t="shared" si="1"/>
        <v>7155.2144599999992</v>
      </c>
      <c r="K6" s="187">
        <f t="shared" si="1"/>
        <v>7155.2144599999992</v>
      </c>
      <c r="L6" s="187">
        <f t="shared" si="1"/>
        <v>7155.2144599999992</v>
      </c>
      <c r="M6" s="187">
        <f t="shared" si="1"/>
        <v>7155.2144599999992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1621624</v>
      </c>
      <c r="C9" s="186">
        <v>1596520</v>
      </c>
      <c r="D9" s="186">
        <v>1675124</v>
      </c>
      <c r="E9" s="186">
        <v>0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65</v>
      </c>
      <c r="B10" s="187">
        <f>B9/1000</f>
        <v>1621.624</v>
      </c>
      <c r="C10" s="187">
        <f t="shared" ref="C10:M10" si="3">C9/1000+B10</f>
        <v>3218.1440000000002</v>
      </c>
      <c r="D10" s="187">
        <f t="shared" si="3"/>
        <v>4893.268</v>
      </c>
      <c r="E10" s="187">
        <f t="shared" si="3"/>
        <v>4893.268</v>
      </c>
      <c r="F10" s="187">
        <f t="shared" si="3"/>
        <v>4893.268</v>
      </c>
      <c r="G10" s="187">
        <f t="shared" si="3"/>
        <v>4893.268</v>
      </c>
      <c r="H10" s="187">
        <f t="shared" si="3"/>
        <v>4893.268</v>
      </c>
      <c r="I10" s="187">
        <f t="shared" si="3"/>
        <v>4893.268</v>
      </c>
      <c r="J10" s="187">
        <f t="shared" si="3"/>
        <v>4893.268</v>
      </c>
      <c r="K10" s="187">
        <f t="shared" si="3"/>
        <v>4893.268</v>
      </c>
      <c r="L10" s="187">
        <f t="shared" si="3"/>
        <v>4893.268</v>
      </c>
      <c r="M10" s="187">
        <f t="shared" si="3"/>
        <v>4893.268</v>
      </c>
    </row>
    <row r="11" spans="1:13" ht="14.4" customHeight="1" x14ac:dyDescent="0.3">
      <c r="A11" s="182"/>
      <c r="B11" s="182" t="s">
        <v>80</v>
      </c>
      <c r="C11" s="182">
        <f ca="1">IF(MONTH(TODAY())=1,12,MONTH(TODAY())-1)</f>
        <v>3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0.77510243226247977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0.77510243226247977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" customHeight="1" thickBot="1" x14ac:dyDescent="0.3">
      <c r="A2" s="212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" customHeight="1" x14ac:dyDescent="0.3">
      <c r="A4" s="69"/>
      <c r="B4" s="20">
        <v>2019</v>
      </c>
      <c r="C4" s="124" t="s">
        <v>17</v>
      </c>
      <c r="D4" s="242" t="s">
        <v>227</v>
      </c>
      <c r="E4" s="242" t="s">
        <v>228</v>
      </c>
      <c r="F4" s="242" t="s">
        <v>229</v>
      </c>
      <c r="G4" s="242" t="s">
        <v>230</v>
      </c>
      <c r="H4" s="242" t="s">
        <v>231</v>
      </c>
      <c r="I4" s="242" t="s">
        <v>232</v>
      </c>
      <c r="J4" s="242" t="s">
        <v>233</v>
      </c>
      <c r="K4" s="242" t="s">
        <v>234</v>
      </c>
      <c r="L4" s="242" t="s">
        <v>235</v>
      </c>
      <c r="M4" s="242" t="s">
        <v>236</v>
      </c>
      <c r="N4" s="242" t="s">
        <v>237</v>
      </c>
      <c r="O4" s="242" t="s">
        <v>238</v>
      </c>
      <c r="P4" s="324" t="s">
        <v>3</v>
      </c>
      <c r="Q4" s="32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" customHeight="1" x14ac:dyDescent="0.3">
      <c r="A7" s="15" t="s">
        <v>22</v>
      </c>
      <c r="B7" s="51">
        <v>20</v>
      </c>
      <c r="C7" s="52">
        <v>1.6666666666659999</v>
      </c>
      <c r="D7" s="52">
        <v>0.37415999999999999</v>
      </c>
      <c r="E7" s="52">
        <v>0.55854999999999999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0.93271000000000004</v>
      </c>
      <c r="Q7" s="81">
        <v>0.18654200000000001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" customHeight="1" x14ac:dyDescent="0.3">
      <c r="A9" s="15" t="s">
        <v>24</v>
      </c>
      <c r="B9" s="51">
        <v>1061.26184308589</v>
      </c>
      <c r="C9" s="52">
        <v>88.438486923823007</v>
      </c>
      <c r="D9" s="52">
        <v>42.776789999999998</v>
      </c>
      <c r="E9" s="52">
        <v>110.48845</v>
      </c>
      <c r="F9" s="52">
        <v>91.896249999999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245.16148999999999</v>
      </c>
      <c r="Q9" s="81">
        <v>0.92403770698800003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" customHeight="1" x14ac:dyDescent="0.3">
      <c r="A11" s="15" t="s">
        <v>26</v>
      </c>
      <c r="B11" s="51">
        <v>167.50085951530099</v>
      </c>
      <c r="C11" s="52">
        <v>13.958404959608</v>
      </c>
      <c r="D11" s="52">
        <v>26.03172</v>
      </c>
      <c r="E11" s="52">
        <v>12.978400000000001</v>
      </c>
      <c r="F11" s="52">
        <v>26.935809999999002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65.945930000000004</v>
      </c>
      <c r="Q11" s="81">
        <v>1.574820098018</v>
      </c>
    </row>
    <row r="12" spans="1:17" ht="14.4" customHeight="1" x14ac:dyDescent="0.3">
      <c r="A12" s="15" t="s">
        <v>27</v>
      </c>
      <c r="B12" s="51">
        <v>79.878392198206996</v>
      </c>
      <c r="C12" s="52">
        <v>6.6565326831830003</v>
      </c>
      <c r="D12" s="52">
        <v>0</v>
      </c>
      <c r="E12" s="52">
        <v>1.5821700000000001</v>
      </c>
      <c r="F12" s="52">
        <v>0.21899999999899999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1.8011699999999999</v>
      </c>
      <c r="Q12" s="81">
        <v>9.0195606117000005E-2</v>
      </c>
    </row>
    <row r="13" spans="1:17" ht="14.4" customHeight="1" x14ac:dyDescent="0.3">
      <c r="A13" s="15" t="s">
        <v>28</v>
      </c>
      <c r="B13" s="51">
        <v>21</v>
      </c>
      <c r="C13" s="52">
        <v>1.75</v>
      </c>
      <c r="D13" s="52">
        <v>4.8276700000000003</v>
      </c>
      <c r="E13" s="52">
        <v>2.8188399999999998</v>
      </c>
      <c r="F13" s="52">
        <v>0.40388999999899999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8.0503999999999998</v>
      </c>
      <c r="Q13" s="81">
        <v>1.533409523809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" customHeight="1" x14ac:dyDescent="0.3">
      <c r="A17" s="15" t="s">
        <v>32</v>
      </c>
      <c r="B17" s="51">
        <v>219.57528234281901</v>
      </c>
      <c r="C17" s="52">
        <v>18.297940195233998</v>
      </c>
      <c r="D17" s="52">
        <v>0</v>
      </c>
      <c r="E17" s="52">
        <v>1.5609999999999999</v>
      </c>
      <c r="F17" s="52">
        <v>9.2542699999989999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10.81527</v>
      </c>
      <c r="Q17" s="81">
        <v>0.197021629841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11.247999999999999</v>
      </c>
      <c r="F18" s="52">
        <v>4.7619999999990004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16.010000000000002</v>
      </c>
      <c r="Q18" s="81" t="s">
        <v>248</v>
      </c>
    </row>
    <row r="19" spans="1:17" ht="14.4" customHeight="1" x14ac:dyDescent="0.3">
      <c r="A19" s="15" t="s">
        <v>34</v>
      </c>
      <c r="B19" s="51">
        <v>836.26483068275695</v>
      </c>
      <c r="C19" s="52">
        <v>69.688735890228998</v>
      </c>
      <c r="D19" s="52">
        <v>41.227699999999999</v>
      </c>
      <c r="E19" s="52">
        <v>63.24418</v>
      </c>
      <c r="F19" s="52">
        <v>64.805439999998995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169.27732</v>
      </c>
      <c r="Q19" s="81">
        <v>0.80968283629299997</v>
      </c>
    </row>
    <row r="20" spans="1:17" ht="14.4" customHeight="1" x14ac:dyDescent="0.3">
      <c r="A20" s="15" t="s">
        <v>35</v>
      </c>
      <c r="B20" s="51">
        <v>23252.821189999999</v>
      </c>
      <c r="C20" s="52">
        <v>1937.7350991666699</v>
      </c>
      <c r="D20" s="52">
        <v>2038.5154500000001</v>
      </c>
      <c r="E20" s="52">
        <v>1912.88887</v>
      </c>
      <c r="F20" s="52">
        <v>2027.74899999999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5979.1533200000003</v>
      </c>
      <c r="Q20" s="81">
        <v>1.028546733515</v>
      </c>
    </row>
    <row r="21" spans="1:17" ht="14.4" customHeight="1" x14ac:dyDescent="0.3">
      <c r="A21" s="16" t="s">
        <v>36</v>
      </c>
      <c r="B21" s="51">
        <v>2002.99999999997</v>
      </c>
      <c r="C21" s="52">
        <v>166.91666666666401</v>
      </c>
      <c r="D21" s="52">
        <v>191.405</v>
      </c>
      <c r="E21" s="52">
        <v>191.40299999999999</v>
      </c>
      <c r="F21" s="52">
        <v>191.40199999999999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574.21</v>
      </c>
      <c r="Q21" s="81">
        <v>1.1466999500740001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44.249070000000003</v>
      </c>
      <c r="E22" s="52">
        <v>0</v>
      </c>
      <c r="F22" s="52">
        <v>4.2259999999989999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48.475070000000002</v>
      </c>
      <c r="Q22" s="81" t="s">
        <v>248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" customHeight="1" x14ac:dyDescent="0.3">
      <c r="A24" s="16" t="s">
        <v>39</v>
      </c>
      <c r="B24" s="51">
        <v>57.320416622551001</v>
      </c>
      <c r="C24" s="52">
        <v>4.7767013852120002</v>
      </c>
      <c r="D24" s="52">
        <v>0.26400000000000001</v>
      </c>
      <c r="E24" s="52">
        <v>23.11825</v>
      </c>
      <c r="F24" s="52">
        <v>11.99953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35.381779999999999</v>
      </c>
      <c r="Q24" s="81"/>
    </row>
    <row r="25" spans="1:17" ht="14.4" customHeight="1" x14ac:dyDescent="0.3">
      <c r="A25" s="17" t="s">
        <v>40</v>
      </c>
      <c r="B25" s="54">
        <v>27718.622814447499</v>
      </c>
      <c r="C25" s="55">
        <v>2309.8852345372902</v>
      </c>
      <c r="D25" s="55">
        <v>2389.6715600000098</v>
      </c>
      <c r="E25" s="55">
        <v>2331.8897099999999</v>
      </c>
      <c r="F25" s="55">
        <v>2433.65318999999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7155.2144600000001</v>
      </c>
      <c r="Q25" s="82">
        <v>1.032549778233</v>
      </c>
    </row>
    <row r="26" spans="1:17" ht="14.4" customHeight="1" x14ac:dyDescent="0.3">
      <c r="A26" s="15" t="s">
        <v>41</v>
      </c>
      <c r="B26" s="51">
        <v>3915.2592352647398</v>
      </c>
      <c r="C26" s="52">
        <v>326.27160293872799</v>
      </c>
      <c r="D26" s="52">
        <v>330.56345000000101</v>
      </c>
      <c r="E26" s="52">
        <v>337.53507999999999</v>
      </c>
      <c r="F26" s="52">
        <v>300.24491999999998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968.34345000000098</v>
      </c>
      <c r="Q26" s="81">
        <v>0.98930200205200003</v>
      </c>
    </row>
    <row r="27" spans="1:17" ht="14.4" customHeight="1" x14ac:dyDescent="0.3">
      <c r="A27" s="18" t="s">
        <v>42</v>
      </c>
      <c r="B27" s="54">
        <v>31633.882049712302</v>
      </c>
      <c r="C27" s="55">
        <v>2636.15683747602</v>
      </c>
      <c r="D27" s="55">
        <v>2720.2350100000099</v>
      </c>
      <c r="E27" s="55">
        <v>2669.42479</v>
      </c>
      <c r="F27" s="55">
        <v>2733.8981099999901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8123.5579100000105</v>
      </c>
      <c r="Q27" s="82">
        <v>1.0271970916790001</v>
      </c>
    </row>
    <row r="28" spans="1:17" ht="14.4" customHeight="1" x14ac:dyDescent="0.3">
      <c r="A28" s="16" t="s">
        <v>43</v>
      </c>
      <c r="B28" s="51">
        <v>1117.4136742414501</v>
      </c>
      <c r="C28" s="52">
        <v>93.117806186787007</v>
      </c>
      <c r="D28" s="52">
        <v>85.228470000000002</v>
      </c>
      <c r="E28" s="52">
        <v>-38.148079999998998</v>
      </c>
      <c r="F28" s="52">
        <v>90.549159999999006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137.62954999999999</v>
      </c>
      <c r="Q28" s="81">
        <v>0.49267179442100001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225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12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" customHeight="1" x14ac:dyDescent="0.3">
      <c r="A4" s="69"/>
      <c r="B4" s="327"/>
      <c r="C4" s="328"/>
      <c r="D4" s="328"/>
      <c r="E4" s="328"/>
      <c r="F4" s="331" t="s">
        <v>243</v>
      </c>
      <c r="G4" s="333" t="s">
        <v>51</v>
      </c>
      <c r="H4" s="126" t="s">
        <v>125</v>
      </c>
      <c r="I4" s="331" t="s">
        <v>52</v>
      </c>
      <c r="J4" s="333" t="s">
        <v>245</v>
      </c>
      <c r="K4" s="334" t="s">
        <v>246</v>
      </c>
    </row>
    <row r="5" spans="1:11" ht="42" thickBot="1" x14ac:dyDescent="0.35">
      <c r="A5" s="70"/>
      <c r="B5" s="24" t="s">
        <v>239</v>
      </c>
      <c r="C5" s="25" t="s">
        <v>240</v>
      </c>
      <c r="D5" s="26" t="s">
        <v>241</v>
      </c>
      <c r="E5" s="26" t="s">
        <v>242</v>
      </c>
      <c r="F5" s="332"/>
      <c r="G5" s="332"/>
      <c r="H5" s="25" t="s">
        <v>244</v>
      </c>
      <c r="I5" s="332"/>
      <c r="J5" s="332"/>
      <c r="K5" s="335"/>
    </row>
    <row r="6" spans="1:11" ht="14.4" customHeight="1" thickBot="1" x14ac:dyDescent="0.35">
      <c r="A6" s="442" t="s">
        <v>250</v>
      </c>
      <c r="B6" s="424">
        <v>24386.8339976807</v>
      </c>
      <c r="C6" s="424">
        <v>28928.561970000101</v>
      </c>
      <c r="D6" s="425">
        <v>4541.7279723193096</v>
      </c>
      <c r="E6" s="426">
        <v>1.186236883916</v>
      </c>
      <c r="F6" s="424">
        <v>27718.622814447499</v>
      </c>
      <c r="G6" s="425">
        <v>6929.6557036118802</v>
      </c>
      <c r="H6" s="427">
        <v>2433.65318999999</v>
      </c>
      <c r="I6" s="424">
        <v>7155.2144600000001</v>
      </c>
      <c r="J6" s="425">
        <v>225.55875638812401</v>
      </c>
      <c r="K6" s="428">
        <v>0.25813744455799997</v>
      </c>
    </row>
    <row r="7" spans="1:11" ht="14.4" customHeight="1" thickBot="1" x14ac:dyDescent="0.35">
      <c r="A7" s="443" t="s">
        <v>251</v>
      </c>
      <c r="B7" s="424">
        <v>1430.5518816178601</v>
      </c>
      <c r="C7" s="424">
        <v>1501.23179</v>
      </c>
      <c r="D7" s="425">
        <v>70.679908382139999</v>
      </c>
      <c r="E7" s="426">
        <v>1.049407441484</v>
      </c>
      <c r="F7" s="424">
        <v>1349.64109479939</v>
      </c>
      <c r="G7" s="425">
        <v>337.41027369984897</v>
      </c>
      <c r="H7" s="427">
        <v>119.45448</v>
      </c>
      <c r="I7" s="424">
        <v>322.15550999999999</v>
      </c>
      <c r="J7" s="425">
        <v>-15.254763699848001</v>
      </c>
      <c r="K7" s="428">
        <v>0.238697170115</v>
      </c>
    </row>
    <row r="8" spans="1:11" ht="14.4" customHeight="1" thickBot="1" x14ac:dyDescent="0.35">
      <c r="A8" s="444" t="s">
        <v>252</v>
      </c>
      <c r="B8" s="424">
        <v>1430.5518816178601</v>
      </c>
      <c r="C8" s="424">
        <v>1501.23179</v>
      </c>
      <c r="D8" s="425">
        <v>70.679908382139999</v>
      </c>
      <c r="E8" s="426">
        <v>1.049407441484</v>
      </c>
      <c r="F8" s="424">
        <v>1349.64109479939</v>
      </c>
      <c r="G8" s="425">
        <v>337.41027369984897</v>
      </c>
      <c r="H8" s="427">
        <v>119.45448</v>
      </c>
      <c r="I8" s="424">
        <v>322.15550999999999</v>
      </c>
      <c r="J8" s="425">
        <v>-15.254763699848001</v>
      </c>
      <c r="K8" s="428">
        <v>0.238697170115</v>
      </c>
    </row>
    <row r="9" spans="1:11" ht="14.4" customHeight="1" thickBot="1" x14ac:dyDescent="0.35">
      <c r="A9" s="445" t="s">
        <v>253</v>
      </c>
      <c r="B9" s="429">
        <v>0</v>
      </c>
      <c r="C9" s="429">
        <v>6.6100000000000004E-3</v>
      </c>
      <c r="D9" s="430">
        <v>6.6100000000000004E-3</v>
      </c>
      <c r="E9" s="431" t="s">
        <v>248</v>
      </c>
      <c r="F9" s="429">
        <v>0</v>
      </c>
      <c r="G9" s="430">
        <v>0</v>
      </c>
      <c r="H9" s="432">
        <v>-4.6999999899999999E-4</v>
      </c>
      <c r="I9" s="429">
        <v>-1.8999999899999999E-4</v>
      </c>
      <c r="J9" s="430">
        <v>-1.8999999899999999E-4</v>
      </c>
      <c r="K9" s="433" t="s">
        <v>248</v>
      </c>
    </row>
    <row r="10" spans="1:11" ht="14.4" customHeight="1" thickBot="1" x14ac:dyDescent="0.35">
      <c r="A10" s="446" t="s">
        <v>254</v>
      </c>
      <c r="B10" s="424">
        <v>0</v>
      </c>
      <c r="C10" s="424">
        <v>6.6100000000000004E-3</v>
      </c>
      <c r="D10" s="425">
        <v>6.6100000000000004E-3</v>
      </c>
      <c r="E10" s="434" t="s">
        <v>248</v>
      </c>
      <c r="F10" s="424">
        <v>0</v>
      </c>
      <c r="G10" s="425">
        <v>0</v>
      </c>
      <c r="H10" s="427">
        <v>-4.6999999899999999E-4</v>
      </c>
      <c r="I10" s="424">
        <v>-1.8999999899999999E-4</v>
      </c>
      <c r="J10" s="425">
        <v>-1.8999999899999999E-4</v>
      </c>
      <c r="K10" s="435" t="s">
        <v>248</v>
      </c>
    </row>
    <row r="11" spans="1:11" ht="14.4" customHeight="1" thickBot="1" x14ac:dyDescent="0.35">
      <c r="A11" s="445" t="s">
        <v>255</v>
      </c>
      <c r="B11" s="429">
        <v>20</v>
      </c>
      <c r="C11" s="429">
        <v>9.7723300000000002</v>
      </c>
      <c r="D11" s="430">
        <v>-10.22767</v>
      </c>
      <c r="E11" s="436">
        <v>0.48861650000000001</v>
      </c>
      <c r="F11" s="429">
        <v>20</v>
      </c>
      <c r="G11" s="430">
        <v>5</v>
      </c>
      <c r="H11" s="432">
        <v>0</v>
      </c>
      <c r="I11" s="429">
        <v>0.93271000000000004</v>
      </c>
      <c r="J11" s="430">
        <v>-4.0672899999999998</v>
      </c>
      <c r="K11" s="437">
        <v>4.6635500000000003E-2</v>
      </c>
    </row>
    <row r="12" spans="1:11" ht="14.4" customHeight="1" thickBot="1" x14ac:dyDescent="0.35">
      <c r="A12" s="446" t="s">
        <v>256</v>
      </c>
      <c r="B12" s="424">
        <v>10</v>
      </c>
      <c r="C12" s="424">
        <v>9.7723300000000002</v>
      </c>
      <c r="D12" s="425">
        <v>-0.22766999999900001</v>
      </c>
      <c r="E12" s="426">
        <v>0.97723300000000002</v>
      </c>
      <c r="F12" s="424">
        <v>10</v>
      </c>
      <c r="G12" s="425">
        <v>2.5</v>
      </c>
      <c r="H12" s="427">
        <v>0</v>
      </c>
      <c r="I12" s="424">
        <v>0.93271000000000004</v>
      </c>
      <c r="J12" s="425">
        <v>-1.5672900000000001</v>
      </c>
      <c r="K12" s="428">
        <v>9.3271000000000007E-2</v>
      </c>
    </row>
    <row r="13" spans="1:11" ht="14.4" customHeight="1" thickBot="1" x14ac:dyDescent="0.35">
      <c r="A13" s="446" t="s">
        <v>257</v>
      </c>
      <c r="B13" s="424">
        <v>10</v>
      </c>
      <c r="C13" s="424">
        <v>0</v>
      </c>
      <c r="D13" s="425">
        <v>-10</v>
      </c>
      <c r="E13" s="426">
        <v>0</v>
      </c>
      <c r="F13" s="424">
        <v>10</v>
      </c>
      <c r="G13" s="425">
        <v>2.5</v>
      </c>
      <c r="H13" s="427">
        <v>0</v>
      </c>
      <c r="I13" s="424">
        <v>0</v>
      </c>
      <c r="J13" s="425">
        <v>-2.5</v>
      </c>
      <c r="K13" s="428">
        <v>0</v>
      </c>
    </row>
    <row r="14" spans="1:11" ht="14.4" customHeight="1" thickBot="1" x14ac:dyDescent="0.35">
      <c r="A14" s="445" t="s">
        <v>258</v>
      </c>
      <c r="B14" s="429">
        <v>1060.8359889052999</v>
      </c>
      <c r="C14" s="429">
        <v>1045.8694599999999</v>
      </c>
      <c r="D14" s="430">
        <v>-14.966528905296</v>
      </c>
      <c r="E14" s="436">
        <v>0.98589175983599997</v>
      </c>
      <c r="F14" s="429">
        <v>1061.26184308589</v>
      </c>
      <c r="G14" s="430">
        <v>265.31546077147198</v>
      </c>
      <c r="H14" s="432">
        <v>91.896249999999</v>
      </c>
      <c r="I14" s="429">
        <v>245.16148999999999</v>
      </c>
      <c r="J14" s="430">
        <v>-20.153970771470998</v>
      </c>
      <c r="K14" s="437">
        <v>0.23100942674700001</v>
      </c>
    </row>
    <row r="15" spans="1:11" ht="14.4" customHeight="1" thickBot="1" x14ac:dyDescent="0.35">
      <c r="A15" s="446" t="s">
        <v>259</v>
      </c>
      <c r="B15" s="424">
        <v>630.835988905298</v>
      </c>
      <c r="C15" s="424">
        <v>622.71490000000097</v>
      </c>
      <c r="D15" s="425">
        <v>-8.1210889052970003</v>
      </c>
      <c r="E15" s="426">
        <v>0.98712646543899996</v>
      </c>
      <c r="F15" s="424">
        <v>631</v>
      </c>
      <c r="G15" s="425">
        <v>157.75</v>
      </c>
      <c r="H15" s="427">
        <v>62.558769999999001</v>
      </c>
      <c r="I15" s="424">
        <v>168.61913000000001</v>
      </c>
      <c r="J15" s="425">
        <v>10.86913</v>
      </c>
      <c r="K15" s="428">
        <v>0.26722524564099998</v>
      </c>
    </row>
    <row r="16" spans="1:11" ht="14.4" customHeight="1" thickBot="1" x14ac:dyDescent="0.35">
      <c r="A16" s="446" t="s">
        <v>260</v>
      </c>
      <c r="B16" s="424">
        <v>140</v>
      </c>
      <c r="C16" s="424">
        <v>132.06470999999999</v>
      </c>
      <c r="D16" s="425">
        <v>-7.9352899999990001</v>
      </c>
      <c r="E16" s="426">
        <v>0.94331935714199999</v>
      </c>
      <c r="F16" s="424">
        <v>120</v>
      </c>
      <c r="G16" s="425">
        <v>30</v>
      </c>
      <c r="H16" s="427">
        <v>2.0690999999990001</v>
      </c>
      <c r="I16" s="424">
        <v>20.247669999999999</v>
      </c>
      <c r="J16" s="425">
        <v>-9.7523299999990005</v>
      </c>
      <c r="K16" s="428">
        <v>0.16873058333300001</v>
      </c>
    </row>
    <row r="17" spans="1:11" ht="14.4" customHeight="1" thickBot="1" x14ac:dyDescent="0.35">
      <c r="A17" s="446" t="s">
        <v>261</v>
      </c>
      <c r="B17" s="424">
        <v>45</v>
      </c>
      <c r="C17" s="424">
        <v>33.700600000000001</v>
      </c>
      <c r="D17" s="425">
        <v>-11.2994</v>
      </c>
      <c r="E17" s="426">
        <v>0.74890222222199998</v>
      </c>
      <c r="F17" s="424">
        <v>40</v>
      </c>
      <c r="G17" s="425">
        <v>10</v>
      </c>
      <c r="H17" s="427">
        <v>3.3167599999989998</v>
      </c>
      <c r="I17" s="424">
        <v>7.2751900000000003</v>
      </c>
      <c r="J17" s="425">
        <v>-2.7248100000000002</v>
      </c>
      <c r="K17" s="428">
        <v>0.18187975000000001</v>
      </c>
    </row>
    <row r="18" spans="1:11" ht="14.4" customHeight="1" thickBot="1" x14ac:dyDescent="0.35">
      <c r="A18" s="446" t="s">
        <v>262</v>
      </c>
      <c r="B18" s="424">
        <v>185</v>
      </c>
      <c r="C18" s="424">
        <v>202.23075</v>
      </c>
      <c r="D18" s="425">
        <v>17.23075</v>
      </c>
      <c r="E18" s="426">
        <v>1.0931391891890001</v>
      </c>
      <c r="F18" s="424">
        <v>215</v>
      </c>
      <c r="G18" s="425">
        <v>53.75</v>
      </c>
      <c r="H18" s="427">
        <v>19.95562</v>
      </c>
      <c r="I18" s="424">
        <v>37.490499999999997</v>
      </c>
      <c r="J18" s="425">
        <v>-16.259499999999999</v>
      </c>
      <c r="K18" s="428">
        <v>0.17437441860399999</v>
      </c>
    </row>
    <row r="19" spans="1:11" ht="14.4" customHeight="1" thickBot="1" x14ac:dyDescent="0.35">
      <c r="A19" s="446" t="s">
        <v>263</v>
      </c>
      <c r="B19" s="424">
        <v>0</v>
      </c>
      <c r="C19" s="424">
        <v>0.24479999999999999</v>
      </c>
      <c r="D19" s="425">
        <v>0.24479999999999999</v>
      </c>
      <c r="E19" s="434" t="s">
        <v>248</v>
      </c>
      <c r="F19" s="424">
        <v>0.261843085887</v>
      </c>
      <c r="G19" s="425">
        <v>6.5460771471000004E-2</v>
      </c>
      <c r="H19" s="427">
        <v>0</v>
      </c>
      <c r="I19" s="424">
        <v>0.189</v>
      </c>
      <c r="J19" s="425">
        <v>0.12353922852800001</v>
      </c>
      <c r="K19" s="428">
        <v>0.72180634199100002</v>
      </c>
    </row>
    <row r="20" spans="1:11" ht="14.4" customHeight="1" thickBot="1" x14ac:dyDescent="0.35">
      <c r="A20" s="446" t="s">
        <v>264</v>
      </c>
      <c r="B20" s="424">
        <v>60</v>
      </c>
      <c r="C20" s="424">
        <v>54.173180000000002</v>
      </c>
      <c r="D20" s="425">
        <v>-5.8268199999989996</v>
      </c>
      <c r="E20" s="426">
        <v>0.90288633333299995</v>
      </c>
      <c r="F20" s="424">
        <v>55</v>
      </c>
      <c r="G20" s="425">
        <v>13.75</v>
      </c>
      <c r="H20" s="427">
        <v>3.9959999999989999</v>
      </c>
      <c r="I20" s="424">
        <v>11.34</v>
      </c>
      <c r="J20" s="425">
        <v>-2.4099999999990001</v>
      </c>
      <c r="K20" s="428">
        <v>0.20618181818100001</v>
      </c>
    </row>
    <row r="21" spans="1:11" ht="14.4" customHeight="1" thickBot="1" x14ac:dyDescent="0.35">
      <c r="A21" s="446" t="s">
        <v>265</v>
      </c>
      <c r="B21" s="424">
        <v>0</v>
      </c>
      <c r="C21" s="424">
        <v>0.74051999999999996</v>
      </c>
      <c r="D21" s="425">
        <v>0.74051999999999996</v>
      </c>
      <c r="E21" s="434" t="s">
        <v>266</v>
      </c>
      <c r="F21" s="424">
        <v>0</v>
      </c>
      <c r="G21" s="425">
        <v>0</v>
      </c>
      <c r="H21" s="427">
        <v>0</v>
      </c>
      <c r="I21" s="424">
        <v>0</v>
      </c>
      <c r="J21" s="425">
        <v>0</v>
      </c>
      <c r="K21" s="435" t="s">
        <v>248</v>
      </c>
    </row>
    <row r="22" spans="1:11" ht="14.4" customHeight="1" thickBot="1" x14ac:dyDescent="0.35">
      <c r="A22" s="445" t="s">
        <v>267</v>
      </c>
      <c r="B22" s="429">
        <v>227.30382470081099</v>
      </c>
      <c r="C22" s="429">
        <v>255.50133</v>
      </c>
      <c r="D22" s="430">
        <v>28.197505299189</v>
      </c>
      <c r="E22" s="436">
        <v>1.1240520494370001</v>
      </c>
      <c r="F22" s="429">
        <v>167.50085951530099</v>
      </c>
      <c r="G22" s="430">
        <v>41.875214878824998</v>
      </c>
      <c r="H22" s="432">
        <v>26.935809999999002</v>
      </c>
      <c r="I22" s="429">
        <v>65.945930000000004</v>
      </c>
      <c r="J22" s="430">
        <v>24.070715121174</v>
      </c>
      <c r="K22" s="437">
        <v>0.39370502450400002</v>
      </c>
    </row>
    <row r="23" spans="1:11" ht="14.4" customHeight="1" thickBot="1" x14ac:dyDescent="0.35">
      <c r="A23" s="446" t="s">
        <v>268</v>
      </c>
      <c r="B23" s="424">
        <v>0</v>
      </c>
      <c r="C23" s="424">
        <v>1.8220000000000001</v>
      </c>
      <c r="D23" s="425">
        <v>1.8220000000000001</v>
      </c>
      <c r="E23" s="434" t="s">
        <v>248</v>
      </c>
      <c r="F23" s="424">
        <v>0</v>
      </c>
      <c r="G23" s="425">
        <v>0</v>
      </c>
      <c r="H23" s="427">
        <v>0</v>
      </c>
      <c r="I23" s="424">
        <v>0</v>
      </c>
      <c r="J23" s="425">
        <v>0</v>
      </c>
      <c r="K23" s="435" t="s">
        <v>248</v>
      </c>
    </row>
    <row r="24" spans="1:11" ht="14.4" customHeight="1" thickBot="1" x14ac:dyDescent="0.35">
      <c r="A24" s="446" t="s">
        <v>269</v>
      </c>
      <c r="B24" s="424">
        <v>8</v>
      </c>
      <c r="C24" s="424">
        <v>13.81879</v>
      </c>
      <c r="D24" s="425">
        <v>5.8187899999999999</v>
      </c>
      <c r="E24" s="426">
        <v>1.72734875</v>
      </c>
      <c r="F24" s="424">
        <v>10</v>
      </c>
      <c r="G24" s="425">
        <v>2.5</v>
      </c>
      <c r="H24" s="427">
        <v>0.70045999999899999</v>
      </c>
      <c r="I24" s="424">
        <v>3.92136</v>
      </c>
      <c r="J24" s="425">
        <v>1.42136</v>
      </c>
      <c r="K24" s="428">
        <v>0.39213599999999998</v>
      </c>
    </row>
    <row r="25" spans="1:11" ht="14.4" customHeight="1" thickBot="1" x14ac:dyDescent="0.35">
      <c r="A25" s="446" t="s">
        <v>270</v>
      </c>
      <c r="B25" s="424">
        <v>35.388043018152999</v>
      </c>
      <c r="C25" s="424">
        <v>28.205300000000001</v>
      </c>
      <c r="D25" s="425">
        <v>-7.1827430181530003</v>
      </c>
      <c r="E25" s="426">
        <v>0.797029097809</v>
      </c>
      <c r="F25" s="424">
        <v>35</v>
      </c>
      <c r="G25" s="425">
        <v>8.75</v>
      </c>
      <c r="H25" s="427">
        <v>1.77556</v>
      </c>
      <c r="I25" s="424">
        <v>1.77556</v>
      </c>
      <c r="J25" s="425">
        <v>-6.9744400000000004</v>
      </c>
      <c r="K25" s="428">
        <v>5.0730285713999998E-2</v>
      </c>
    </row>
    <row r="26" spans="1:11" ht="14.4" customHeight="1" thickBot="1" x14ac:dyDescent="0.35">
      <c r="A26" s="446" t="s">
        <v>271</v>
      </c>
      <c r="B26" s="424">
        <v>55</v>
      </c>
      <c r="C26" s="424">
        <v>55.743720000000003</v>
      </c>
      <c r="D26" s="425">
        <v>0.74372000000000005</v>
      </c>
      <c r="E26" s="426">
        <v>1.013522181818</v>
      </c>
      <c r="F26" s="424">
        <v>55</v>
      </c>
      <c r="G26" s="425">
        <v>13.75</v>
      </c>
      <c r="H26" s="427">
        <v>3.9703999999990001</v>
      </c>
      <c r="I26" s="424">
        <v>9.6810799999999997</v>
      </c>
      <c r="J26" s="425">
        <v>-4.0689200000000003</v>
      </c>
      <c r="K26" s="428">
        <v>0.176019636363</v>
      </c>
    </row>
    <row r="27" spans="1:11" ht="14.4" customHeight="1" thickBot="1" x14ac:dyDescent="0.35">
      <c r="A27" s="446" t="s">
        <v>272</v>
      </c>
      <c r="B27" s="424">
        <v>2.4064975796249999</v>
      </c>
      <c r="C27" s="424">
        <v>0.129</v>
      </c>
      <c r="D27" s="425">
        <v>-2.2774975796249999</v>
      </c>
      <c r="E27" s="426">
        <v>5.3604874192000003E-2</v>
      </c>
      <c r="F27" s="424">
        <v>0.12167691617</v>
      </c>
      <c r="G27" s="425">
        <v>3.0419229042E-2</v>
      </c>
      <c r="H27" s="427">
        <v>0</v>
      </c>
      <c r="I27" s="424">
        <v>0.189</v>
      </c>
      <c r="J27" s="425">
        <v>0.15858077095699999</v>
      </c>
      <c r="K27" s="428">
        <v>1.553293804186</v>
      </c>
    </row>
    <row r="28" spans="1:11" ht="14.4" customHeight="1" thickBot="1" x14ac:dyDescent="0.35">
      <c r="A28" s="446" t="s">
        <v>273</v>
      </c>
      <c r="B28" s="424">
        <v>1.2586149739370001</v>
      </c>
      <c r="C28" s="424">
        <v>2.2395</v>
      </c>
      <c r="D28" s="425">
        <v>0.98088502606200001</v>
      </c>
      <c r="E28" s="426">
        <v>1.779336847545</v>
      </c>
      <c r="F28" s="424">
        <v>0</v>
      </c>
      <c r="G28" s="425">
        <v>0</v>
      </c>
      <c r="H28" s="427">
        <v>0</v>
      </c>
      <c r="I28" s="424">
        <v>0</v>
      </c>
      <c r="J28" s="425">
        <v>0</v>
      </c>
      <c r="K28" s="435" t="s">
        <v>248</v>
      </c>
    </row>
    <row r="29" spans="1:11" ht="14.4" customHeight="1" thickBot="1" x14ac:dyDescent="0.35">
      <c r="A29" s="446" t="s">
        <v>274</v>
      </c>
      <c r="B29" s="424">
        <v>0</v>
      </c>
      <c r="C29" s="424">
        <v>0.87412999999999996</v>
      </c>
      <c r="D29" s="425">
        <v>0.87412999999999996</v>
      </c>
      <c r="E29" s="434" t="s">
        <v>266</v>
      </c>
      <c r="F29" s="424">
        <v>0</v>
      </c>
      <c r="G29" s="425">
        <v>0</v>
      </c>
      <c r="H29" s="427">
        <v>0</v>
      </c>
      <c r="I29" s="424">
        <v>0</v>
      </c>
      <c r="J29" s="425">
        <v>0</v>
      </c>
      <c r="K29" s="435" t="s">
        <v>248</v>
      </c>
    </row>
    <row r="30" spans="1:11" ht="14.4" customHeight="1" thickBot="1" x14ac:dyDescent="0.35">
      <c r="A30" s="446" t="s">
        <v>275</v>
      </c>
      <c r="B30" s="424">
        <v>11.644484793855</v>
      </c>
      <c r="C30" s="424">
        <v>14.489420000000001</v>
      </c>
      <c r="D30" s="425">
        <v>2.8449352061440001</v>
      </c>
      <c r="E30" s="426">
        <v>1.2443161081409999</v>
      </c>
      <c r="F30" s="424">
        <v>12.379182599130001</v>
      </c>
      <c r="G30" s="425">
        <v>3.0947956497820002</v>
      </c>
      <c r="H30" s="427">
        <v>0.68001999999899998</v>
      </c>
      <c r="I30" s="424">
        <v>1.9783500000000001</v>
      </c>
      <c r="J30" s="425">
        <v>-1.1164456497819999</v>
      </c>
      <c r="K30" s="428">
        <v>0.15981265193800001</v>
      </c>
    </row>
    <row r="31" spans="1:11" ht="14.4" customHeight="1" thickBot="1" x14ac:dyDescent="0.35">
      <c r="A31" s="446" t="s">
        <v>276</v>
      </c>
      <c r="B31" s="424">
        <v>0</v>
      </c>
      <c r="C31" s="424">
        <v>3.9670000000000001</v>
      </c>
      <c r="D31" s="425">
        <v>3.9670000000000001</v>
      </c>
      <c r="E31" s="434" t="s">
        <v>266</v>
      </c>
      <c r="F31" s="424">
        <v>0</v>
      </c>
      <c r="G31" s="425">
        <v>0</v>
      </c>
      <c r="H31" s="427">
        <v>0</v>
      </c>
      <c r="I31" s="424">
        <v>0</v>
      </c>
      <c r="J31" s="425">
        <v>0</v>
      </c>
      <c r="K31" s="435" t="s">
        <v>248</v>
      </c>
    </row>
    <row r="32" spans="1:11" ht="14.4" customHeight="1" thickBot="1" x14ac:dyDescent="0.35">
      <c r="A32" s="446" t="s">
        <v>277</v>
      </c>
      <c r="B32" s="424">
        <v>54</v>
      </c>
      <c r="C32" s="424">
        <v>58.297069999999998</v>
      </c>
      <c r="D32" s="425">
        <v>4.2970699999999997</v>
      </c>
      <c r="E32" s="426">
        <v>1.07957537037</v>
      </c>
      <c r="F32" s="424">
        <v>55</v>
      </c>
      <c r="G32" s="425">
        <v>13.75</v>
      </c>
      <c r="H32" s="427">
        <v>5.4587699999990003</v>
      </c>
      <c r="I32" s="424">
        <v>15.44018</v>
      </c>
      <c r="J32" s="425">
        <v>1.69018</v>
      </c>
      <c r="K32" s="428">
        <v>0.280730545454</v>
      </c>
    </row>
    <row r="33" spans="1:11" ht="14.4" customHeight="1" thickBot="1" x14ac:dyDescent="0.35">
      <c r="A33" s="446" t="s">
        <v>278</v>
      </c>
      <c r="B33" s="424">
        <v>59.606184335237003</v>
      </c>
      <c r="C33" s="424">
        <v>75.915400000000005</v>
      </c>
      <c r="D33" s="425">
        <v>16.309215664762</v>
      </c>
      <c r="E33" s="426">
        <v>1.273616166621</v>
      </c>
      <c r="F33" s="424">
        <v>0</v>
      </c>
      <c r="G33" s="425">
        <v>0</v>
      </c>
      <c r="H33" s="427">
        <v>14.3506</v>
      </c>
      <c r="I33" s="424">
        <v>32.9604</v>
      </c>
      <c r="J33" s="425">
        <v>32.9604</v>
      </c>
      <c r="K33" s="435" t="s">
        <v>248</v>
      </c>
    </row>
    <row r="34" spans="1:11" ht="14.4" customHeight="1" thickBot="1" x14ac:dyDescent="0.35">
      <c r="A34" s="445" t="s">
        <v>279</v>
      </c>
      <c r="B34" s="429">
        <v>58.704696690173002</v>
      </c>
      <c r="C34" s="429">
        <v>152.65444000000099</v>
      </c>
      <c r="D34" s="430">
        <v>93.949743309826999</v>
      </c>
      <c r="E34" s="436">
        <v>2.6003786512290001</v>
      </c>
      <c r="F34" s="429">
        <v>79.878392198206996</v>
      </c>
      <c r="G34" s="430">
        <v>19.969598049550999</v>
      </c>
      <c r="H34" s="432">
        <v>0.21899999999899999</v>
      </c>
      <c r="I34" s="429">
        <v>1.8011699999999999</v>
      </c>
      <c r="J34" s="430">
        <v>-18.168428049551</v>
      </c>
      <c r="K34" s="437">
        <v>2.2548901529E-2</v>
      </c>
    </row>
    <row r="35" spans="1:11" ht="14.4" customHeight="1" thickBot="1" x14ac:dyDescent="0.35">
      <c r="A35" s="446" t="s">
        <v>280</v>
      </c>
      <c r="B35" s="424">
        <v>0</v>
      </c>
      <c r="C35" s="424">
        <v>0</v>
      </c>
      <c r="D35" s="425">
        <v>0</v>
      </c>
      <c r="E35" s="426">
        <v>1</v>
      </c>
      <c r="F35" s="424">
        <v>0</v>
      </c>
      <c r="G35" s="425">
        <v>0</v>
      </c>
      <c r="H35" s="427">
        <v>0.21899999999899999</v>
      </c>
      <c r="I35" s="424">
        <v>0.64080000000000004</v>
      </c>
      <c r="J35" s="425">
        <v>0.64080000000000004</v>
      </c>
      <c r="K35" s="435" t="s">
        <v>266</v>
      </c>
    </row>
    <row r="36" spans="1:11" ht="14.4" customHeight="1" thickBot="1" x14ac:dyDescent="0.35">
      <c r="A36" s="446" t="s">
        <v>281</v>
      </c>
      <c r="B36" s="424">
        <v>0.30359815550699998</v>
      </c>
      <c r="C36" s="424">
        <v>0</v>
      </c>
      <c r="D36" s="425">
        <v>-0.30359815550699998</v>
      </c>
      <c r="E36" s="426">
        <v>0</v>
      </c>
      <c r="F36" s="424">
        <v>0</v>
      </c>
      <c r="G36" s="425">
        <v>0</v>
      </c>
      <c r="H36" s="427">
        <v>0</v>
      </c>
      <c r="I36" s="424">
        <v>0</v>
      </c>
      <c r="J36" s="425">
        <v>0</v>
      </c>
      <c r="K36" s="428">
        <v>0</v>
      </c>
    </row>
    <row r="37" spans="1:11" ht="14.4" customHeight="1" thickBot="1" x14ac:dyDescent="0.35">
      <c r="A37" s="446" t="s">
        <v>282</v>
      </c>
      <c r="B37" s="424">
        <v>0</v>
      </c>
      <c r="C37" s="424">
        <v>0</v>
      </c>
      <c r="D37" s="425">
        <v>0</v>
      </c>
      <c r="E37" s="426">
        <v>1</v>
      </c>
      <c r="F37" s="424">
        <v>0</v>
      </c>
      <c r="G37" s="425">
        <v>0</v>
      </c>
      <c r="H37" s="427">
        <v>0</v>
      </c>
      <c r="I37" s="424">
        <v>1.1603699999999999</v>
      </c>
      <c r="J37" s="425">
        <v>1.1603699999999999</v>
      </c>
      <c r="K37" s="435" t="s">
        <v>266</v>
      </c>
    </row>
    <row r="38" spans="1:11" ht="14.4" customHeight="1" thickBot="1" x14ac:dyDescent="0.35">
      <c r="A38" s="446" t="s">
        <v>283</v>
      </c>
      <c r="B38" s="424">
        <v>58.401098534665003</v>
      </c>
      <c r="C38" s="424">
        <v>152.65444000000099</v>
      </c>
      <c r="D38" s="425">
        <v>94.253341465334003</v>
      </c>
      <c r="E38" s="426">
        <v>2.6138967216409998</v>
      </c>
      <c r="F38" s="424">
        <v>79.878392198206996</v>
      </c>
      <c r="G38" s="425">
        <v>19.969598049550999</v>
      </c>
      <c r="H38" s="427">
        <v>0</v>
      </c>
      <c r="I38" s="424">
        <v>0</v>
      </c>
      <c r="J38" s="425">
        <v>-19.969598049550999</v>
      </c>
      <c r="K38" s="428">
        <v>0</v>
      </c>
    </row>
    <row r="39" spans="1:11" ht="14.4" customHeight="1" thickBot="1" x14ac:dyDescent="0.35">
      <c r="A39" s="445" t="s">
        <v>284</v>
      </c>
      <c r="B39" s="429">
        <v>63.707371321579998</v>
      </c>
      <c r="C39" s="429">
        <v>37.427619999999997</v>
      </c>
      <c r="D39" s="430">
        <v>-26.279751321580001</v>
      </c>
      <c r="E39" s="436">
        <v>0.58749276926000005</v>
      </c>
      <c r="F39" s="429">
        <v>21</v>
      </c>
      <c r="G39" s="430">
        <v>5.25</v>
      </c>
      <c r="H39" s="432">
        <v>0.40388999999899999</v>
      </c>
      <c r="I39" s="429">
        <v>8.0503999999999998</v>
      </c>
      <c r="J39" s="430">
        <v>2.8003999999999998</v>
      </c>
      <c r="K39" s="437">
        <v>0.38335238095200003</v>
      </c>
    </row>
    <row r="40" spans="1:11" ht="14.4" customHeight="1" thickBot="1" x14ac:dyDescent="0.35">
      <c r="A40" s="446" t="s">
        <v>285</v>
      </c>
      <c r="B40" s="424">
        <v>0</v>
      </c>
      <c r="C40" s="424">
        <v>3.0032199999999998</v>
      </c>
      <c r="D40" s="425">
        <v>3.0032199999999998</v>
      </c>
      <c r="E40" s="434" t="s">
        <v>248</v>
      </c>
      <c r="F40" s="424">
        <v>0</v>
      </c>
      <c r="G40" s="425">
        <v>0</v>
      </c>
      <c r="H40" s="427">
        <v>0</v>
      </c>
      <c r="I40" s="424">
        <v>0</v>
      </c>
      <c r="J40" s="425">
        <v>0</v>
      </c>
      <c r="K40" s="435" t="s">
        <v>248</v>
      </c>
    </row>
    <row r="41" spans="1:11" ht="14.4" customHeight="1" thickBot="1" x14ac:dyDescent="0.35">
      <c r="A41" s="446" t="s">
        <v>286</v>
      </c>
      <c r="B41" s="424">
        <v>50.707371321579998</v>
      </c>
      <c r="C41" s="424">
        <v>21.29776</v>
      </c>
      <c r="D41" s="425">
        <v>-29.409611321580002</v>
      </c>
      <c r="E41" s="426">
        <v>0.42001309562900002</v>
      </c>
      <c r="F41" s="424">
        <v>0</v>
      </c>
      <c r="G41" s="425">
        <v>0</v>
      </c>
      <c r="H41" s="427">
        <v>0</v>
      </c>
      <c r="I41" s="424">
        <v>5.6318700000000002</v>
      </c>
      <c r="J41" s="425">
        <v>5.6318700000000002</v>
      </c>
      <c r="K41" s="435" t="s">
        <v>248</v>
      </c>
    </row>
    <row r="42" spans="1:11" ht="14.4" customHeight="1" thickBot="1" x14ac:dyDescent="0.35">
      <c r="A42" s="446" t="s">
        <v>287</v>
      </c>
      <c r="B42" s="424">
        <v>0</v>
      </c>
      <c r="C42" s="424">
        <v>0.61951000000000001</v>
      </c>
      <c r="D42" s="425">
        <v>0.61951000000000001</v>
      </c>
      <c r="E42" s="434" t="s">
        <v>266</v>
      </c>
      <c r="F42" s="424">
        <v>0</v>
      </c>
      <c r="G42" s="425">
        <v>0</v>
      </c>
      <c r="H42" s="427">
        <v>0</v>
      </c>
      <c r="I42" s="424">
        <v>0</v>
      </c>
      <c r="J42" s="425">
        <v>0</v>
      </c>
      <c r="K42" s="435" t="s">
        <v>248</v>
      </c>
    </row>
    <row r="43" spans="1:11" ht="14.4" customHeight="1" thickBot="1" x14ac:dyDescent="0.35">
      <c r="A43" s="446" t="s">
        <v>288</v>
      </c>
      <c r="B43" s="424">
        <v>10</v>
      </c>
      <c r="C43" s="424">
        <v>9.7483299999999993</v>
      </c>
      <c r="D43" s="425">
        <v>-0.25166999999900003</v>
      </c>
      <c r="E43" s="426">
        <v>0.97483299999999995</v>
      </c>
      <c r="F43" s="424">
        <v>10</v>
      </c>
      <c r="G43" s="425">
        <v>2.5</v>
      </c>
      <c r="H43" s="427">
        <v>0.14519000000000001</v>
      </c>
      <c r="I43" s="424">
        <v>1.7000299999999999</v>
      </c>
      <c r="J43" s="425">
        <v>-0.79996999999899998</v>
      </c>
      <c r="K43" s="428">
        <v>0.17000299999999999</v>
      </c>
    </row>
    <row r="44" spans="1:11" ht="14.4" customHeight="1" thickBot="1" x14ac:dyDescent="0.35">
      <c r="A44" s="446" t="s">
        <v>289</v>
      </c>
      <c r="B44" s="424">
        <v>3</v>
      </c>
      <c r="C44" s="424">
        <v>2.7587999999999999</v>
      </c>
      <c r="D44" s="425">
        <v>-0.24119999999899999</v>
      </c>
      <c r="E44" s="426">
        <v>0.91959999999999997</v>
      </c>
      <c r="F44" s="424">
        <v>11</v>
      </c>
      <c r="G44" s="425">
        <v>2.75</v>
      </c>
      <c r="H44" s="427">
        <v>0.25869999999900001</v>
      </c>
      <c r="I44" s="424">
        <v>0.71850000000000003</v>
      </c>
      <c r="J44" s="425">
        <v>-2.0314999999999999</v>
      </c>
      <c r="K44" s="428">
        <v>6.5318181818000004E-2</v>
      </c>
    </row>
    <row r="45" spans="1:11" ht="14.4" customHeight="1" thickBot="1" x14ac:dyDescent="0.35">
      <c r="A45" s="445" t="s">
        <v>290</v>
      </c>
      <c r="B45" s="429">
        <v>0</v>
      </c>
      <c r="C45" s="429">
        <v>0</v>
      </c>
      <c r="D45" s="430">
        <v>0</v>
      </c>
      <c r="E45" s="431" t="s">
        <v>248</v>
      </c>
      <c r="F45" s="429">
        <v>0</v>
      </c>
      <c r="G45" s="430">
        <v>0</v>
      </c>
      <c r="H45" s="432">
        <v>0</v>
      </c>
      <c r="I45" s="429">
        <v>0.26400000000000001</v>
      </c>
      <c r="J45" s="430">
        <v>0.26400000000000001</v>
      </c>
      <c r="K45" s="433" t="s">
        <v>266</v>
      </c>
    </row>
    <row r="46" spans="1:11" ht="14.4" customHeight="1" thickBot="1" x14ac:dyDescent="0.35">
      <c r="A46" s="446" t="s">
        <v>291</v>
      </c>
      <c r="B46" s="424">
        <v>0</v>
      </c>
      <c r="C46" s="424">
        <v>0</v>
      </c>
      <c r="D46" s="425">
        <v>0</v>
      </c>
      <c r="E46" s="434" t="s">
        <v>248</v>
      </c>
      <c r="F46" s="424">
        <v>0</v>
      </c>
      <c r="G46" s="425">
        <v>0</v>
      </c>
      <c r="H46" s="427">
        <v>0</v>
      </c>
      <c r="I46" s="424">
        <v>0.26400000000000001</v>
      </c>
      <c r="J46" s="425">
        <v>0.26400000000000001</v>
      </c>
      <c r="K46" s="435" t="s">
        <v>266</v>
      </c>
    </row>
    <row r="47" spans="1:11" ht="14.4" customHeight="1" thickBot="1" x14ac:dyDescent="0.35">
      <c r="A47" s="447" t="s">
        <v>292</v>
      </c>
      <c r="B47" s="429">
        <v>767.20564492569201</v>
      </c>
      <c r="C47" s="429">
        <v>1062.59222</v>
      </c>
      <c r="D47" s="430">
        <v>295.38657507430997</v>
      </c>
      <c r="E47" s="436">
        <v>1.3850161648670001</v>
      </c>
      <c r="F47" s="429">
        <v>1055.84011302558</v>
      </c>
      <c r="G47" s="430">
        <v>263.96002825639403</v>
      </c>
      <c r="H47" s="432">
        <v>78.821709999999001</v>
      </c>
      <c r="I47" s="429">
        <v>196.10258999999999</v>
      </c>
      <c r="J47" s="430">
        <v>-67.857438256392996</v>
      </c>
      <c r="K47" s="437">
        <v>0.185731331458</v>
      </c>
    </row>
    <row r="48" spans="1:11" ht="14.4" customHeight="1" thickBot="1" x14ac:dyDescent="0.35">
      <c r="A48" s="444" t="s">
        <v>32</v>
      </c>
      <c r="B48" s="424">
        <v>70.369135290326</v>
      </c>
      <c r="C48" s="424">
        <v>251.09834000000001</v>
      </c>
      <c r="D48" s="425">
        <v>180.72920470967401</v>
      </c>
      <c r="E48" s="426">
        <v>3.5683021961830002</v>
      </c>
      <c r="F48" s="424">
        <v>219.57528234281901</v>
      </c>
      <c r="G48" s="425">
        <v>54.893820585703999</v>
      </c>
      <c r="H48" s="427">
        <v>9.2542699999989999</v>
      </c>
      <c r="I48" s="424">
        <v>10.81527</v>
      </c>
      <c r="J48" s="425">
        <v>-44.078550585704001</v>
      </c>
      <c r="K48" s="428">
        <v>4.9255407459999997E-2</v>
      </c>
    </row>
    <row r="49" spans="1:11" ht="14.4" customHeight="1" thickBot="1" x14ac:dyDescent="0.35">
      <c r="A49" s="448" t="s">
        <v>293</v>
      </c>
      <c r="B49" s="424">
        <v>70.369135290326</v>
      </c>
      <c r="C49" s="424">
        <v>251.09834000000001</v>
      </c>
      <c r="D49" s="425">
        <v>180.72920470967401</v>
      </c>
      <c r="E49" s="426">
        <v>3.5683021961830002</v>
      </c>
      <c r="F49" s="424">
        <v>219.57528234281901</v>
      </c>
      <c r="G49" s="425">
        <v>54.893820585703999</v>
      </c>
      <c r="H49" s="427">
        <v>9.2542699999989999</v>
      </c>
      <c r="I49" s="424">
        <v>10.81527</v>
      </c>
      <c r="J49" s="425">
        <v>-44.078550585704001</v>
      </c>
      <c r="K49" s="428">
        <v>4.9255407459999997E-2</v>
      </c>
    </row>
    <row r="50" spans="1:11" ht="14.4" customHeight="1" thickBot="1" x14ac:dyDescent="0.35">
      <c r="A50" s="446" t="s">
        <v>294</v>
      </c>
      <c r="B50" s="424">
        <v>62.513966995451</v>
      </c>
      <c r="C50" s="424">
        <v>147.65674999999999</v>
      </c>
      <c r="D50" s="425">
        <v>85.142783004547994</v>
      </c>
      <c r="E50" s="426">
        <v>2.3619801637400002</v>
      </c>
      <c r="F50" s="424">
        <v>108.053782438826</v>
      </c>
      <c r="G50" s="425">
        <v>27.013445609706</v>
      </c>
      <c r="H50" s="427">
        <v>2.7589999999989998</v>
      </c>
      <c r="I50" s="424">
        <v>4.32</v>
      </c>
      <c r="J50" s="425">
        <v>-22.693445609706</v>
      </c>
      <c r="K50" s="428">
        <v>3.9980090491999999E-2</v>
      </c>
    </row>
    <row r="51" spans="1:11" ht="14.4" customHeight="1" thickBot="1" x14ac:dyDescent="0.35">
      <c r="A51" s="446" t="s">
        <v>295</v>
      </c>
      <c r="B51" s="424">
        <v>0</v>
      </c>
      <c r="C51" s="424">
        <v>2.8435000000000001</v>
      </c>
      <c r="D51" s="425">
        <v>2.8435000000000001</v>
      </c>
      <c r="E51" s="434" t="s">
        <v>266</v>
      </c>
      <c r="F51" s="424">
        <v>5.7411328546289999</v>
      </c>
      <c r="G51" s="425">
        <v>1.435283213657</v>
      </c>
      <c r="H51" s="427">
        <v>0</v>
      </c>
      <c r="I51" s="424">
        <v>0</v>
      </c>
      <c r="J51" s="425">
        <v>-1.435283213657</v>
      </c>
      <c r="K51" s="428">
        <v>0</v>
      </c>
    </row>
    <row r="52" spans="1:11" ht="14.4" customHeight="1" thickBot="1" x14ac:dyDescent="0.35">
      <c r="A52" s="446" t="s">
        <v>296</v>
      </c>
      <c r="B52" s="424">
        <v>2.825671396952</v>
      </c>
      <c r="C52" s="424">
        <v>95.311359999999993</v>
      </c>
      <c r="D52" s="425">
        <v>92.485688603046995</v>
      </c>
      <c r="E52" s="426">
        <v>33.730518029373997</v>
      </c>
      <c r="F52" s="424">
        <v>4.874985257893</v>
      </c>
      <c r="G52" s="425">
        <v>1.218746314473</v>
      </c>
      <c r="H52" s="427">
        <v>0</v>
      </c>
      <c r="I52" s="424">
        <v>0</v>
      </c>
      <c r="J52" s="425">
        <v>-1.218746314473</v>
      </c>
      <c r="K52" s="428">
        <v>0</v>
      </c>
    </row>
    <row r="53" spans="1:11" ht="14.4" customHeight="1" thickBot="1" x14ac:dyDescent="0.35">
      <c r="A53" s="446" t="s">
        <v>297</v>
      </c>
      <c r="B53" s="424">
        <v>5.0294968979209997</v>
      </c>
      <c r="C53" s="424">
        <v>5.2867300000000004</v>
      </c>
      <c r="D53" s="425">
        <v>0.25723310207799999</v>
      </c>
      <c r="E53" s="426">
        <v>1.0511448972520001</v>
      </c>
      <c r="F53" s="424">
        <v>3.7842843157599999</v>
      </c>
      <c r="G53" s="425">
        <v>0.94607107893999998</v>
      </c>
      <c r="H53" s="427">
        <v>6.4952699999989996</v>
      </c>
      <c r="I53" s="424">
        <v>6.4952699999989996</v>
      </c>
      <c r="J53" s="425">
        <v>5.5491989210590003</v>
      </c>
      <c r="K53" s="428">
        <v>1.716380022756</v>
      </c>
    </row>
    <row r="54" spans="1:11" ht="14.4" customHeight="1" thickBot="1" x14ac:dyDescent="0.35">
      <c r="A54" s="446" t="s">
        <v>298</v>
      </c>
      <c r="B54" s="424">
        <v>0</v>
      </c>
      <c r="C54" s="424">
        <v>0</v>
      </c>
      <c r="D54" s="425">
        <v>0</v>
      </c>
      <c r="E54" s="426">
        <v>1</v>
      </c>
      <c r="F54" s="424">
        <v>1.1283951950419999</v>
      </c>
      <c r="G54" s="425">
        <v>0.28209879875999999</v>
      </c>
      <c r="H54" s="427">
        <v>0</v>
      </c>
      <c r="I54" s="424">
        <v>0</v>
      </c>
      <c r="J54" s="425">
        <v>-0.28209879875999999</v>
      </c>
      <c r="K54" s="428">
        <v>0</v>
      </c>
    </row>
    <row r="55" spans="1:11" ht="14.4" customHeight="1" thickBot="1" x14ac:dyDescent="0.35">
      <c r="A55" s="446" t="s">
        <v>299</v>
      </c>
      <c r="B55" s="424">
        <v>0</v>
      </c>
      <c r="C55" s="424">
        <v>0</v>
      </c>
      <c r="D55" s="425">
        <v>0</v>
      </c>
      <c r="E55" s="426">
        <v>1</v>
      </c>
      <c r="F55" s="424">
        <v>72.484285395604999</v>
      </c>
      <c r="G55" s="425">
        <v>18.121071348901001</v>
      </c>
      <c r="H55" s="427">
        <v>0</v>
      </c>
      <c r="I55" s="424">
        <v>0</v>
      </c>
      <c r="J55" s="425">
        <v>-18.121071348901001</v>
      </c>
      <c r="K55" s="428">
        <v>0</v>
      </c>
    </row>
    <row r="56" spans="1:11" ht="14.4" customHeight="1" thickBot="1" x14ac:dyDescent="0.35">
      <c r="A56" s="446" t="s">
        <v>300</v>
      </c>
      <c r="B56" s="424">
        <v>0</v>
      </c>
      <c r="C56" s="424">
        <v>0</v>
      </c>
      <c r="D56" s="425">
        <v>0</v>
      </c>
      <c r="E56" s="426">
        <v>1</v>
      </c>
      <c r="F56" s="424">
        <v>23.508416885060999</v>
      </c>
      <c r="G56" s="425">
        <v>5.8771042212650002</v>
      </c>
      <c r="H56" s="427">
        <v>0</v>
      </c>
      <c r="I56" s="424">
        <v>0</v>
      </c>
      <c r="J56" s="425">
        <v>-5.8771042212650002</v>
      </c>
      <c r="K56" s="428">
        <v>0</v>
      </c>
    </row>
    <row r="57" spans="1:11" ht="14.4" customHeight="1" thickBot="1" x14ac:dyDescent="0.35">
      <c r="A57" s="449" t="s">
        <v>33</v>
      </c>
      <c r="B57" s="429">
        <v>0</v>
      </c>
      <c r="C57" s="429">
        <v>87.212999999999994</v>
      </c>
      <c r="D57" s="430">
        <v>87.212999999999994</v>
      </c>
      <c r="E57" s="431" t="s">
        <v>248</v>
      </c>
      <c r="F57" s="429">
        <v>0</v>
      </c>
      <c r="G57" s="430">
        <v>0</v>
      </c>
      <c r="H57" s="432">
        <v>4.7619999999990004</v>
      </c>
      <c r="I57" s="429">
        <v>16.010000000000002</v>
      </c>
      <c r="J57" s="430">
        <v>16.010000000000002</v>
      </c>
      <c r="K57" s="433" t="s">
        <v>248</v>
      </c>
    </row>
    <row r="58" spans="1:11" ht="14.4" customHeight="1" thickBot="1" x14ac:dyDescent="0.35">
      <c r="A58" s="445" t="s">
        <v>301</v>
      </c>
      <c r="B58" s="429">
        <v>0</v>
      </c>
      <c r="C58" s="429">
        <v>58.561999999999998</v>
      </c>
      <c r="D58" s="430">
        <v>58.561999999999998</v>
      </c>
      <c r="E58" s="431" t="s">
        <v>248</v>
      </c>
      <c r="F58" s="429">
        <v>0</v>
      </c>
      <c r="G58" s="430">
        <v>0</v>
      </c>
      <c r="H58" s="432">
        <v>4.7619999999990004</v>
      </c>
      <c r="I58" s="429">
        <v>16.010000000000002</v>
      </c>
      <c r="J58" s="430">
        <v>16.010000000000002</v>
      </c>
      <c r="K58" s="433" t="s">
        <v>248</v>
      </c>
    </row>
    <row r="59" spans="1:11" ht="14.4" customHeight="1" thickBot="1" x14ac:dyDescent="0.35">
      <c r="A59" s="446" t="s">
        <v>302</v>
      </c>
      <c r="B59" s="424">
        <v>0</v>
      </c>
      <c r="C59" s="424">
        <v>58.561999999999998</v>
      </c>
      <c r="D59" s="425">
        <v>58.561999999999998</v>
      </c>
      <c r="E59" s="434" t="s">
        <v>248</v>
      </c>
      <c r="F59" s="424">
        <v>0</v>
      </c>
      <c r="G59" s="425">
        <v>0</v>
      </c>
      <c r="H59" s="427">
        <v>8.1999999998999998E-2</v>
      </c>
      <c r="I59" s="424">
        <v>11.33</v>
      </c>
      <c r="J59" s="425">
        <v>11.33</v>
      </c>
      <c r="K59" s="435" t="s">
        <v>248</v>
      </c>
    </row>
    <row r="60" spans="1:11" ht="14.4" customHeight="1" thickBot="1" x14ac:dyDescent="0.35">
      <c r="A60" s="446" t="s">
        <v>303</v>
      </c>
      <c r="B60" s="424">
        <v>0</v>
      </c>
      <c r="C60" s="424">
        <v>0</v>
      </c>
      <c r="D60" s="425">
        <v>0</v>
      </c>
      <c r="E60" s="434" t="s">
        <v>248</v>
      </c>
      <c r="F60" s="424">
        <v>0</v>
      </c>
      <c r="G60" s="425">
        <v>0</v>
      </c>
      <c r="H60" s="427">
        <v>4.6799999999989996</v>
      </c>
      <c r="I60" s="424">
        <v>4.6799999999989996</v>
      </c>
      <c r="J60" s="425">
        <v>4.6799999999989996</v>
      </c>
      <c r="K60" s="435" t="s">
        <v>266</v>
      </c>
    </row>
    <row r="61" spans="1:11" ht="14.4" customHeight="1" thickBot="1" x14ac:dyDescent="0.35">
      <c r="A61" s="445" t="s">
        <v>304</v>
      </c>
      <c r="B61" s="429">
        <v>0</v>
      </c>
      <c r="C61" s="429">
        <v>28.651</v>
      </c>
      <c r="D61" s="430">
        <v>28.651</v>
      </c>
      <c r="E61" s="431" t="s">
        <v>248</v>
      </c>
      <c r="F61" s="429">
        <v>0</v>
      </c>
      <c r="G61" s="430">
        <v>0</v>
      </c>
      <c r="H61" s="432">
        <v>0</v>
      </c>
      <c r="I61" s="429">
        <v>0</v>
      </c>
      <c r="J61" s="430">
        <v>0</v>
      </c>
      <c r="K61" s="433" t="s">
        <v>248</v>
      </c>
    </row>
    <row r="62" spans="1:11" ht="14.4" customHeight="1" thickBot="1" x14ac:dyDescent="0.35">
      <c r="A62" s="446" t="s">
        <v>305</v>
      </c>
      <c r="B62" s="424">
        <v>0</v>
      </c>
      <c r="C62" s="424">
        <v>28.651</v>
      </c>
      <c r="D62" s="425">
        <v>28.651</v>
      </c>
      <c r="E62" s="434" t="s">
        <v>248</v>
      </c>
      <c r="F62" s="424">
        <v>0</v>
      </c>
      <c r="G62" s="425">
        <v>0</v>
      </c>
      <c r="H62" s="427">
        <v>0</v>
      </c>
      <c r="I62" s="424">
        <v>0</v>
      </c>
      <c r="J62" s="425">
        <v>0</v>
      </c>
      <c r="K62" s="435" t="s">
        <v>248</v>
      </c>
    </row>
    <row r="63" spans="1:11" ht="14.4" customHeight="1" thickBot="1" x14ac:dyDescent="0.35">
      <c r="A63" s="444" t="s">
        <v>34</v>
      </c>
      <c r="B63" s="424">
        <v>696.83650963536502</v>
      </c>
      <c r="C63" s="424">
        <v>724.28088000000105</v>
      </c>
      <c r="D63" s="425">
        <v>27.444370364636001</v>
      </c>
      <c r="E63" s="426">
        <v>1.0393842314299999</v>
      </c>
      <c r="F63" s="424">
        <v>836.26483068275695</v>
      </c>
      <c r="G63" s="425">
        <v>209.06620767068901</v>
      </c>
      <c r="H63" s="427">
        <v>64.805439999998995</v>
      </c>
      <c r="I63" s="424">
        <v>169.27732</v>
      </c>
      <c r="J63" s="425">
        <v>-39.788887670689</v>
      </c>
      <c r="K63" s="428">
        <v>0.202420709073</v>
      </c>
    </row>
    <row r="64" spans="1:11" ht="14.4" customHeight="1" thickBot="1" x14ac:dyDescent="0.35">
      <c r="A64" s="445" t="s">
        <v>306</v>
      </c>
      <c r="B64" s="429">
        <v>0</v>
      </c>
      <c r="C64" s="429">
        <v>2.875</v>
      </c>
      <c r="D64" s="430">
        <v>2.875</v>
      </c>
      <c r="E64" s="431" t="s">
        <v>266</v>
      </c>
      <c r="F64" s="429">
        <v>3.355311712542</v>
      </c>
      <c r="G64" s="430">
        <v>0.83882792813499996</v>
      </c>
      <c r="H64" s="432">
        <v>0</v>
      </c>
      <c r="I64" s="429">
        <v>0</v>
      </c>
      <c r="J64" s="430">
        <v>-0.83882792813499996</v>
      </c>
      <c r="K64" s="437">
        <v>0</v>
      </c>
    </row>
    <row r="65" spans="1:11" ht="14.4" customHeight="1" thickBot="1" x14ac:dyDescent="0.35">
      <c r="A65" s="446" t="s">
        <v>307</v>
      </c>
      <c r="B65" s="424">
        <v>0</v>
      </c>
      <c r="C65" s="424">
        <v>2.875</v>
      </c>
      <c r="D65" s="425">
        <v>2.875</v>
      </c>
      <c r="E65" s="434" t="s">
        <v>266</v>
      </c>
      <c r="F65" s="424">
        <v>3.355311712542</v>
      </c>
      <c r="G65" s="425">
        <v>0.83882792813499996</v>
      </c>
      <c r="H65" s="427">
        <v>0</v>
      </c>
      <c r="I65" s="424">
        <v>0</v>
      </c>
      <c r="J65" s="425">
        <v>-0.83882792813499996</v>
      </c>
      <c r="K65" s="428">
        <v>0</v>
      </c>
    </row>
    <row r="66" spans="1:11" ht="14.4" customHeight="1" thickBot="1" x14ac:dyDescent="0.35">
      <c r="A66" s="445" t="s">
        <v>308</v>
      </c>
      <c r="B66" s="429">
        <v>81.755319359794001</v>
      </c>
      <c r="C66" s="429">
        <v>60.030180000000001</v>
      </c>
      <c r="D66" s="430">
        <v>-21.725139359793999</v>
      </c>
      <c r="E66" s="436">
        <v>0.734266350741</v>
      </c>
      <c r="F66" s="429">
        <v>92.423841501960993</v>
      </c>
      <c r="G66" s="430">
        <v>23.10596037549</v>
      </c>
      <c r="H66" s="432">
        <v>3.473029999999</v>
      </c>
      <c r="I66" s="429">
        <v>12.38261</v>
      </c>
      <c r="J66" s="430">
        <v>-10.72335037549</v>
      </c>
      <c r="K66" s="437">
        <v>0.13397636149600001</v>
      </c>
    </row>
    <row r="67" spans="1:11" ht="14.4" customHeight="1" thickBot="1" x14ac:dyDescent="0.35">
      <c r="A67" s="446" t="s">
        <v>309</v>
      </c>
      <c r="B67" s="424">
        <v>9.7976141135979997</v>
      </c>
      <c r="C67" s="424">
        <v>30.202400000000001</v>
      </c>
      <c r="D67" s="425">
        <v>20.404785886401999</v>
      </c>
      <c r="E67" s="426">
        <v>3.0826280408489999</v>
      </c>
      <c r="F67" s="424">
        <v>28.135383013710999</v>
      </c>
      <c r="G67" s="425">
        <v>7.0338457534270002</v>
      </c>
      <c r="H67" s="427">
        <v>3.2224999999990001</v>
      </c>
      <c r="I67" s="424">
        <v>11.9854</v>
      </c>
      <c r="J67" s="425">
        <v>4.9515542465719999</v>
      </c>
      <c r="K67" s="428">
        <v>0.42599029109199998</v>
      </c>
    </row>
    <row r="68" spans="1:11" ht="14.4" customHeight="1" thickBot="1" x14ac:dyDescent="0.35">
      <c r="A68" s="446" t="s">
        <v>310</v>
      </c>
      <c r="B68" s="424">
        <v>67.668209801735003</v>
      </c>
      <c r="C68" s="424">
        <v>25.562000000000001</v>
      </c>
      <c r="D68" s="425">
        <v>-42.106209801734998</v>
      </c>
      <c r="E68" s="426">
        <v>0.377754932115</v>
      </c>
      <c r="F68" s="424">
        <v>60</v>
      </c>
      <c r="G68" s="425">
        <v>15</v>
      </c>
      <c r="H68" s="427">
        <v>0</v>
      </c>
      <c r="I68" s="424">
        <v>0</v>
      </c>
      <c r="J68" s="425">
        <v>-15</v>
      </c>
      <c r="K68" s="428">
        <v>0</v>
      </c>
    </row>
    <row r="69" spans="1:11" ht="14.4" customHeight="1" thickBot="1" x14ac:dyDescent="0.35">
      <c r="A69" s="446" t="s">
        <v>311</v>
      </c>
      <c r="B69" s="424">
        <v>4.2894954444610001</v>
      </c>
      <c r="C69" s="424">
        <v>4.2657800000000003</v>
      </c>
      <c r="D69" s="425">
        <v>-2.3715444461000001E-2</v>
      </c>
      <c r="E69" s="426">
        <v>0.99447127412299996</v>
      </c>
      <c r="F69" s="424">
        <v>4.2884584882499999</v>
      </c>
      <c r="G69" s="425">
        <v>1.0721146220619999</v>
      </c>
      <c r="H69" s="427">
        <v>0.250529999999</v>
      </c>
      <c r="I69" s="424">
        <v>0.39721000000000001</v>
      </c>
      <c r="J69" s="425">
        <v>-0.67490462206199997</v>
      </c>
      <c r="K69" s="428">
        <v>9.2623025519999999E-2</v>
      </c>
    </row>
    <row r="70" spans="1:11" ht="14.4" customHeight="1" thickBot="1" x14ac:dyDescent="0.35">
      <c r="A70" s="445" t="s">
        <v>312</v>
      </c>
      <c r="B70" s="429">
        <v>61.248570170396</v>
      </c>
      <c r="C70" s="429">
        <v>41.112920000000003</v>
      </c>
      <c r="D70" s="430">
        <v>-20.135650170396001</v>
      </c>
      <c r="E70" s="436">
        <v>0.67124701663399999</v>
      </c>
      <c r="F70" s="429">
        <v>1.9999999999989999</v>
      </c>
      <c r="G70" s="430">
        <v>0.49999999999900002</v>
      </c>
      <c r="H70" s="432">
        <v>1.3053600000000001</v>
      </c>
      <c r="I70" s="429">
        <v>13.555540000000001</v>
      </c>
      <c r="J70" s="430">
        <v>13.055540000000001</v>
      </c>
      <c r="K70" s="437">
        <v>6.7777700000000003</v>
      </c>
    </row>
    <row r="71" spans="1:11" ht="14.4" customHeight="1" thickBot="1" x14ac:dyDescent="0.35">
      <c r="A71" s="446" t="s">
        <v>313</v>
      </c>
      <c r="B71" s="424">
        <v>1.7036619718299999</v>
      </c>
      <c r="C71" s="424">
        <v>1.62</v>
      </c>
      <c r="D71" s="425">
        <v>-8.3661971830000001E-2</v>
      </c>
      <c r="E71" s="426">
        <v>0.950892857142</v>
      </c>
      <c r="F71" s="424">
        <v>1.9999999999989999</v>
      </c>
      <c r="G71" s="425">
        <v>0.49999999999900002</v>
      </c>
      <c r="H71" s="427">
        <v>0</v>
      </c>
      <c r="I71" s="424">
        <v>0.40500000000000003</v>
      </c>
      <c r="J71" s="425">
        <v>-9.4999999998999995E-2</v>
      </c>
      <c r="K71" s="428">
        <v>0.20250000000000001</v>
      </c>
    </row>
    <row r="72" spans="1:11" ht="14.4" customHeight="1" thickBot="1" x14ac:dyDescent="0.35">
      <c r="A72" s="446" t="s">
        <v>314</v>
      </c>
      <c r="B72" s="424">
        <v>59.544908198564997</v>
      </c>
      <c r="C72" s="424">
        <v>39.492919999999998</v>
      </c>
      <c r="D72" s="425">
        <v>-20.051988198564999</v>
      </c>
      <c r="E72" s="426">
        <v>0.66324596333700003</v>
      </c>
      <c r="F72" s="424">
        <v>0</v>
      </c>
      <c r="G72" s="425">
        <v>0</v>
      </c>
      <c r="H72" s="427">
        <v>1.3053600000000001</v>
      </c>
      <c r="I72" s="424">
        <v>13.150539999999999</v>
      </c>
      <c r="J72" s="425">
        <v>13.150539999999999</v>
      </c>
      <c r="K72" s="435" t="s">
        <v>248</v>
      </c>
    </row>
    <row r="73" spans="1:11" ht="14.4" customHeight="1" thickBot="1" x14ac:dyDescent="0.35">
      <c r="A73" s="445" t="s">
        <v>315</v>
      </c>
      <c r="B73" s="429">
        <v>52.037963834480998</v>
      </c>
      <c r="C73" s="429">
        <v>49.780970000000003</v>
      </c>
      <c r="D73" s="430">
        <v>-2.2569938344809999</v>
      </c>
      <c r="E73" s="436">
        <v>0.95662793721700001</v>
      </c>
      <c r="F73" s="429">
        <v>51.719954594900997</v>
      </c>
      <c r="G73" s="430">
        <v>12.929988648725001</v>
      </c>
      <c r="H73" s="432">
        <v>4.6324499999990003</v>
      </c>
      <c r="I73" s="429">
        <v>14.138210000000001</v>
      </c>
      <c r="J73" s="430">
        <v>1.2082213512740001</v>
      </c>
      <c r="K73" s="437">
        <v>0.273360835498</v>
      </c>
    </row>
    <row r="74" spans="1:11" ht="14.4" customHeight="1" thickBot="1" x14ac:dyDescent="0.35">
      <c r="A74" s="446" t="s">
        <v>316</v>
      </c>
      <c r="B74" s="424">
        <v>52.037963834480998</v>
      </c>
      <c r="C74" s="424">
        <v>49.780970000000003</v>
      </c>
      <c r="D74" s="425">
        <v>-2.2569938344809999</v>
      </c>
      <c r="E74" s="426">
        <v>0.95662793721700001</v>
      </c>
      <c r="F74" s="424">
        <v>51.719954594900997</v>
      </c>
      <c r="G74" s="425">
        <v>12.929988648725001</v>
      </c>
      <c r="H74" s="427">
        <v>4.6324499999990003</v>
      </c>
      <c r="I74" s="424">
        <v>14.138210000000001</v>
      </c>
      <c r="J74" s="425">
        <v>1.2082213512740001</v>
      </c>
      <c r="K74" s="428">
        <v>0.273360835498</v>
      </c>
    </row>
    <row r="75" spans="1:11" ht="14.4" customHeight="1" thickBot="1" x14ac:dyDescent="0.35">
      <c r="A75" s="445" t="s">
        <v>317</v>
      </c>
      <c r="B75" s="429">
        <v>471.409531597583</v>
      </c>
      <c r="C75" s="429">
        <v>537.76351000000102</v>
      </c>
      <c r="D75" s="430">
        <v>66.353978402417994</v>
      </c>
      <c r="E75" s="436">
        <v>1.1407565480849999</v>
      </c>
      <c r="F75" s="429">
        <v>601.76572287335205</v>
      </c>
      <c r="G75" s="430">
        <v>150.44143071833801</v>
      </c>
      <c r="H75" s="432">
        <v>54.173599999998999</v>
      </c>
      <c r="I75" s="429">
        <v>108.34568</v>
      </c>
      <c r="J75" s="430">
        <v>-42.095750718337001</v>
      </c>
      <c r="K75" s="437">
        <v>0.18004628027399999</v>
      </c>
    </row>
    <row r="76" spans="1:11" ht="14.4" customHeight="1" thickBot="1" x14ac:dyDescent="0.35">
      <c r="A76" s="446" t="s">
        <v>318</v>
      </c>
      <c r="B76" s="424">
        <v>385.07772137928799</v>
      </c>
      <c r="C76" s="424">
        <v>429.02755000000099</v>
      </c>
      <c r="D76" s="425">
        <v>43.949828620712999</v>
      </c>
      <c r="E76" s="426">
        <v>1.1141323586909999</v>
      </c>
      <c r="F76" s="424">
        <v>496.87801632645602</v>
      </c>
      <c r="G76" s="425">
        <v>124.21950408161401</v>
      </c>
      <c r="H76" s="427">
        <v>33.264599999999</v>
      </c>
      <c r="I76" s="424">
        <v>81.628680000000003</v>
      </c>
      <c r="J76" s="425">
        <v>-42.590824081613</v>
      </c>
      <c r="K76" s="428">
        <v>0.164283138552</v>
      </c>
    </row>
    <row r="77" spans="1:11" ht="14.4" customHeight="1" thickBot="1" x14ac:dyDescent="0.35">
      <c r="A77" s="446" t="s">
        <v>319</v>
      </c>
      <c r="B77" s="424">
        <v>85.430691761831994</v>
      </c>
      <c r="C77" s="424">
        <v>104.92446</v>
      </c>
      <c r="D77" s="425">
        <v>19.493768238167</v>
      </c>
      <c r="E77" s="426">
        <v>1.228182259047</v>
      </c>
      <c r="F77" s="424">
        <v>100.688423497168</v>
      </c>
      <c r="G77" s="425">
        <v>25.172105874292001</v>
      </c>
      <c r="H77" s="427">
        <v>0</v>
      </c>
      <c r="I77" s="424">
        <v>5.8079999999999998</v>
      </c>
      <c r="J77" s="425">
        <v>-19.364105874292001</v>
      </c>
      <c r="K77" s="428">
        <v>5.7682897380000001E-2</v>
      </c>
    </row>
    <row r="78" spans="1:11" ht="14.4" customHeight="1" thickBot="1" x14ac:dyDescent="0.35">
      <c r="A78" s="446" t="s">
        <v>320</v>
      </c>
      <c r="B78" s="424">
        <v>0.90111845646199995</v>
      </c>
      <c r="C78" s="424">
        <v>3.8115000000000001</v>
      </c>
      <c r="D78" s="425">
        <v>2.910381543537</v>
      </c>
      <c r="E78" s="426">
        <v>4.2297435732949999</v>
      </c>
      <c r="F78" s="424">
        <v>4.1992830497269997</v>
      </c>
      <c r="G78" s="425">
        <v>1.0498207624310001</v>
      </c>
      <c r="H78" s="427">
        <v>20.908999999999001</v>
      </c>
      <c r="I78" s="424">
        <v>20.908999999999001</v>
      </c>
      <c r="J78" s="425">
        <v>19.859179237568</v>
      </c>
      <c r="K78" s="428">
        <v>4.979183292099</v>
      </c>
    </row>
    <row r="79" spans="1:11" ht="14.4" customHeight="1" thickBot="1" x14ac:dyDescent="0.35">
      <c r="A79" s="445" t="s">
        <v>321</v>
      </c>
      <c r="B79" s="429">
        <v>30.385124673109001</v>
      </c>
      <c r="C79" s="429">
        <v>32.718299999999999</v>
      </c>
      <c r="D79" s="430">
        <v>2.3331753268900002</v>
      </c>
      <c r="E79" s="436">
        <v>1.0767867616789999</v>
      </c>
      <c r="F79" s="429">
        <v>85</v>
      </c>
      <c r="G79" s="430">
        <v>21.25</v>
      </c>
      <c r="H79" s="432">
        <v>1.2210000000000001</v>
      </c>
      <c r="I79" s="429">
        <v>20.85528</v>
      </c>
      <c r="J79" s="430">
        <v>-0.39471999999899998</v>
      </c>
      <c r="K79" s="437">
        <v>0.245356235294</v>
      </c>
    </row>
    <row r="80" spans="1:11" ht="14.4" customHeight="1" thickBot="1" x14ac:dyDescent="0.35">
      <c r="A80" s="446" t="s">
        <v>322</v>
      </c>
      <c r="B80" s="424">
        <v>5.3851246731089999</v>
      </c>
      <c r="C80" s="424">
        <v>5.5179799999999997</v>
      </c>
      <c r="D80" s="425">
        <v>0.13285532688999999</v>
      </c>
      <c r="E80" s="426">
        <v>1.024670798719</v>
      </c>
      <c r="F80" s="424">
        <v>0</v>
      </c>
      <c r="G80" s="425">
        <v>0</v>
      </c>
      <c r="H80" s="427">
        <v>0.848999999999</v>
      </c>
      <c r="I80" s="424">
        <v>1.9947999999999999</v>
      </c>
      <c r="J80" s="425">
        <v>1.9947999999999999</v>
      </c>
      <c r="K80" s="435" t="s">
        <v>248</v>
      </c>
    </row>
    <row r="81" spans="1:11" ht="14.4" customHeight="1" thickBot="1" x14ac:dyDescent="0.35">
      <c r="A81" s="446" t="s">
        <v>323</v>
      </c>
      <c r="B81" s="424">
        <v>20</v>
      </c>
      <c r="C81" s="424">
        <v>22.384319999999999</v>
      </c>
      <c r="D81" s="425">
        <v>2.3843200000000002</v>
      </c>
      <c r="E81" s="426">
        <v>1.119216</v>
      </c>
      <c r="F81" s="424">
        <v>35</v>
      </c>
      <c r="G81" s="425">
        <v>8.75</v>
      </c>
      <c r="H81" s="427">
        <v>0.37199999999900002</v>
      </c>
      <c r="I81" s="424">
        <v>18.860479999999999</v>
      </c>
      <c r="J81" s="425">
        <v>10.110480000000001</v>
      </c>
      <c r="K81" s="428">
        <v>0.538870857142</v>
      </c>
    </row>
    <row r="82" spans="1:11" ht="14.4" customHeight="1" thickBot="1" x14ac:dyDescent="0.35">
      <c r="A82" s="446" t="s">
        <v>324</v>
      </c>
      <c r="B82" s="424">
        <v>5</v>
      </c>
      <c r="C82" s="424">
        <v>4.2350000000000003</v>
      </c>
      <c r="D82" s="425">
        <v>-0.76500000000000001</v>
      </c>
      <c r="E82" s="426">
        <v>0.84699999999999998</v>
      </c>
      <c r="F82" s="424">
        <v>50</v>
      </c>
      <c r="G82" s="425">
        <v>12.5</v>
      </c>
      <c r="H82" s="427">
        <v>0</v>
      </c>
      <c r="I82" s="424">
        <v>0</v>
      </c>
      <c r="J82" s="425">
        <v>-12.5</v>
      </c>
      <c r="K82" s="428">
        <v>0</v>
      </c>
    </row>
    <row r="83" spans="1:11" ht="14.4" customHeight="1" thickBot="1" x14ac:dyDescent="0.35">
      <c r="A83" s="446" t="s">
        <v>325</v>
      </c>
      <c r="B83" s="424">
        <v>0</v>
      </c>
      <c r="C83" s="424">
        <v>0.58099999999999996</v>
      </c>
      <c r="D83" s="425">
        <v>0.58099999999999996</v>
      </c>
      <c r="E83" s="434" t="s">
        <v>266</v>
      </c>
      <c r="F83" s="424">
        <v>0</v>
      </c>
      <c r="G83" s="425">
        <v>0</v>
      </c>
      <c r="H83" s="427">
        <v>0</v>
      </c>
      <c r="I83" s="424">
        <v>0</v>
      </c>
      <c r="J83" s="425">
        <v>0</v>
      </c>
      <c r="K83" s="435" t="s">
        <v>248</v>
      </c>
    </row>
    <row r="84" spans="1:11" ht="14.4" customHeight="1" thickBot="1" x14ac:dyDescent="0.35">
      <c r="A84" s="443" t="s">
        <v>35</v>
      </c>
      <c r="B84" s="424">
        <v>19953.292449372599</v>
      </c>
      <c r="C84" s="424">
        <v>23838.118149999998</v>
      </c>
      <c r="D84" s="425">
        <v>3884.8257006274598</v>
      </c>
      <c r="E84" s="426">
        <v>1.1946959736330001</v>
      </c>
      <c r="F84" s="424">
        <v>23252.821189999999</v>
      </c>
      <c r="G84" s="425">
        <v>5813.2052975000097</v>
      </c>
      <c r="H84" s="427">
        <v>2027.74899999999</v>
      </c>
      <c r="I84" s="424">
        <v>5979.1533200000003</v>
      </c>
      <c r="J84" s="425">
        <v>165.948022499996</v>
      </c>
      <c r="K84" s="428">
        <v>0.257136683378</v>
      </c>
    </row>
    <row r="85" spans="1:11" ht="14.4" customHeight="1" thickBot="1" x14ac:dyDescent="0.35">
      <c r="A85" s="449" t="s">
        <v>326</v>
      </c>
      <c r="B85" s="429">
        <v>15062.6924493726</v>
      </c>
      <c r="C85" s="429">
        <v>17576.111420000001</v>
      </c>
      <c r="D85" s="430">
        <v>2513.4189706274501</v>
      </c>
      <c r="E85" s="436">
        <v>1.1668638577779999</v>
      </c>
      <c r="F85" s="429">
        <v>16763.88</v>
      </c>
      <c r="G85" s="430">
        <v>4190.9700000000103</v>
      </c>
      <c r="H85" s="432">
        <v>1492.471</v>
      </c>
      <c r="I85" s="429">
        <v>4401.62</v>
      </c>
      <c r="J85" s="430">
        <v>210.64999999999401</v>
      </c>
      <c r="K85" s="437">
        <v>0.26256570674500002</v>
      </c>
    </row>
    <row r="86" spans="1:11" ht="14.4" customHeight="1" thickBot="1" x14ac:dyDescent="0.35">
      <c r="A86" s="445" t="s">
        <v>327</v>
      </c>
      <c r="B86" s="429">
        <v>13585</v>
      </c>
      <c r="C86" s="429">
        <v>16388.079000000002</v>
      </c>
      <c r="D86" s="430">
        <v>2803.0790000000702</v>
      </c>
      <c r="E86" s="436">
        <v>1.2063363268309999</v>
      </c>
      <c r="F86" s="429">
        <v>15625.98</v>
      </c>
      <c r="G86" s="430">
        <v>3906.4950000000099</v>
      </c>
      <c r="H86" s="432">
        <v>1391.6489999999999</v>
      </c>
      <c r="I86" s="429">
        <v>4123.4650000000001</v>
      </c>
      <c r="J86" s="430">
        <v>216.969999999995</v>
      </c>
      <c r="K86" s="437">
        <v>0.26388520911899999</v>
      </c>
    </row>
    <row r="87" spans="1:11" ht="14.4" customHeight="1" thickBot="1" x14ac:dyDescent="0.35">
      <c r="A87" s="446" t="s">
        <v>328</v>
      </c>
      <c r="B87" s="424">
        <v>13585</v>
      </c>
      <c r="C87" s="424">
        <v>16388.079000000002</v>
      </c>
      <c r="D87" s="425">
        <v>2803.0790000000702</v>
      </c>
      <c r="E87" s="426">
        <v>1.2063363268309999</v>
      </c>
      <c r="F87" s="424">
        <v>15625.98</v>
      </c>
      <c r="G87" s="425">
        <v>3906.4950000000099</v>
      </c>
      <c r="H87" s="427">
        <v>1391.6489999999999</v>
      </c>
      <c r="I87" s="424">
        <v>4123.4650000000001</v>
      </c>
      <c r="J87" s="425">
        <v>216.969999999995</v>
      </c>
      <c r="K87" s="428">
        <v>0.26388520911899999</v>
      </c>
    </row>
    <row r="88" spans="1:11" ht="14.4" customHeight="1" thickBot="1" x14ac:dyDescent="0.35">
      <c r="A88" s="445" t="s">
        <v>329</v>
      </c>
      <c r="B88" s="429">
        <v>0</v>
      </c>
      <c r="C88" s="429">
        <v>-19.000579999999999</v>
      </c>
      <c r="D88" s="430">
        <v>-19.000579999999999</v>
      </c>
      <c r="E88" s="431" t="s">
        <v>248</v>
      </c>
      <c r="F88" s="429">
        <v>0</v>
      </c>
      <c r="G88" s="430">
        <v>0</v>
      </c>
      <c r="H88" s="432">
        <v>0</v>
      </c>
      <c r="I88" s="429">
        <v>0</v>
      </c>
      <c r="J88" s="430">
        <v>0</v>
      </c>
      <c r="K88" s="433" t="s">
        <v>248</v>
      </c>
    </row>
    <row r="89" spans="1:11" ht="14.4" customHeight="1" thickBot="1" x14ac:dyDescent="0.35">
      <c r="A89" s="446" t="s">
        <v>330</v>
      </c>
      <c r="B89" s="424">
        <v>0</v>
      </c>
      <c r="C89" s="424">
        <v>-19.000579999999999</v>
      </c>
      <c r="D89" s="425">
        <v>-19.000579999999999</v>
      </c>
      <c r="E89" s="434" t="s">
        <v>248</v>
      </c>
      <c r="F89" s="424">
        <v>0</v>
      </c>
      <c r="G89" s="425">
        <v>0</v>
      </c>
      <c r="H89" s="427">
        <v>0</v>
      </c>
      <c r="I89" s="424">
        <v>0</v>
      </c>
      <c r="J89" s="425">
        <v>0</v>
      </c>
      <c r="K89" s="435" t="s">
        <v>248</v>
      </c>
    </row>
    <row r="90" spans="1:11" ht="14.4" customHeight="1" thickBot="1" x14ac:dyDescent="0.35">
      <c r="A90" s="445" t="s">
        <v>331</v>
      </c>
      <c r="B90" s="429">
        <v>1445.3164493726199</v>
      </c>
      <c r="C90" s="429">
        <v>1156.383</v>
      </c>
      <c r="D90" s="430">
        <v>-288.93344937261799</v>
      </c>
      <c r="E90" s="436">
        <v>0.800089835345</v>
      </c>
      <c r="F90" s="429">
        <v>1084.08</v>
      </c>
      <c r="G90" s="430">
        <v>271.02</v>
      </c>
      <c r="H90" s="432">
        <v>100.072</v>
      </c>
      <c r="I90" s="429">
        <v>265.23399999999998</v>
      </c>
      <c r="J90" s="430">
        <v>-5.7859999999999996</v>
      </c>
      <c r="K90" s="437">
        <v>0.244662755516</v>
      </c>
    </row>
    <row r="91" spans="1:11" ht="14.4" customHeight="1" thickBot="1" x14ac:dyDescent="0.35">
      <c r="A91" s="446" t="s">
        <v>332</v>
      </c>
      <c r="B91" s="424">
        <v>1445.3164493726199</v>
      </c>
      <c r="C91" s="424">
        <v>1156.383</v>
      </c>
      <c r="D91" s="425">
        <v>-288.93344937261799</v>
      </c>
      <c r="E91" s="426">
        <v>0.800089835345</v>
      </c>
      <c r="F91" s="424">
        <v>1084.08</v>
      </c>
      <c r="G91" s="425">
        <v>271.02</v>
      </c>
      <c r="H91" s="427">
        <v>100.072</v>
      </c>
      <c r="I91" s="424">
        <v>265.23399999999998</v>
      </c>
      <c r="J91" s="425">
        <v>-5.7859999999999996</v>
      </c>
      <c r="K91" s="428">
        <v>0.244662755516</v>
      </c>
    </row>
    <row r="92" spans="1:11" ht="14.4" customHeight="1" thickBot="1" x14ac:dyDescent="0.35">
      <c r="A92" s="445" t="s">
        <v>333</v>
      </c>
      <c r="B92" s="429">
        <v>32.375999999999998</v>
      </c>
      <c r="C92" s="429">
        <v>46.9</v>
      </c>
      <c r="D92" s="430">
        <v>14.523999999999999</v>
      </c>
      <c r="E92" s="436">
        <v>1.4486039041259999</v>
      </c>
      <c r="F92" s="429">
        <v>49.5</v>
      </c>
      <c r="G92" s="430">
        <v>12.375</v>
      </c>
      <c r="H92" s="432">
        <v>0</v>
      </c>
      <c r="I92" s="429">
        <v>4.6710000000000003</v>
      </c>
      <c r="J92" s="430">
        <v>-7.7039999999999997</v>
      </c>
      <c r="K92" s="437">
        <v>9.4363636363000006E-2</v>
      </c>
    </row>
    <row r="93" spans="1:11" ht="14.4" customHeight="1" thickBot="1" x14ac:dyDescent="0.35">
      <c r="A93" s="446" t="s">
        <v>334</v>
      </c>
      <c r="B93" s="424">
        <v>32.375999999999998</v>
      </c>
      <c r="C93" s="424">
        <v>46.9</v>
      </c>
      <c r="D93" s="425">
        <v>14.523999999999999</v>
      </c>
      <c r="E93" s="426">
        <v>1.4486039041259999</v>
      </c>
      <c r="F93" s="424">
        <v>49.5</v>
      </c>
      <c r="G93" s="425">
        <v>12.375</v>
      </c>
      <c r="H93" s="427">
        <v>0</v>
      </c>
      <c r="I93" s="424">
        <v>4.6710000000000003</v>
      </c>
      <c r="J93" s="425">
        <v>-7.7039999999999997</v>
      </c>
      <c r="K93" s="428">
        <v>9.4363636363000006E-2</v>
      </c>
    </row>
    <row r="94" spans="1:11" ht="14.4" customHeight="1" thickBot="1" x14ac:dyDescent="0.35">
      <c r="A94" s="448" t="s">
        <v>335</v>
      </c>
      <c r="B94" s="424">
        <v>0</v>
      </c>
      <c r="C94" s="424">
        <v>3.75</v>
      </c>
      <c r="D94" s="425">
        <v>3.75</v>
      </c>
      <c r="E94" s="434" t="s">
        <v>248</v>
      </c>
      <c r="F94" s="424">
        <v>4.32</v>
      </c>
      <c r="G94" s="425">
        <v>1.08</v>
      </c>
      <c r="H94" s="427">
        <v>0.74999999999900002</v>
      </c>
      <c r="I94" s="424">
        <v>8.25</v>
      </c>
      <c r="J94" s="425">
        <v>7.17</v>
      </c>
      <c r="K94" s="428">
        <v>1.9097222222220001</v>
      </c>
    </row>
    <row r="95" spans="1:11" ht="14.4" customHeight="1" thickBot="1" x14ac:dyDescent="0.35">
      <c r="A95" s="446" t="s">
        <v>336</v>
      </c>
      <c r="B95" s="424">
        <v>0</v>
      </c>
      <c r="C95" s="424">
        <v>3.75</v>
      </c>
      <c r="D95" s="425">
        <v>3.75</v>
      </c>
      <c r="E95" s="434" t="s">
        <v>248</v>
      </c>
      <c r="F95" s="424">
        <v>4.32</v>
      </c>
      <c r="G95" s="425">
        <v>1.08</v>
      </c>
      <c r="H95" s="427">
        <v>0.74999999999900002</v>
      </c>
      <c r="I95" s="424">
        <v>8.25</v>
      </c>
      <c r="J95" s="425">
        <v>7.17</v>
      </c>
      <c r="K95" s="428">
        <v>1.9097222222220001</v>
      </c>
    </row>
    <row r="96" spans="1:11" ht="14.4" customHeight="1" thickBot="1" x14ac:dyDescent="0.35">
      <c r="A96" s="444" t="s">
        <v>337</v>
      </c>
      <c r="B96" s="424">
        <v>4618.8999999999996</v>
      </c>
      <c r="C96" s="424">
        <v>5933.6785900000104</v>
      </c>
      <c r="D96" s="425">
        <v>1314.7785900000099</v>
      </c>
      <c r="E96" s="426">
        <v>1.2846518846470001</v>
      </c>
      <c r="F96" s="424">
        <v>6050.7299999999896</v>
      </c>
      <c r="G96" s="425">
        <v>1512.6824999999999</v>
      </c>
      <c r="H96" s="427">
        <v>507.43968999999902</v>
      </c>
      <c r="I96" s="424">
        <v>1494.9606799999999</v>
      </c>
      <c r="J96" s="425">
        <v>-17.721819999996999</v>
      </c>
      <c r="K96" s="428">
        <v>0.24707112695399999</v>
      </c>
    </row>
    <row r="97" spans="1:11" ht="14.4" customHeight="1" thickBot="1" x14ac:dyDescent="0.35">
      <c r="A97" s="445" t="s">
        <v>338</v>
      </c>
      <c r="B97" s="429">
        <v>1222.6500000000001</v>
      </c>
      <c r="C97" s="429">
        <v>1576.5421200000001</v>
      </c>
      <c r="D97" s="430">
        <v>353.89211999999998</v>
      </c>
      <c r="E97" s="436">
        <v>1.289446791804</v>
      </c>
      <c r="F97" s="429">
        <v>1601.66</v>
      </c>
      <c r="G97" s="430">
        <v>400.414999999999</v>
      </c>
      <c r="H97" s="432">
        <v>134.32194000000001</v>
      </c>
      <c r="I97" s="429">
        <v>395.72341</v>
      </c>
      <c r="J97" s="430">
        <v>-4.6915899999989996</v>
      </c>
      <c r="K97" s="437">
        <v>0.247070795299</v>
      </c>
    </row>
    <row r="98" spans="1:11" ht="14.4" customHeight="1" thickBot="1" x14ac:dyDescent="0.35">
      <c r="A98" s="446" t="s">
        <v>339</v>
      </c>
      <c r="B98" s="424">
        <v>1222.6500000000001</v>
      </c>
      <c r="C98" s="424">
        <v>1576.5421200000001</v>
      </c>
      <c r="D98" s="425">
        <v>353.89211999999998</v>
      </c>
      <c r="E98" s="426">
        <v>1.289446791804</v>
      </c>
      <c r="F98" s="424">
        <v>1601.66</v>
      </c>
      <c r="G98" s="425">
        <v>400.414999999999</v>
      </c>
      <c r="H98" s="427">
        <v>134.32194000000001</v>
      </c>
      <c r="I98" s="424">
        <v>395.72341</v>
      </c>
      <c r="J98" s="425">
        <v>-4.6915899999989996</v>
      </c>
      <c r="K98" s="428">
        <v>0.247070795299</v>
      </c>
    </row>
    <row r="99" spans="1:11" ht="14.4" customHeight="1" thickBot="1" x14ac:dyDescent="0.35">
      <c r="A99" s="445" t="s">
        <v>340</v>
      </c>
      <c r="B99" s="429">
        <v>3396.25</v>
      </c>
      <c r="C99" s="429">
        <v>4363.5970500000103</v>
      </c>
      <c r="D99" s="430">
        <v>967.34705000001202</v>
      </c>
      <c r="E99" s="436">
        <v>1.2848279867500001</v>
      </c>
      <c r="F99" s="429">
        <v>4449.07</v>
      </c>
      <c r="G99" s="430">
        <v>1112.2674999999999</v>
      </c>
      <c r="H99" s="432">
        <v>373.11774999999898</v>
      </c>
      <c r="I99" s="429">
        <v>1099.2372700000001</v>
      </c>
      <c r="J99" s="430">
        <v>-13.030229999997999</v>
      </c>
      <c r="K99" s="437">
        <v>0.24707124635</v>
      </c>
    </row>
    <row r="100" spans="1:11" ht="14.4" customHeight="1" thickBot="1" x14ac:dyDescent="0.35">
      <c r="A100" s="446" t="s">
        <v>341</v>
      </c>
      <c r="B100" s="424">
        <v>3396.25</v>
      </c>
      <c r="C100" s="424">
        <v>4363.5970500000103</v>
      </c>
      <c r="D100" s="425">
        <v>967.34705000001202</v>
      </c>
      <c r="E100" s="426">
        <v>1.2848279867500001</v>
      </c>
      <c r="F100" s="424">
        <v>4449.07</v>
      </c>
      <c r="G100" s="425">
        <v>1112.2674999999999</v>
      </c>
      <c r="H100" s="427">
        <v>373.11774999999898</v>
      </c>
      <c r="I100" s="424">
        <v>1099.2372700000001</v>
      </c>
      <c r="J100" s="425">
        <v>-13.030229999997999</v>
      </c>
      <c r="K100" s="428">
        <v>0.24707124635</v>
      </c>
    </row>
    <row r="101" spans="1:11" ht="14.4" customHeight="1" thickBot="1" x14ac:dyDescent="0.35">
      <c r="A101" s="445" t="s">
        <v>342</v>
      </c>
      <c r="B101" s="429">
        <v>0</v>
      </c>
      <c r="C101" s="429">
        <v>-1.7103200000000001</v>
      </c>
      <c r="D101" s="430">
        <v>-1.7103200000000001</v>
      </c>
      <c r="E101" s="431" t="s">
        <v>248</v>
      </c>
      <c r="F101" s="429">
        <v>0</v>
      </c>
      <c r="G101" s="430">
        <v>0</v>
      </c>
      <c r="H101" s="432">
        <v>0</v>
      </c>
      <c r="I101" s="429">
        <v>0</v>
      </c>
      <c r="J101" s="430">
        <v>0</v>
      </c>
      <c r="K101" s="433" t="s">
        <v>248</v>
      </c>
    </row>
    <row r="102" spans="1:11" ht="14.4" customHeight="1" thickBot="1" x14ac:dyDescent="0.35">
      <c r="A102" s="446" t="s">
        <v>343</v>
      </c>
      <c r="B102" s="424">
        <v>0</v>
      </c>
      <c r="C102" s="424">
        <v>-1.7103200000000001</v>
      </c>
      <c r="D102" s="425">
        <v>-1.7103200000000001</v>
      </c>
      <c r="E102" s="434" t="s">
        <v>248</v>
      </c>
      <c r="F102" s="424">
        <v>0</v>
      </c>
      <c r="G102" s="425">
        <v>0</v>
      </c>
      <c r="H102" s="427">
        <v>0</v>
      </c>
      <c r="I102" s="424">
        <v>0</v>
      </c>
      <c r="J102" s="425">
        <v>0</v>
      </c>
      <c r="K102" s="435" t="s">
        <v>248</v>
      </c>
    </row>
    <row r="103" spans="1:11" ht="14.4" customHeight="1" thickBot="1" x14ac:dyDescent="0.35">
      <c r="A103" s="445" t="s">
        <v>344</v>
      </c>
      <c r="B103" s="429">
        <v>0</v>
      </c>
      <c r="C103" s="429">
        <v>-4.7502599999999999</v>
      </c>
      <c r="D103" s="430">
        <v>-4.7502599999999999</v>
      </c>
      <c r="E103" s="431" t="s">
        <v>248</v>
      </c>
      <c r="F103" s="429">
        <v>0</v>
      </c>
      <c r="G103" s="430">
        <v>0</v>
      </c>
      <c r="H103" s="432">
        <v>0</v>
      </c>
      <c r="I103" s="429">
        <v>0</v>
      </c>
      <c r="J103" s="430">
        <v>0</v>
      </c>
      <c r="K103" s="433" t="s">
        <v>248</v>
      </c>
    </row>
    <row r="104" spans="1:11" ht="14.4" customHeight="1" thickBot="1" x14ac:dyDescent="0.35">
      <c r="A104" s="446" t="s">
        <v>345</v>
      </c>
      <c r="B104" s="424">
        <v>0</v>
      </c>
      <c r="C104" s="424">
        <v>-4.7502599999999999</v>
      </c>
      <c r="D104" s="425">
        <v>-4.7502599999999999</v>
      </c>
      <c r="E104" s="434" t="s">
        <v>248</v>
      </c>
      <c r="F104" s="424">
        <v>0</v>
      </c>
      <c r="G104" s="425">
        <v>0</v>
      </c>
      <c r="H104" s="427">
        <v>0</v>
      </c>
      <c r="I104" s="424">
        <v>0</v>
      </c>
      <c r="J104" s="425">
        <v>0</v>
      </c>
      <c r="K104" s="435" t="s">
        <v>248</v>
      </c>
    </row>
    <row r="105" spans="1:11" ht="14.4" customHeight="1" thickBot="1" x14ac:dyDescent="0.35">
      <c r="A105" s="444" t="s">
        <v>346</v>
      </c>
      <c r="B105" s="424">
        <v>0</v>
      </c>
      <c r="C105" s="424">
        <v>0</v>
      </c>
      <c r="D105" s="425">
        <v>0</v>
      </c>
      <c r="E105" s="426">
        <v>1</v>
      </c>
      <c r="F105" s="424">
        <v>72.101190000000003</v>
      </c>
      <c r="G105" s="425">
        <v>18.025297500000001</v>
      </c>
      <c r="H105" s="427">
        <v>0</v>
      </c>
      <c r="I105" s="424">
        <v>0</v>
      </c>
      <c r="J105" s="425">
        <v>-18.025297500000001</v>
      </c>
      <c r="K105" s="428">
        <v>0</v>
      </c>
    </row>
    <row r="106" spans="1:11" ht="14.4" customHeight="1" thickBot="1" x14ac:dyDescent="0.35">
      <c r="A106" s="445" t="s">
        <v>347</v>
      </c>
      <c r="B106" s="429">
        <v>0</v>
      </c>
      <c r="C106" s="429">
        <v>0</v>
      </c>
      <c r="D106" s="430">
        <v>0</v>
      </c>
      <c r="E106" s="436">
        <v>1</v>
      </c>
      <c r="F106" s="429">
        <v>72.101190000000003</v>
      </c>
      <c r="G106" s="430">
        <v>18.025297500000001</v>
      </c>
      <c r="H106" s="432">
        <v>0</v>
      </c>
      <c r="I106" s="429">
        <v>0</v>
      </c>
      <c r="J106" s="430">
        <v>-18.025297500000001</v>
      </c>
      <c r="K106" s="437">
        <v>0</v>
      </c>
    </row>
    <row r="107" spans="1:11" ht="14.4" customHeight="1" thickBot="1" x14ac:dyDescent="0.35">
      <c r="A107" s="446" t="s">
        <v>348</v>
      </c>
      <c r="B107" s="424">
        <v>0</v>
      </c>
      <c r="C107" s="424">
        <v>0</v>
      </c>
      <c r="D107" s="425">
        <v>0</v>
      </c>
      <c r="E107" s="426">
        <v>1</v>
      </c>
      <c r="F107" s="424">
        <v>72.101190000000003</v>
      </c>
      <c r="G107" s="425">
        <v>18.025297500000001</v>
      </c>
      <c r="H107" s="427">
        <v>0</v>
      </c>
      <c r="I107" s="424">
        <v>0</v>
      </c>
      <c r="J107" s="425">
        <v>-18.025297500000001</v>
      </c>
      <c r="K107" s="428">
        <v>0</v>
      </c>
    </row>
    <row r="108" spans="1:11" ht="14.4" customHeight="1" thickBot="1" x14ac:dyDescent="0.35">
      <c r="A108" s="444" t="s">
        <v>349</v>
      </c>
      <c r="B108" s="424">
        <v>271.70000000000101</v>
      </c>
      <c r="C108" s="424">
        <v>328.32814000000099</v>
      </c>
      <c r="D108" s="425">
        <v>56.628139999999</v>
      </c>
      <c r="E108" s="426">
        <v>1.2084215679050001</v>
      </c>
      <c r="F108" s="424">
        <v>366.11</v>
      </c>
      <c r="G108" s="425">
        <v>91.527499999998994</v>
      </c>
      <c r="H108" s="427">
        <v>27.838309999999002</v>
      </c>
      <c r="I108" s="424">
        <v>82.572640000000007</v>
      </c>
      <c r="J108" s="425">
        <v>-8.954859999999</v>
      </c>
      <c r="K108" s="428">
        <v>0.22554052060800001</v>
      </c>
    </row>
    <row r="109" spans="1:11" ht="14.4" customHeight="1" thickBot="1" x14ac:dyDescent="0.35">
      <c r="A109" s="445" t="s">
        <v>350</v>
      </c>
      <c r="B109" s="429">
        <v>271.70000000000101</v>
      </c>
      <c r="C109" s="429">
        <v>328.32814000000099</v>
      </c>
      <c r="D109" s="430">
        <v>56.628139999999</v>
      </c>
      <c r="E109" s="436">
        <v>1.2084215679050001</v>
      </c>
      <c r="F109" s="429">
        <v>366.11</v>
      </c>
      <c r="G109" s="430">
        <v>91.527499999998994</v>
      </c>
      <c r="H109" s="432">
        <v>27.838309999999002</v>
      </c>
      <c r="I109" s="429">
        <v>82.572640000000007</v>
      </c>
      <c r="J109" s="430">
        <v>-8.954859999999</v>
      </c>
      <c r="K109" s="437">
        <v>0.22554052060800001</v>
      </c>
    </row>
    <row r="110" spans="1:11" ht="14.4" customHeight="1" thickBot="1" x14ac:dyDescent="0.35">
      <c r="A110" s="446" t="s">
        <v>351</v>
      </c>
      <c r="B110" s="424">
        <v>271.70000000000101</v>
      </c>
      <c r="C110" s="424">
        <v>328.32814000000099</v>
      </c>
      <c r="D110" s="425">
        <v>56.628139999999</v>
      </c>
      <c r="E110" s="426">
        <v>1.2084215679050001</v>
      </c>
      <c r="F110" s="424">
        <v>366.11</v>
      </c>
      <c r="G110" s="425">
        <v>91.527499999998994</v>
      </c>
      <c r="H110" s="427">
        <v>27.838309999999002</v>
      </c>
      <c r="I110" s="424">
        <v>82.572640000000007</v>
      </c>
      <c r="J110" s="425">
        <v>-8.954859999999</v>
      </c>
      <c r="K110" s="428">
        <v>0.22554052060800001</v>
      </c>
    </row>
    <row r="111" spans="1:11" ht="14.4" customHeight="1" thickBot="1" x14ac:dyDescent="0.35">
      <c r="A111" s="443" t="s">
        <v>352</v>
      </c>
      <c r="B111" s="424">
        <v>58.937707941215002</v>
      </c>
      <c r="C111" s="424">
        <v>108.316</v>
      </c>
      <c r="D111" s="425">
        <v>49.378292058783998</v>
      </c>
      <c r="E111" s="426">
        <v>1.8378047566419999</v>
      </c>
      <c r="F111" s="424">
        <v>57.320416622551001</v>
      </c>
      <c r="G111" s="425">
        <v>14.330104155637001</v>
      </c>
      <c r="H111" s="427">
        <v>12</v>
      </c>
      <c r="I111" s="424">
        <v>35</v>
      </c>
      <c r="J111" s="425">
        <v>20.669895844361999</v>
      </c>
      <c r="K111" s="428">
        <v>0.61060267985200001</v>
      </c>
    </row>
    <row r="112" spans="1:11" ht="14.4" customHeight="1" thickBot="1" x14ac:dyDescent="0.35">
      <c r="A112" s="444" t="s">
        <v>353</v>
      </c>
      <c r="B112" s="424">
        <v>0</v>
      </c>
      <c r="C112" s="424">
        <v>5.0000000000000001E-3</v>
      </c>
      <c r="D112" s="425">
        <v>5.0000000000000001E-3</v>
      </c>
      <c r="E112" s="434" t="s">
        <v>266</v>
      </c>
      <c r="F112" s="424">
        <v>0</v>
      </c>
      <c r="G112" s="425">
        <v>0</v>
      </c>
      <c r="H112" s="427">
        <v>0</v>
      </c>
      <c r="I112" s="424">
        <v>0</v>
      </c>
      <c r="J112" s="425">
        <v>0</v>
      </c>
      <c r="K112" s="435" t="s">
        <v>248</v>
      </c>
    </row>
    <row r="113" spans="1:11" ht="14.4" customHeight="1" thickBot="1" x14ac:dyDescent="0.35">
      <c r="A113" s="445" t="s">
        <v>354</v>
      </c>
      <c r="B113" s="429">
        <v>0</v>
      </c>
      <c r="C113" s="429">
        <v>5.0000000000000001E-3</v>
      </c>
      <c r="D113" s="430">
        <v>5.0000000000000001E-3</v>
      </c>
      <c r="E113" s="431" t="s">
        <v>266</v>
      </c>
      <c r="F113" s="429">
        <v>0</v>
      </c>
      <c r="G113" s="430">
        <v>0</v>
      </c>
      <c r="H113" s="432">
        <v>0</v>
      </c>
      <c r="I113" s="429">
        <v>0</v>
      </c>
      <c r="J113" s="430">
        <v>0</v>
      </c>
      <c r="K113" s="433" t="s">
        <v>248</v>
      </c>
    </row>
    <row r="114" spans="1:11" ht="14.4" customHeight="1" thickBot="1" x14ac:dyDescent="0.35">
      <c r="A114" s="446" t="s">
        <v>355</v>
      </c>
      <c r="B114" s="424">
        <v>0</v>
      </c>
      <c r="C114" s="424">
        <v>5.0000000000000001E-3</v>
      </c>
      <c r="D114" s="425">
        <v>5.0000000000000001E-3</v>
      </c>
      <c r="E114" s="434" t="s">
        <v>266</v>
      </c>
      <c r="F114" s="424">
        <v>0</v>
      </c>
      <c r="G114" s="425">
        <v>0</v>
      </c>
      <c r="H114" s="427">
        <v>0</v>
      </c>
      <c r="I114" s="424">
        <v>0</v>
      </c>
      <c r="J114" s="425">
        <v>0</v>
      </c>
      <c r="K114" s="435" t="s">
        <v>248</v>
      </c>
    </row>
    <row r="115" spans="1:11" ht="14.4" customHeight="1" thickBot="1" x14ac:dyDescent="0.35">
      <c r="A115" s="444" t="s">
        <v>356</v>
      </c>
      <c r="B115" s="424">
        <v>58.937707941215002</v>
      </c>
      <c r="C115" s="424">
        <v>108.31100000000001</v>
      </c>
      <c r="D115" s="425">
        <v>49.373292058784003</v>
      </c>
      <c r="E115" s="426">
        <v>1.837719921311</v>
      </c>
      <c r="F115" s="424">
        <v>57.320416622551001</v>
      </c>
      <c r="G115" s="425">
        <v>14.330104155637001</v>
      </c>
      <c r="H115" s="427">
        <v>12</v>
      </c>
      <c r="I115" s="424">
        <v>35</v>
      </c>
      <c r="J115" s="425">
        <v>20.669895844361999</v>
      </c>
      <c r="K115" s="428">
        <v>0.61060267985200001</v>
      </c>
    </row>
    <row r="116" spans="1:11" ht="14.4" customHeight="1" thickBot="1" x14ac:dyDescent="0.35">
      <c r="A116" s="445" t="s">
        <v>357</v>
      </c>
      <c r="B116" s="429">
        <v>0</v>
      </c>
      <c r="C116" s="429">
        <v>0.60499999999999998</v>
      </c>
      <c r="D116" s="430">
        <v>0.60499999999999998</v>
      </c>
      <c r="E116" s="431" t="s">
        <v>248</v>
      </c>
      <c r="F116" s="429">
        <v>0</v>
      </c>
      <c r="G116" s="430">
        <v>0</v>
      </c>
      <c r="H116" s="432">
        <v>12</v>
      </c>
      <c r="I116" s="429">
        <v>28</v>
      </c>
      <c r="J116" s="430">
        <v>28</v>
      </c>
      <c r="K116" s="433" t="s">
        <v>248</v>
      </c>
    </row>
    <row r="117" spans="1:11" ht="14.4" customHeight="1" thickBot="1" x14ac:dyDescent="0.35">
      <c r="A117" s="446" t="s">
        <v>358</v>
      </c>
      <c r="B117" s="424">
        <v>0</v>
      </c>
      <c r="C117" s="424">
        <v>-1.865</v>
      </c>
      <c r="D117" s="425">
        <v>-1.865</v>
      </c>
      <c r="E117" s="434" t="s">
        <v>248</v>
      </c>
      <c r="F117" s="424">
        <v>0</v>
      </c>
      <c r="G117" s="425">
        <v>0</v>
      </c>
      <c r="H117" s="427">
        <v>0</v>
      </c>
      <c r="I117" s="424">
        <v>0</v>
      </c>
      <c r="J117" s="425">
        <v>0</v>
      </c>
      <c r="K117" s="435" t="s">
        <v>248</v>
      </c>
    </row>
    <row r="118" spans="1:11" ht="14.4" customHeight="1" thickBot="1" x14ac:dyDescent="0.35">
      <c r="A118" s="446" t="s">
        <v>359</v>
      </c>
      <c r="B118" s="424">
        <v>0</v>
      </c>
      <c r="C118" s="424">
        <v>2.25</v>
      </c>
      <c r="D118" s="425">
        <v>2.25</v>
      </c>
      <c r="E118" s="434" t="s">
        <v>248</v>
      </c>
      <c r="F118" s="424">
        <v>0</v>
      </c>
      <c r="G118" s="425">
        <v>0</v>
      </c>
      <c r="H118" s="427">
        <v>12</v>
      </c>
      <c r="I118" s="424">
        <v>28</v>
      </c>
      <c r="J118" s="425">
        <v>28</v>
      </c>
      <c r="K118" s="435" t="s">
        <v>248</v>
      </c>
    </row>
    <row r="119" spans="1:11" ht="14.4" customHeight="1" thickBot="1" x14ac:dyDescent="0.35">
      <c r="A119" s="446" t="s">
        <v>360</v>
      </c>
      <c r="B119" s="424">
        <v>0</v>
      </c>
      <c r="C119" s="424">
        <v>0.22</v>
      </c>
      <c r="D119" s="425">
        <v>0.22</v>
      </c>
      <c r="E119" s="434" t="s">
        <v>266</v>
      </c>
      <c r="F119" s="424">
        <v>0</v>
      </c>
      <c r="G119" s="425">
        <v>0</v>
      </c>
      <c r="H119" s="427">
        <v>0</v>
      </c>
      <c r="I119" s="424">
        <v>0</v>
      </c>
      <c r="J119" s="425">
        <v>0</v>
      </c>
      <c r="K119" s="435" t="s">
        <v>248</v>
      </c>
    </row>
    <row r="120" spans="1:11" ht="14.4" customHeight="1" thickBot="1" x14ac:dyDescent="0.35">
      <c r="A120" s="445" t="s">
        <v>361</v>
      </c>
      <c r="B120" s="429">
        <v>48</v>
      </c>
      <c r="C120" s="429">
        <v>50.2</v>
      </c>
      <c r="D120" s="430">
        <v>2.2000000000000002</v>
      </c>
      <c r="E120" s="436">
        <v>1.0458333333330001</v>
      </c>
      <c r="F120" s="429">
        <v>45</v>
      </c>
      <c r="G120" s="430">
        <v>11.25</v>
      </c>
      <c r="H120" s="432">
        <v>0</v>
      </c>
      <c r="I120" s="429">
        <v>7</v>
      </c>
      <c r="J120" s="430">
        <v>-4.2499999999989999</v>
      </c>
      <c r="K120" s="437">
        <v>0.155555555555</v>
      </c>
    </row>
    <row r="121" spans="1:11" ht="14.4" customHeight="1" thickBot="1" x14ac:dyDescent="0.35">
      <c r="A121" s="446" t="s">
        <v>362</v>
      </c>
      <c r="B121" s="424">
        <v>48</v>
      </c>
      <c r="C121" s="424">
        <v>50.2</v>
      </c>
      <c r="D121" s="425">
        <v>2.2000000000000002</v>
      </c>
      <c r="E121" s="426">
        <v>1.0458333333330001</v>
      </c>
      <c r="F121" s="424">
        <v>45</v>
      </c>
      <c r="G121" s="425">
        <v>11.25</v>
      </c>
      <c r="H121" s="427">
        <v>0</v>
      </c>
      <c r="I121" s="424">
        <v>7</v>
      </c>
      <c r="J121" s="425">
        <v>-4.2499999999989999</v>
      </c>
      <c r="K121" s="428">
        <v>0.155555555555</v>
      </c>
    </row>
    <row r="122" spans="1:11" ht="14.4" customHeight="1" thickBot="1" x14ac:dyDescent="0.35">
      <c r="A122" s="448" t="s">
        <v>363</v>
      </c>
      <c r="B122" s="424">
        <v>0</v>
      </c>
      <c r="C122" s="424">
        <v>10.827</v>
      </c>
      <c r="D122" s="425">
        <v>10.827</v>
      </c>
      <c r="E122" s="434" t="s">
        <v>266</v>
      </c>
      <c r="F122" s="424">
        <v>12.320416622551001</v>
      </c>
      <c r="G122" s="425">
        <v>3.0801041556370001</v>
      </c>
      <c r="H122" s="427">
        <v>0</v>
      </c>
      <c r="I122" s="424">
        <v>0</v>
      </c>
      <c r="J122" s="425">
        <v>-3.0801041556370001</v>
      </c>
      <c r="K122" s="428">
        <v>0</v>
      </c>
    </row>
    <row r="123" spans="1:11" ht="14.4" customHeight="1" thickBot="1" x14ac:dyDescent="0.35">
      <c r="A123" s="446" t="s">
        <v>364</v>
      </c>
      <c r="B123" s="424">
        <v>0</v>
      </c>
      <c r="C123" s="424">
        <v>10.827</v>
      </c>
      <c r="D123" s="425">
        <v>10.827</v>
      </c>
      <c r="E123" s="434" t="s">
        <v>266</v>
      </c>
      <c r="F123" s="424">
        <v>12.320416622551001</v>
      </c>
      <c r="G123" s="425">
        <v>3.0801041556370001</v>
      </c>
      <c r="H123" s="427">
        <v>0</v>
      </c>
      <c r="I123" s="424">
        <v>0</v>
      </c>
      <c r="J123" s="425">
        <v>-3.0801041556370001</v>
      </c>
      <c r="K123" s="428">
        <v>0</v>
      </c>
    </row>
    <row r="124" spans="1:11" ht="14.4" customHeight="1" thickBot="1" x14ac:dyDescent="0.35">
      <c r="A124" s="448" t="s">
        <v>365</v>
      </c>
      <c r="B124" s="424">
        <v>10.937707941215001</v>
      </c>
      <c r="C124" s="424">
        <v>14.5</v>
      </c>
      <c r="D124" s="425">
        <v>3.5622920587840001</v>
      </c>
      <c r="E124" s="426">
        <v>1.32568908202</v>
      </c>
      <c r="F124" s="424">
        <v>0</v>
      </c>
      <c r="G124" s="425">
        <v>0</v>
      </c>
      <c r="H124" s="427">
        <v>0</v>
      </c>
      <c r="I124" s="424">
        <v>0</v>
      </c>
      <c r="J124" s="425">
        <v>0</v>
      </c>
      <c r="K124" s="435" t="s">
        <v>248</v>
      </c>
    </row>
    <row r="125" spans="1:11" ht="14.4" customHeight="1" thickBot="1" x14ac:dyDescent="0.35">
      <c r="A125" s="446" t="s">
        <v>366</v>
      </c>
      <c r="B125" s="424">
        <v>10.937707941215001</v>
      </c>
      <c r="C125" s="424">
        <v>14.5</v>
      </c>
      <c r="D125" s="425">
        <v>3.5622920587840001</v>
      </c>
      <c r="E125" s="426">
        <v>1.32568908202</v>
      </c>
      <c r="F125" s="424">
        <v>0</v>
      </c>
      <c r="G125" s="425">
        <v>0</v>
      </c>
      <c r="H125" s="427">
        <v>0</v>
      </c>
      <c r="I125" s="424">
        <v>0</v>
      </c>
      <c r="J125" s="425">
        <v>0</v>
      </c>
      <c r="K125" s="435" t="s">
        <v>248</v>
      </c>
    </row>
    <row r="126" spans="1:11" ht="14.4" customHeight="1" thickBot="1" x14ac:dyDescent="0.35">
      <c r="A126" s="448" t="s">
        <v>367</v>
      </c>
      <c r="B126" s="424">
        <v>0</v>
      </c>
      <c r="C126" s="424">
        <v>19.95</v>
      </c>
      <c r="D126" s="425">
        <v>19.95</v>
      </c>
      <c r="E126" s="434" t="s">
        <v>248</v>
      </c>
      <c r="F126" s="424">
        <v>0</v>
      </c>
      <c r="G126" s="425">
        <v>0</v>
      </c>
      <c r="H126" s="427">
        <v>0</v>
      </c>
      <c r="I126" s="424">
        <v>0</v>
      </c>
      <c r="J126" s="425">
        <v>0</v>
      </c>
      <c r="K126" s="435" t="s">
        <v>248</v>
      </c>
    </row>
    <row r="127" spans="1:11" ht="14.4" customHeight="1" thickBot="1" x14ac:dyDescent="0.35">
      <c r="A127" s="446" t="s">
        <v>368</v>
      </c>
      <c r="B127" s="424">
        <v>0</v>
      </c>
      <c r="C127" s="424">
        <v>19.95</v>
      </c>
      <c r="D127" s="425">
        <v>19.95</v>
      </c>
      <c r="E127" s="434" t="s">
        <v>248</v>
      </c>
      <c r="F127" s="424">
        <v>0</v>
      </c>
      <c r="G127" s="425">
        <v>0</v>
      </c>
      <c r="H127" s="427">
        <v>0</v>
      </c>
      <c r="I127" s="424">
        <v>0</v>
      </c>
      <c r="J127" s="425">
        <v>0</v>
      </c>
      <c r="K127" s="435" t="s">
        <v>248</v>
      </c>
    </row>
    <row r="128" spans="1:11" ht="14.4" customHeight="1" thickBot="1" x14ac:dyDescent="0.35">
      <c r="A128" s="448" t="s">
        <v>369</v>
      </c>
      <c r="B128" s="424">
        <v>0</v>
      </c>
      <c r="C128" s="424">
        <v>12.228999999999999</v>
      </c>
      <c r="D128" s="425">
        <v>12.228999999999999</v>
      </c>
      <c r="E128" s="434" t="s">
        <v>248</v>
      </c>
      <c r="F128" s="424">
        <v>0</v>
      </c>
      <c r="G128" s="425">
        <v>0</v>
      </c>
      <c r="H128" s="427">
        <v>0</v>
      </c>
      <c r="I128" s="424">
        <v>0</v>
      </c>
      <c r="J128" s="425">
        <v>0</v>
      </c>
      <c r="K128" s="435" t="s">
        <v>248</v>
      </c>
    </row>
    <row r="129" spans="1:11" ht="14.4" customHeight="1" thickBot="1" x14ac:dyDescent="0.35">
      <c r="A129" s="446" t="s">
        <v>370</v>
      </c>
      <c r="B129" s="424">
        <v>0</v>
      </c>
      <c r="C129" s="424">
        <v>12.228999999999999</v>
      </c>
      <c r="D129" s="425">
        <v>12.228999999999999</v>
      </c>
      <c r="E129" s="434" t="s">
        <v>248</v>
      </c>
      <c r="F129" s="424">
        <v>0</v>
      </c>
      <c r="G129" s="425">
        <v>0</v>
      </c>
      <c r="H129" s="427">
        <v>0</v>
      </c>
      <c r="I129" s="424">
        <v>0</v>
      </c>
      <c r="J129" s="425">
        <v>0</v>
      </c>
      <c r="K129" s="435" t="s">
        <v>248</v>
      </c>
    </row>
    <row r="130" spans="1:11" ht="14.4" customHeight="1" thickBot="1" x14ac:dyDescent="0.35">
      <c r="A130" s="443" t="s">
        <v>371</v>
      </c>
      <c r="B130" s="424">
        <v>2176.8463138233901</v>
      </c>
      <c r="C130" s="424">
        <v>2418.1773199999998</v>
      </c>
      <c r="D130" s="425">
        <v>241.331006176611</v>
      </c>
      <c r="E130" s="426">
        <v>1.1108626753499999</v>
      </c>
      <c r="F130" s="424">
        <v>2002.99999999997</v>
      </c>
      <c r="G130" s="425">
        <v>500.74999999999301</v>
      </c>
      <c r="H130" s="427">
        <v>195.62799999999999</v>
      </c>
      <c r="I130" s="424">
        <v>622.68507</v>
      </c>
      <c r="J130" s="425">
        <v>121.935070000008</v>
      </c>
      <c r="K130" s="428">
        <v>0.310876220669</v>
      </c>
    </row>
    <row r="131" spans="1:11" ht="14.4" customHeight="1" thickBot="1" x14ac:dyDescent="0.35">
      <c r="A131" s="444" t="s">
        <v>372</v>
      </c>
      <c r="B131" s="424">
        <v>2176.8463138233901</v>
      </c>
      <c r="C131" s="424">
        <v>2338.9340000000002</v>
      </c>
      <c r="D131" s="425">
        <v>162.08768617661099</v>
      </c>
      <c r="E131" s="426">
        <v>1.0744598666180001</v>
      </c>
      <c r="F131" s="424">
        <v>2002.99999999997</v>
      </c>
      <c r="G131" s="425">
        <v>500.74999999999301</v>
      </c>
      <c r="H131" s="427">
        <v>191.40199999999999</v>
      </c>
      <c r="I131" s="424">
        <v>574.21</v>
      </c>
      <c r="J131" s="425">
        <v>73.460000000007</v>
      </c>
      <c r="K131" s="428">
        <v>0.28667498751800002</v>
      </c>
    </row>
    <row r="132" spans="1:11" ht="14.4" customHeight="1" thickBot="1" x14ac:dyDescent="0.35">
      <c r="A132" s="445" t="s">
        <v>373</v>
      </c>
      <c r="B132" s="429">
        <v>2176.8463138233901</v>
      </c>
      <c r="C132" s="429">
        <v>2305.6460000000002</v>
      </c>
      <c r="D132" s="430">
        <v>128.799686176611</v>
      </c>
      <c r="E132" s="436">
        <v>1.059168019973</v>
      </c>
      <c r="F132" s="429">
        <v>2002.99999999997</v>
      </c>
      <c r="G132" s="430">
        <v>500.74999999999301</v>
      </c>
      <c r="H132" s="432">
        <v>191.40199999999999</v>
      </c>
      <c r="I132" s="429">
        <v>574.21</v>
      </c>
      <c r="J132" s="430">
        <v>73.460000000007</v>
      </c>
      <c r="K132" s="437">
        <v>0.28667498751800002</v>
      </c>
    </row>
    <row r="133" spans="1:11" ht="14.4" customHeight="1" thickBot="1" x14ac:dyDescent="0.35">
      <c r="A133" s="446" t="s">
        <v>374</v>
      </c>
      <c r="B133" s="424">
        <v>1.8364423770730001</v>
      </c>
      <c r="C133" s="424">
        <v>0</v>
      </c>
      <c r="D133" s="425">
        <v>-1.8364423770730001</v>
      </c>
      <c r="E133" s="426">
        <v>0</v>
      </c>
      <c r="F133" s="424">
        <v>0</v>
      </c>
      <c r="G133" s="425">
        <v>0</v>
      </c>
      <c r="H133" s="427">
        <v>0</v>
      </c>
      <c r="I133" s="424">
        <v>0</v>
      </c>
      <c r="J133" s="425">
        <v>0</v>
      </c>
      <c r="K133" s="428">
        <v>0</v>
      </c>
    </row>
    <row r="134" spans="1:11" ht="14.4" customHeight="1" thickBot="1" x14ac:dyDescent="0.35">
      <c r="A134" s="446" t="s">
        <v>375</v>
      </c>
      <c r="B134" s="424">
        <v>2174.6782915726799</v>
      </c>
      <c r="C134" s="424">
        <v>2305.6460000000002</v>
      </c>
      <c r="D134" s="425">
        <v>130.967708427323</v>
      </c>
      <c r="E134" s="426">
        <v>1.0602239461959999</v>
      </c>
      <c r="F134" s="424">
        <v>2002.99999999997</v>
      </c>
      <c r="G134" s="425">
        <v>500.74999999999301</v>
      </c>
      <c r="H134" s="427">
        <v>191.40199999999999</v>
      </c>
      <c r="I134" s="424">
        <v>574.21</v>
      </c>
      <c r="J134" s="425">
        <v>73.460000000007</v>
      </c>
      <c r="K134" s="428">
        <v>0.28667498751800002</v>
      </c>
    </row>
    <row r="135" spans="1:11" ht="14.4" customHeight="1" thickBot="1" x14ac:dyDescent="0.35">
      <c r="A135" s="446" t="s">
        <v>376</v>
      </c>
      <c r="B135" s="424">
        <v>0.33157987363800001</v>
      </c>
      <c r="C135" s="424">
        <v>0</v>
      </c>
      <c r="D135" s="425">
        <v>-0.33157987363800001</v>
      </c>
      <c r="E135" s="426">
        <v>0</v>
      </c>
      <c r="F135" s="424">
        <v>0</v>
      </c>
      <c r="G135" s="425">
        <v>0</v>
      </c>
      <c r="H135" s="427">
        <v>0</v>
      </c>
      <c r="I135" s="424">
        <v>0</v>
      </c>
      <c r="J135" s="425">
        <v>0</v>
      </c>
      <c r="K135" s="428">
        <v>0</v>
      </c>
    </row>
    <row r="136" spans="1:11" ht="14.4" customHeight="1" thickBot="1" x14ac:dyDescent="0.35">
      <c r="A136" s="445" t="s">
        <v>377</v>
      </c>
      <c r="B136" s="429">
        <v>0</v>
      </c>
      <c r="C136" s="429">
        <v>33.287999999999997</v>
      </c>
      <c r="D136" s="430">
        <v>33.287999999999997</v>
      </c>
      <c r="E136" s="431" t="s">
        <v>266</v>
      </c>
      <c r="F136" s="429">
        <v>0</v>
      </c>
      <c r="G136" s="430">
        <v>0</v>
      </c>
      <c r="H136" s="432">
        <v>0</v>
      </c>
      <c r="I136" s="429">
        <v>0</v>
      </c>
      <c r="J136" s="430">
        <v>0</v>
      </c>
      <c r="K136" s="433" t="s">
        <v>248</v>
      </c>
    </row>
    <row r="137" spans="1:11" ht="14.4" customHeight="1" thickBot="1" x14ac:dyDescent="0.35">
      <c r="A137" s="446" t="s">
        <v>378</v>
      </c>
      <c r="B137" s="424">
        <v>0</v>
      </c>
      <c r="C137" s="424">
        <v>33.287999999999997</v>
      </c>
      <c r="D137" s="425">
        <v>33.287999999999997</v>
      </c>
      <c r="E137" s="434" t="s">
        <v>266</v>
      </c>
      <c r="F137" s="424">
        <v>0</v>
      </c>
      <c r="G137" s="425">
        <v>0</v>
      </c>
      <c r="H137" s="427">
        <v>0</v>
      </c>
      <c r="I137" s="424">
        <v>0</v>
      </c>
      <c r="J137" s="425">
        <v>0</v>
      </c>
      <c r="K137" s="435" t="s">
        <v>248</v>
      </c>
    </row>
    <row r="138" spans="1:11" ht="14.4" customHeight="1" thickBot="1" x14ac:dyDescent="0.35">
      <c r="A138" s="444" t="s">
        <v>379</v>
      </c>
      <c r="B138" s="424">
        <v>0</v>
      </c>
      <c r="C138" s="424">
        <v>79.243319999999997</v>
      </c>
      <c r="D138" s="425">
        <v>79.243319999999997</v>
      </c>
      <c r="E138" s="434" t="s">
        <v>248</v>
      </c>
      <c r="F138" s="424">
        <v>0</v>
      </c>
      <c r="G138" s="425">
        <v>0</v>
      </c>
      <c r="H138" s="427">
        <v>4.2259999999989999</v>
      </c>
      <c r="I138" s="424">
        <v>48.475070000000002</v>
      </c>
      <c r="J138" s="425">
        <v>48.475070000000002</v>
      </c>
      <c r="K138" s="435" t="s">
        <v>248</v>
      </c>
    </row>
    <row r="139" spans="1:11" ht="14.4" customHeight="1" thickBot="1" x14ac:dyDescent="0.35">
      <c r="A139" s="445" t="s">
        <v>380</v>
      </c>
      <c r="B139" s="429">
        <v>0</v>
      </c>
      <c r="C139" s="429">
        <v>79.243319999999997</v>
      </c>
      <c r="D139" s="430">
        <v>79.243319999999997</v>
      </c>
      <c r="E139" s="431" t="s">
        <v>266</v>
      </c>
      <c r="F139" s="429">
        <v>0</v>
      </c>
      <c r="G139" s="430">
        <v>0</v>
      </c>
      <c r="H139" s="432">
        <v>0</v>
      </c>
      <c r="I139" s="429">
        <v>0</v>
      </c>
      <c r="J139" s="430">
        <v>0</v>
      </c>
      <c r="K139" s="433" t="s">
        <v>248</v>
      </c>
    </row>
    <row r="140" spans="1:11" ht="14.4" customHeight="1" thickBot="1" x14ac:dyDescent="0.35">
      <c r="A140" s="446" t="s">
        <v>381</v>
      </c>
      <c r="B140" s="424">
        <v>0</v>
      </c>
      <c r="C140" s="424">
        <v>79.243319999999997</v>
      </c>
      <c r="D140" s="425">
        <v>79.243319999999997</v>
      </c>
      <c r="E140" s="434" t="s">
        <v>266</v>
      </c>
      <c r="F140" s="424">
        <v>0</v>
      </c>
      <c r="G140" s="425">
        <v>0</v>
      </c>
      <c r="H140" s="427">
        <v>0</v>
      </c>
      <c r="I140" s="424">
        <v>0</v>
      </c>
      <c r="J140" s="425">
        <v>0</v>
      </c>
      <c r="K140" s="435" t="s">
        <v>248</v>
      </c>
    </row>
    <row r="141" spans="1:11" ht="14.4" customHeight="1" thickBot="1" x14ac:dyDescent="0.35">
      <c r="A141" s="445" t="s">
        <v>382</v>
      </c>
      <c r="B141" s="429">
        <v>0</v>
      </c>
      <c r="C141" s="429">
        <v>0</v>
      </c>
      <c r="D141" s="430">
        <v>0</v>
      </c>
      <c r="E141" s="431" t="s">
        <v>248</v>
      </c>
      <c r="F141" s="429">
        <v>0</v>
      </c>
      <c r="G141" s="430">
        <v>0</v>
      </c>
      <c r="H141" s="432">
        <v>4.2259999999989999</v>
      </c>
      <c r="I141" s="429">
        <v>24.796579999999999</v>
      </c>
      <c r="J141" s="430">
        <v>24.796579999999999</v>
      </c>
      <c r="K141" s="433" t="s">
        <v>248</v>
      </c>
    </row>
    <row r="142" spans="1:11" ht="14.4" customHeight="1" thickBot="1" x14ac:dyDescent="0.35">
      <c r="A142" s="446" t="s">
        <v>383</v>
      </c>
      <c r="B142" s="424">
        <v>0</v>
      </c>
      <c r="C142" s="424">
        <v>0</v>
      </c>
      <c r="D142" s="425">
        <v>0</v>
      </c>
      <c r="E142" s="426">
        <v>1</v>
      </c>
      <c r="F142" s="424">
        <v>0</v>
      </c>
      <c r="G142" s="425">
        <v>0</v>
      </c>
      <c r="H142" s="427">
        <v>0</v>
      </c>
      <c r="I142" s="424">
        <v>20.57058</v>
      </c>
      <c r="J142" s="425">
        <v>20.57058</v>
      </c>
      <c r="K142" s="435" t="s">
        <v>248</v>
      </c>
    </row>
    <row r="143" spans="1:11" ht="14.4" customHeight="1" thickBot="1" x14ac:dyDescent="0.35">
      <c r="A143" s="446" t="s">
        <v>384</v>
      </c>
      <c r="B143" s="424">
        <v>0</v>
      </c>
      <c r="C143" s="424">
        <v>0</v>
      </c>
      <c r="D143" s="425">
        <v>0</v>
      </c>
      <c r="E143" s="434" t="s">
        <v>248</v>
      </c>
      <c r="F143" s="424">
        <v>0</v>
      </c>
      <c r="G143" s="425">
        <v>0</v>
      </c>
      <c r="H143" s="427">
        <v>4.2259999999989999</v>
      </c>
      <c r="I143" s="424">
        <v>4.2259999999989999</v>
      </c>
      <c r="J143" s="425">
        <v>4.2259999999989999</v>
      </c>
      <c r="K143" s="435" t="s">
        <v>266</v>
      </c>
    </row>
    <row r="144" spans="1:11" ht="14.4" customHeight="1" thickBot="1" x14ac:dyDescent="0.35">
      <c r="A144" s="445" t="s">
        <v>385</v>
      </c>
      <c r="B144" s="429">
        <v>0</v>
      </c>
      <c r="C144" s="429">
        <v>0</v>
      </c>
      <c r="D144" s="430">
        <v>0</v>
      </c>
      <c r="E144" s="436">
        <v>1</v>
      </c>
      <c r="F144" s="429">
        <v>0</v>
      </c>
      <c r="G144" s="430">
        <v>0</v>
      </c>
      <c r="H144" s="432">
        <v>0</v>
      </c>
      <c r="I144" s="429">
        <v>23.67849</v>
      </c>
      <c r="J144" s="430">
        <v>23.67849</v>
      </c>
      <c r="K144" s="433" t="s">
        <v>266</v>
      </c>
    </row>
    <row r="145" spans="1:11" ht="14.4" customHeight="1" thickBot="1" x14ac:dyDescent="0.35">
      <c r="A145" s="446" t="s">
        <v>386</v>
      </c>
      <c r="B145" s="424">
        <v>0</v>
      </c>
      <c r="C145" s="424">
        <v>0</v>
      </c>
      <c r="D145" s="425">
        <v>0</v>
      </c>
      <c r="E145" s="426">
        <v>1</v>
      </c>
      <c r="F145" s="424">
        <v>0</v>
      </c>
      <c r="G145" s="425">
        <v>0</v>
      </c>
      <c r="H145" s="427">
        <v>0</v>
      </c>
      <c r="I145" s="424">
        <v>23.67849</v>
      </c>
      <c r="J145" s="425">
        <v>23.67849</v>
      </c>
      <c r="K145" s="435" t="s">
        <v>266</v>
      </c>
    </row>
    <row r="146" spans="1:11" ht="14.4" customHeight="1" thickBot="1" x14ac:dyDescent="0.35">
      <c r="A146" s="443" t="s">
        <v>387</v>
      </c>
      <c r="B146" s="424">
        <v>0</v>
      </c>
      <c r="C146" s="424">
        <v>0.12648999999999999</v>
      </c>
      <c r="D146" s="425">
        <v>0.12648999999999999</v>
      </c>
      <c r="E146" s="434" t="s">
        <v>248</v>
      </c>
      <c r="F146" s="424">
        <v>0</v>
      </c>
      <c r="G146" s="425">
        <v>0</v>
      </c>
      <c r="H146" s="427">
        <v>0</v>
      </c>
      <c r="I146" s="424">
        <v>0.11797000000000001</v>
      </c>
      <c r="J146" s="425">
        <v>0.11797000000000001</v>
      </c>
      <c r="K146" s="435" t="s">
        <v>248</v>
      </c>
    </row>
    <row r="147" spans="1:11" ht="14.4" customHeight="1" thickBot="1" x14ac:dyDescent="0.35">
      <c r="A147" s="444" t="s">
        <v>388</v>
      </c>
      <c r="B147" s="424">
        <v>0</v>
      </c>
      <c r="C147" s="424">
        <v>0.12648999999999999</v>
      </c>
      <c r="D147" s="425">
        <v>0.12648999999999999</v>
      </c>
      <c r="E147" s="434" t="s">
        <v>248</v>
      </c>
      <c r="F147" s="424">
        <v>0</v>
      </c>
      <c r="G147" s="425">
        <v>0</v>
      </c>
      <c r="H147" s="427">
        <v>0</v>
      </c>
      <c r="I147" s="424">
        <v>0.11797000000000001</v>
      </c>
      <c r="J147" s="425">
        <v>0.11797000000000001</v>
      </c>
      <c r="K147" s="435" t="s">
        <v>248</v>
      </c>
    </row>
    <row r="148" spans="1:11" ht="14.4" customHeight="1" thickBot="1" x14ac:dyDescent="0.35">
      <c r="A148" s="445" t="s">
        <v>389</v>
      </c>
      <c r="B148" s="429">
        <v>0</v>
      </c>
      <c r="C148" s="429">
        <v>0.12648999999999999</v>
      </c>
      <c r="D148" s="430">
        <v>0.12648999999999999</v>
      </c>
      <c r="E148" s="431" t="s">
        <v>248</v>
      </c>
      <c r="F148" s="429">
        <v>0</v>
      </c>
      <c r="G148" s="430">
        <v>0</v>
      </c>
      <c r="H148" s="432">
        <v>0</v>
      </c>
      <c r="I148" s="429">
        <v>0.11797000000000001</v>
      </c>
      <c r="J148" s="430">
        <v>0.11797000000000001</v>
      </c>
      <c r="K148" s="433" t="s">
        <v>248</v>
      </c>
    </row>
    <row r="149" spans="1:11" ht="14.4" customHeight="1" thickBot="1" x14ac:dyDescent="0.35">
      <c r="A149" s="446" t="s">
        <v>390</v>
      </c>
      <c r="B149" s="424">
        <v>0</v>
      </c>
      <c r="C149" s="424">
        <v>0.12648999999999999</v>
      </c>
      <c r="D149" s="425">
        <v>0.12648999999999999</v>
      </c>
      <c r="E149" s="434" t="s">
        <v>248</v>
      </c>
      <c r="F149" s="424">
        <v>0</v>
      </c>
      <c r="G149" s="425">
        <v>0</v>
      </c>
      <c r="H149" s="427">
        <v>0</v>
      </c>
      <c r="I149" s="424">
        <v>0.11797000000000001</v>
      </c>
      <c r="J149" s="425">
        <v>0.11797000000000001</v>
      </c>
      <c r="K149" s="435" t="s">
        <v>248</v>
      </c>
    </row>
    <row r="150" spans="1:11" ht="14.4" customHeight="1" thickBot="1" x14ac:dyDescent="0.35">
      <c r="A150" s="442" t="s">
        <v>391</v>
      </c>
      <c r="B150" s="424">
        <v>30248.536067073201</v>
      </c>
      <c r="C150" s="424">
        <v>34662.3272</v>
      </c>
      <c r="D150" s="425">
        <v>4413.7911329267799</v>
      </c>
      <c r="E150" s="426">
        <v>1.1459175122759999</v>
      </c>
      <c r="F150" s="424">
        <v>32906.321077802801</v>
      </c>
      <c r="G150" s="425">
        <v>8226.5802694507092</v>
      </c>
      <c r="H150" s="427">
        <v>3190.3764900000001</v>
      </c>
      <c r="I150" s="424">
        <v>8807.3540499999999</v>
      </c>
      <c r="J150" s="425">
        <v>580.77378054929102</v>
      </c>
      <c r="K150" s="428">
        <v>0.26764930753499999</v>
      </c>
    </row>
    <row r="151" spans="1:11" ht="14.4" customHeight="1" thickBot="1" x14ac:dyDescent="0.35">
      <c r="A151" s="443" t="s">
        <v>392</v>
      </c>
      <c r="B151" s="424">
        <v>29250.679731871402</v>
      </c>
      <c r="C151" s="424">
        <v>33314.872170000002</v>
      </c>
      <c r="D151" s="425">
        <v>4064.1924381285598</v>
      </c>
      <c r="E151" s="426">
        <v>1.1389435211550001</v>
      </c>
      <c r="F151" s="424">
        <v>31765.494589105201</v>
      </c>
      <c r="G151" s="425">
        <v>7941.3736472762903</v>
      </c>
      <c r="H151" s="427">
        <v>2922.9237600000001</v>
      </c>
      <c r="I151" s="424">
        <v>8282.0634499999996</v>
      </c>
      <c r="J151" s="425">
        <v>340.689802723703</v>
      </c>
      <c r="K151" s="428">
        <v>0.26072515341300001</v>
      </c>
    </row>
    <row r="152" spans="1:11" ht="14.4" customHeight="1" thickBot="1" x14ac:dyDescent="0.35">
      <c r="A152" s="444" t="s">
        <v>393</v>
      </c>
      <c r="B152" s="424">
        <v>27465.915793401098</v>
      </c>
      <c r="C152" s="424">
        <v>31851.763149999999</v>
      </c>
      <c r="D152" s="425">
        <v>4385.8473565989398</v>
      </c>
      <c r="E152" s="426">
        <v>1.159683273974</v>
      </c>
      <c r="F152" s="424">
        <v>30242.678064187101</v>
      </c>
      <c r="G152" s="425">
        <v>7560.6695160467598</v>
      </c>
      <c r="H152" s="427">
        <v>2770.5119</v>
      </c>
      <c r="I152" s="424">
        <v>7858.7344899999998</v>
      </c>
      <c r="J152" s="425">
        <v>298.06497395323299</v>
      </c>
      <c r="K152" s="428">
        <v>0.25985577313300001</v>
      </c>
    </row>
    <row r="153" spans="1:11" ht="14.4" customHeight="1" thickBot="1" x14ac:dyDescent="0.35">
      <c r="A153" s="445" t="s">
        <v>394</v>
      </c>
      <c r="B153" s="429">
        <v>1296.2821351011301</v>
      </c>
      <c r="C153" s="429">
        <v>1152.58996</v>
      </c>
      <c r="D153" s="430">
        <v>-143.69217510113199</v>
      </c>
      <c r="E153" s="436">
        <v>0.88915053967699997</v>
      </c>
      <c r="F153" s="429">
        <v>1117.4136742414501</v>
      </c>
      <c r="G153" s="430">
        <v>279.35341856036302</v>
      </c>
      <c r="H153" s="432">
        <v>90.549159999999006</v>
      </c>
      <c r="I153" s="429">
        <v>137.62954999999999</v>
      </c>
      <c r="J153" s="430">
        <v>-141.723868560363</v>
      </c>
      <c r="K153" s="437">
        <v>0.12316794860499999</v>
      </c>
    </row>
    <row r="154" spans="1:11" ht="14.4" customHeight="1" thickBot="1" x14ac:dyDescent="0.35">
      <c r="A154" s="446" t="s">
        <v>395</v>
      </c>
      <c r="B154" s="424">
        <v>23.345709903054999</v>
      </c>
      <c r="C154" s="424">
        <v>242.82659000000001</v>
      </c>
      <c r="D154" s="425">
        <v>219.48088009694499</v>
      </c>
      <c r="E154" s="426">
        <v>10.401336734173</v>
      </c>
      <c r="F154" s="424">
        <v>147.885031382004</v>
      </c>
      <c r="G154" s="425">
        <v>36.971257845501</v>
      </c>
      <c r="H154" s="427">
        <v>0</v>
      </c>
      <c r="I154" s="424">
        <v>-94.311469999999005</v>
      </c>
      <c r="J154" s="425">
        <v>-131.282727845501</v>
      </c>
      <c r="K154" s="428">
        <v>-0.637735064317</v>
      </c>
    </row>
    <row r="155" spans="1:11" ht="14.4" customHeight="1" thickBot="1" x14ac:dyDescent="0.35">
      <c r="A155" s="446" t="s">
        <v>396</v>
      </c>
      <c r="B155" s="424">
        <v>720.86625237088799</v>
      </c>
      <c r="C155" s="424">
        <v>702.87426000000005</v>
      </c>
      <c r="D155" s="425">
        <v>-17.991992370887001</v>
      </c>
      <c r="E155" s="426">
        <v>0.97504115040499995</v>
      </c>
      <c r="F155" s="424">
        <v>752.17723657481395</v>
      </c>
      <c r="G155" s="425">
        <v>188.044309143704</v>
      </c>
      <c r="H155" s="427">
        <v>70.677799999998996</v>
      </c>
      <c r="I155" s="424">
        <v>204.12139999999999</v>
      </c>
      <c r="J155" s="425">
        <v>16.077090856296</v>
      </c>
      <c r="K155" s="428">
        <v>0.27137407259099999</v>
      </c>
    </row>
    <row r="156" spans="1:11" ht="14.4" customHeight="1" thickBot="1" x14ac:dyDescent="0.35">
      <c r="A156" s="446" t="s">
        <v>397</v>
      </c>
      <c r="B156" s="424">
        <v>3.460399730732</v>
      </c>
      <c r="C156" s="424">
        <v>1.3913</v>
      </c>
      <c r="D156" s="425">
        <v>-2.0690997307319998</v>
      </c>
      <c r="E156" s="426">
        <v>0.40206337656399999</v>
      </c>
      <c r="F156" s="424">
        <v>1.388594448129</v>
      </c>
      <c r="G156" s="425">
        <v>0.34714861203199998</v>
      </c>
      <c r="H156" s="427">
        <v>0</v>
      </c>
      <c r="I156" s="424">
        <v>0</v>
      </c>
      <c r="J156" s="425">
        <v>-0.34714861203199998</v>
      </c>
      <c r="K156" s="428">
        <v>0</v>
      </c>
    </row>
    <row r="157" spans="1:11" ht="14.4" customHeight="1" thickBot="1" x14ac:dyDescent="0.35">
      <c r="A157" s="446" t="s">
        <v>398</v>
      </c>
      <c r="B157" s="424">
        <v>2.1939030771549999</v>
      </c>
      <c r="C157" s="424">
        <v>1.3408500000000001</v>
      </c>
      <c r="D157" s="425">
        <v>-0.85305307715500001</v>
      </c>
      <c r="E157" s="426">
        <v>0.611171028457</v>
      </c>
      <c r="F157" s="424">
        <v>1.232919954862</v>
      </c>
      <c r="G157" s="425">
        <v>0.30822998871500001</v>
      </c>
      <c r="H157" s="427">
        <v>0</v>
      </c>
      <c r="I157" s="424">
        <v>0</v>
      </c>
      <c r="J157" s="425">
        <v>-0.30822998871500001</v>
      </c>
      <c r="K157" s="428">
        <v>0</v>
      </c>
    </row>
    <row r="158" spans="1:11" ht="14.4" customHeight="1" thickBot="1" x14ac:dyDescent="0.35">
      <c r="A158" s="446" t="s">
        <v>399</v>
      </c>
      <c r="B158" s="424">
        <v>110.661109228163</v>
      </c>
      <c r="C158" s="424">
        <v>97.334329999999994</v>
      </c>
      <c r="D158" s="425">
        <v>-13.326779228163</v>
      </c>
      <c r="E158" s="426">
        <v>0.87957124846099999</v>
      </c>
      <c r="F158" s="424">
        <v>99.936030200294994</v>
      </c>
      <c r="G158" s="425">
        <v>24.984007550072999</v>
      </c>
      <c r="H158" s="427">
        <v>16.722539999999999</v>
      </c>
      <c r="I158" s="424">
        <v>16.970469999999999</v>
      </c>
      <c r="J158" s="425">
        <v>-8.0135375500729999</v>
      </c>
      <c r="K158" s="428">
        <v>0.16981332924600001</v>
      </c>
    </row>
    <row r="159" spans="1:11" ht="14.4" customHeight="1" thickBot="1" x14ac:dyDescent="0.35">
      <c r="A159" s="446" t="s">
        <v>400</v>
      </c>
      <c r="B159" s="424">
        <v>435.75476079113901</v>
      </c>
      <c r="C159" s="424">
        <v>106.82263</v>
      </c>
      <c r="D159" s="425">
        <v>-328.932130791139</v>
      </c>
      <c r="E159" s="426">
        <v>0.24514391949700001</v>
      </c>
      <c r="F159" s="424">
        <v>114.793861681347</v>
      </c>
      <c r="G159" s="425">
        <v>28.698465420335999</v>
      </c>
      <c r="H159" s="427">
        <v>3.1488200000000002</v>
      </c>
      <c r="I159" s="424">
        <v>10.84915</v>
      </c>
      <c r="J159" s="425">
        <v>-17.849315420336001</v>
      </c>
      <c r="K159" s="428">
        <v>9.4509844351000002E-2</v>
      </c>
    </row>
    <row r="160" spans="1:11" ht="14.4" customHeight="1" thickBot="1" x14ac:dyDescent="0.35">
      <c r="A160" s="445" t="s">
        <v>401</v>
      </c>
      <c r="B160" s="429">
        <v>58.224527505264</v>
      </c>
      <c r="C160" s="429">
        <v>17.818960000000001</v>
      </c>
      <c r="D160" s="430">
        <v>-40.405567505264003</v>
      </c>
      <c r="E160" s="436">
        <v>0.30603872222700002</v>
      </c>
      <c r="F160" s="429">
        <v>0</v>
      </c>
      <c r="G160" s="430">
        <v>0</v>
      </c>
      <c r="H160" s="432">
        <v>0</v>
      </c>
      <c r="I160" s="429">
        <v>0</v>
      </c>
      <c r="J160" s="430">
        <v>0</v>
      </c>
      <c r="K160" s="433" t="s">
        <v>248</v>
      </c>
    </row>
    <row r="161" spans="1:11" ht="14.4" customHeight="1" thickBot="1" x14ac:dyDescent="0.35">
      <c r="A161" s="446" t="s">
        <v>402</v>
      </c>
      <c r="B161" s="424">
        <v>58.224527505264</v>
      </c>
      <c r="C161" s="424">
        <v>17.818960000000001</v>
      </c>
      <c r="D161" s="425">
        <v>-40.405567505264003</v>
      </c>
      <c r="E161" s="426">
        <v>0.30603872222700002</v>
      </c>
      <c r="F161" s="424">
        <v>0</v>
      </c>
      <c r="G161" s="425">
        <v>0</v>
      </c>
      <c r="H161" s="427">
        <v>0</v>
      </c>
      <c r="I161" s="424">
        <v>0</v>
      </c>
      <c r="J161" s="425">
        <v>0</v>
      </c>
      <c r="K161" s="435" t="s">
        <v>248</v>
      </c>
    </row>
    <row r="162" spans="1:11" ht="14.4" customHeight="1" thickBot="1" x14ac:dyDescent="0.35">
      <c r="A162" s="448" t="s">
        <v>403</v>
      </c>
      <c r="B162" s="424">
        <v>5.540381359865</v>
      </c>
      <c r="C162" s="424">
        <v>1.4871099999999999</v>
      </c>
      <c r="D162" s="425">
        <v>-4.0532713598649996</v>
      </c>
      <c r="E162" s="426">
        <v>0.268412931061</v>
      </c>
      <c r="F162" s="424">
        <v>69.729873990881003</v>
      </c>
      <c r="G162" s="425">
        <v>17.432468497719999</v>
      </c>
      <c r="H162" s="427">
        <v>2.1049699999999998</v>
      </c>
      <c r="I162" s="424">
        <v>23.345020000000002</v>
      </c>
      <c r="J162" s="425">
        <v>5.9125515022790003</v>
      </c>
      <c r="K162" s="428">
        <v>0.33479222984099999</v>
      </c>
    </row>
    <row r="163" spans="1:11" ht="14.4" customHeight="1" thickBot="1" x14ac:dyDescent="0.35">
      <c r="A163" s="446" t="s">
        <v>404</v>
      </c>
      <c r="B163" s="424">
        <v>0</v>
      </c>
      <c r="C163" s="424">
        <v>0</v>
      </c>
      <c r="D163" s="425">
        <v>0</v>
      </c>
      <c r="E163" s="426">
        <v>1</v>
      </c>
      <c r="F163" s="424">
        <v>69.729873990881003</v>
      </c>
      <c r="G163" s="425">
        <v>17.432468497719999</v>
      </c>
      <c r="H163" s="427">
        <v>2.1049699999999998</v>
      </c>
      <c r="I163" s="424">
        <v>23.345020000000002</v>
      </c>
      <c r="J163" s="425">
        <v>5.9125515022790003</v>
      </c>
      <c r="K163" s="428">
        <v>0.33479222984099999</v>
      </c>
    </row>
    <row r="164" spans="1:11" ht="14.4" customHeight="1" thickBot="1" x14ac:dyDescent="0.35">
      <c r="A164" s="446" t="s">
        <v>405</v>
      </c>
      <c r="B164" s="424">
        <v>5.540381359865</v>
      </c>
      <c r="C164" s="424">
        <v>1.4871099999999999</v>
      </c>
      <c r="D164" s="425">
        <v>-4.0532713598649996</v>
      </c>
      <c r="E164" s="426">
        <v>0.268412931061</v>
      </c>
      <c r="F164" s="424">
        <v>0</v>
      </c>
      <c r="G164" s="425">
        <v>0</v>
      </c>
      <c r="H164" s="427">
        <v>0</v>
      </c>
      <c r="I164" s="424">
        <v>0</v>
      </c>
      <c r="J164" s="425">
        <v>0</v>
      </c>
      <c r="K164" s="435" t="s">
        <v>248</v>
      </c>
    </row>
    <row r="165" spans="1:11" ht="14.4" customHeight="1" thickBot="1" x14ac:dyDescent="0.35">
      <c r="A165" s="445" t="s">
        <v>406</v>
      </c>
      <c r="B165" s="429">
        <v>26105.868749434801</v>
      </c>
      <c r="C165" s="429">
        <v>29041.94526</v>
      </c>
      <c r="D165" s="430">
        <v>2936.0765105651999</v>
      </c>
      <c r="E165" s="436">
        <v>1.1124680637419999</v>
      </c>
      <c r="F165" s="429">
        <v>29055.5345159547</v>
      </c>
      <c r="G165" s="430">
        <v>7263.8836289886804</v>
      </c>
      <c r="H165" s="432">
        <v>2609.0802399999998</v>
      </c>
      <c r="I165" s="429">
        <v>7009.4984299999996</v>
      </c>
      <c r="J165" s="430">
        <v>-254.38519898868299</v>
      </c>
      <c r="K165" s="437">
        <v>0.24124486252800001</v>
      </c>
    </row>
    <row r="166" spans="1:11" ht="14.4" customHeight="1" thickBot="1" x14ac:dyDescent="0.35">
      <c r="A166" s="446" t="s">
        <v>407</v>
      </c>
      <c r="B166" s="424">
        <v>13505.840719917</v>
      </c>
      <c r="C166" s="424">
        <v>14559.97466</v>
      </c>
      <c r="D166" s="425">
        <v>1054.13394008303</v>
      </c>
      <c r="E166" s="426">
        <v>1.078050227449</v>
      </c>
      <c r="F166" s="424">
        <v>0</v>
      </c>
      <c r="G166" s="425">
        <v>0</v>
      </c>
      <c r="H166" s="427">
        <v>0</v>
      </c>
      <c r="I166" s="424">
        <v>0</v>
      </c>
      <c r="J166" s="425">
        <v>0</v>
      </c>
      <c r="K166" s="435" t="s">
        <v>248</v>
      </c>
    </row>
    <row r="167" spans="1:11" ht="14.4" customHeight="1" thickBot="1" x14ac:dyDescent="0.35">
      <c r="A167" s="446" t="s">
        <v>408</v>
      </c>
      <c r="B167" s="424">
        <v>12600.0280295178</v>
      </c>
      <c r="C167" s="424">
        <v>14481.970600000001</v>
      </c>
      <c r="D167" s="425">
        <v>1881.9425704821699</v>
      </c>
      <c r="E167" s="426">
        <v>1.149360189205</v>
      </c>
      <c r="F167" s="424">
        <v>29055.5345159547</v>
      </c>
      <c r="G167" s="425">
        <v>7263.8836289886804</v>
      </c>
      <c r="H167" s="427">
        <v>2609.0802399999998</v>
      </c>
      <c r="I167" s="424">
        <v>7009.4984299999996</v>
      </c>
      <c r="J167" s="425">
        <v>-254.38519898868299</v>
      </c>
      <c r="K167" s="428">
        <v>0.24124486252800001</v>
      </c>
    </row>
    <row r="168" spans="1:11" ht="14.4" customHeight="1" thickBot="1" x14ac:dyDescent="0.35">
      <c r="A168" s="445" t="s">
        <v>409</v>
      </c>
      <c r="B168" s="429">
        <v>0</v>
      </c>
      <c r="C168" s="429">
        <v>1637.9218599999999</v>
      </c>
      <c r="D168" s="430">
        <v>1637.9218599999999</v>
      </c>
      <c r="E168" s="431" t="s">
        <v>248</v>
      </c>
      <c r="F168" s="429">
        <v>0</v>
      </c>
      <c r="G168" s="430">
        <v>0</v>
      </c>
      <c r="H168" s="432">
        <v>68.777529999999999</v>
      </c>
      <c r="I168" s="429">
        <v>688.26148999999896</v>
      </c>
      <c r="J168" s="430">
        <v>688.26148999999896</v>
      </c>
      <c r="K168" s="433" t="s">
        <v>248</v>
      </c>
    </row>
    <row r="169" spans="1:11" ht="14.4" customHeight="1" thickBot="1" x14ac:dyDescent="0.35">
      <c r="A169" s="446" t="s">
        <v>410</v>
      </c>
      <c r="B169" s="424">
        <v>0</v>
      </c>
      <c r="C169" s="424">
        <v>711.41565000000003</v>
      </c>
      <c r="D169" s="425">
        <v>711.41565000000003</v>
      </c>
      <c r="E169" s="434" t="s">
        <v>248</v>
      </c>
      <c r="F169" s="424">
        <v>0</v>
      </c>
      <c r="G169" s="425">
        <v>0</v>
      </c>
      <c r="H169" s="427">
        <v>0</v>
      </c>
      <c r="I169" s="424">
        <v>0</v>
      </c>
      <c r="J169" s="425">
        <v>0</v>
      </c>
      <c r="K169" s="435" t="s">
        <v>248</v>
      </c>
    </row>
    <row r="170" spans="1:11" ht="14.4" customHeight="1" thickBot="1" x14ac:dyDescent="0.35">
      <c r="A170" s="446" t="s">
        <v>411</v>
      </c>
      <c r="B170" s="424">
        <v>0</v>
      </c>
      <c r="C170" s="424">
        <v>926.50621000000001</v>
      </c>
      <c r="D170" s="425">
        <v>926.50621000000001</v>
      </c>
      <c r="E170" s="434" t="s">
        <v>248</v>
      </c>
      <c r="F170" s="424">
        <v>0</v>
      </c>
      <c r="G170" s="425">
        <v>0</v>
      </c>
      <c r="H170" s="427">
        <v>68.777529999999999</v>
      </c>
      <c r="I170" s="424">
        <v>688.26148999999896</v>
      </c>
      <c r="J170" s="425">
        <v>688.26148999999896</v>
      </c>
      <c r="K170" s="435" t="s">
        <v>248</v>
      </c>
    </row>
    <row r="171" spans="1:11" ht="14.4" customHeight="1" thickBot="1" x14ac:dyDescent="0.35">
      <c r="A171" s="449" t="s">
        <v>412</v>
      </c>
      <c r="B171" s="429">
        <v>1784.76393847037</v>
      </c>
      <c r="C171" s="429">
        <v>1463.1090200000001</v>
      </c>
      <c r="D171" s="430">
        <v>-321.65491847037498</v>
      </c>
      <c r="E171" s="436">
        <v>0.81977733215100002</v>
      </c>
      <c r="F171" s="429">
        <v>1522.81652491812</v>
      </c>
      <c r="G171" s="430">
        <v>380.70413122952999</v>
      </c>
      <c r="H171" s="432">
        <v>152.41185999999999</v>
      </c>
      <c r="I171" s="429">
        <v>423.32896</v>
      </c>
      <c r="J171" s="430">
        <v>42.624828770469001</v>
      </c>
      <c r="K171" s="437">
        <v>0.27799078422899998</v>
      </c>
    </row>
    <row r="172" spans="1:11" ht="14.4" customHeight="1" thickBot="1" x14ac:dyDescent="0.35">
      <c r="A172" s="445" t="s">
        <v>413</v>
      </c>
      <c r="B172" s="429">
        <v>1784.76393847037</v>
      </c>
      <c r="C172" s="429">
        <v>1463.1090200000001</v>
      </c>
      <c r="D172" s="430">
        <v>-321.65491847037498</v>
      </c>
      <c r="E172" s="436">
        <v>0.81977733215100002</v>
      </c>
      <c r="F172" s="429">
        <v>1522.81652491812</v>
      </c>
      <c r="G172" s="430">
        <v>380.70413122952999</v>
      </c>
      <c r="H172" s="432">
        <v>152.41185999999999</v>
      </c>
      <c r="I172" s="429">
        <v>423.32896</v>
      </c>
      <c r="J172" s="430">
        <v>42.624828770469001</v>
      </c>
      <c r="K172" s="437">
        <v>0.27799078422899998</v>
      </c>
    </row>
    <row r="173" spans="1:11" ht="14.4" customHeight="1" thickBot="1" x14ac:dyDescent="0.35">
      <c r="A173" s="446" t="s">
        <v>414</v>
      </c>
      <c r="B173" s="424">
        <v>0.993154672706</v>
      </c>
      <c r="C173" s="424">
        <v>0</v>
      </c>
      <c r="D173" s="425">
        <v>-0.993154672706</v>
      </c>
      <c r="E173" s="426">
        <v>0</v>
      </c>
      <c r="F173" s="424">
        <v>0</v>
      </c>
      <c r="G173" s="425">
        <v>0</v>
      </c>
      <c r="H173" s="427">
        <v>0</v>
      </c>
      <c r="I173" s="424">
        <v>0</v>
      </c>
      <c r="J173" s="425">
        <v>0</v>
      </c>
      <c r="K173" s="428">
        <v>0</v>
      </c>
    </row>
    <row r="174" spans="1:11" ht="14.4" customHeight="1" thickBot="1" x14ac:dyDescent="0.35">
      <c r="A174" s="446" t="s">
        <v>415</v>
      </c>
      <c r="B174" s="424">
        <v>1783.77078379767</v>
      </c>
      <c r="C174" s="424">
        <v>1463.1090200000001</v>
      </c>
      <c r="D174" s="425">
        <v>-320.66176379766898</v>
      </c>
      <c r="E174" s="426">
        <v>0.82023376169700002</v>
      </c>
      <c r="F174" s="424">
        <v>1522.81652491812</v>
      </c>
      <c r="G174" s="425">
        <v>380.70413122952999</v>
      </c>
      <c r="H174" s="427">
        <v>152.41185999999999</v>
      </c>
      <c r="I174" s="424">
        <v>423.32896</v>
      </c>
      <c r="J174" s="425">
        <v>42.624828770469001</v>
      </c>
      <c r="K174" s="428">
        <v>0.27799078422899998</v>
      </c>
    </row>
    <row r="175" spans="1:11" ht="14.4" customHeight="1" thickBot="1" x14ac:dyDescent="0.35">
      <c r="A175" s="443" t="s">
        <v>416</v>
      </c>
      <c r="B175" s="424">
        <v>997.85633520176702</v>
      </c>
      <c r="C175" s="424">
        <v>1347.4550300000001</v>
      </c>
      <c r="D175" s="425">
        <v>349.598694798233</v>
      </c>
      <c r="E175" s="426">
        <v>1.350349727175</v>
      </c>
      <c r="F175" s="424">
        <v>1140.8264886976399</v>
      </c>
      <c r="G175" s="425">
        <v>285.206622174411</v>
      </c>
      <c r="H175" s="427">
        <v>267.45049</v>
      </c>
      <c r="I175" s="424">
        <v>525.28836000000001</v>
      </c>
      <c r="J175" s="425">
        <v>240.08173782558899</v>
      </c>
      <c r="K175" s="428">
        <v>0.46044544477499999</v>
      </c>
    </row>
    <row r="176" spans="1:11" ht="14.4" customHeight="1" thickBot="1" x14ac:dyDescent="0.35">
      <c r="A176" s="444" t="s">
        <v>417</v>
      </c>
      <c r="B176" s="424">
        <v>0</v>
      </c>
      <c r="C176" s="424">
        <v>3.75</v>
      </c>
      <c r="D176" s="425">
        <v>3.75</v>
      </c>
      <c r="E176" s="434" t="s">
        <v>248</v>
      </c>
      <c r="F176" s="424">
        <v>0</v>
      </c>
      <c r="G176" s="425">
        <v>0</v>
      </c>
      <c r="H176" s="427">
        <v>0.75</v>
      </c>
      <c r="I176" s="424">
        <v>8.25</v>
      </c>
      <c r="J176" s="425">
        <v>8.25</v>
      </c>
      <c r="K176" s="435" t="s">
        <v>248</v>
      </c>
    </row>
    <row r="177" spans="1:11" ht="14.4" customHeight="1" thickBot="1" x14ac:dyDescent="0.35">
      <c r="A177" s="445" t="s">
        <v>418</v>
      </c>
      <c r="B177" s="429">
        <v>0</v>
      </c>
      <c r="C177" s="429">
        <v>3.75</v>
      </c>
      <c r="D177" s="430">
        <v>3.75</v>
      </c>
      <c r="E177" s="431" t="s">
        <v>248</v>
      </c>
      <c r="F177" s="429">
        <v>0</v>
      </c>
      <c r="G177" s="430">
        <v>0</v>
      </c>
      <c r="H177" s="432">
        <v>0.75</v>
      </c>
      <c r="I177" s="429">
        <v>8.25</v>
      </c>
      <c r="J177" s="430">
        <v>8.25</v>
      </c>
      <c r="K177" s="433" t="s">
        <v>248</v>
      </c>
    </row>
    <row r="178" spans="1:11" ht="14.4" customHeight="1" thickBot="1" x14ac:dyDescent="0.35">
      <c r="A178" s="446" t="s">
        <v>419</v>
      </c>
      <c r="B178" s="424">
        <v>0</v>
      </c>
      <c r="C178" s="424">
        <v>3.75</v>
      </c>
      <c r="D178" s="425">
        <v>3.75</v>
      </c>
      <c r="E178" s="434" t="s">
        <v>248</v>
      </c>
      <c r="F178" s="424">
        <v>0</v>
      </c>
      <c r="G178" s="425">
        <v>0</v>
      </c>
      <c r="H178" s="427">
        <v>0.75</v>
      </c>
      <c r="I178" s="424">
        <v>8.25</v>
      </c>
      <c r="J178" s="425">
        <v>8.25</v>
      </c>
      <c r="K178" s="435" t="s">
        <v>248</v>
      </c>
    </row>
    <row r="179" spans="1:11" ht="14.4" customHeight="1" thickBot="1" x14ac:dyDescent="0.35">
      <c r="A179" s="449" t="s">
        <v>420</v>
      </c>
      <c r="B179" s="429">
        <v>997.85633520176702</v>
      </c>
      <c r="C179" s="429">
        <v>1343.7050300000001</v>
      </c>
      <c r="D179" s="430">
        <v>345.848694798233</v>
      </c>
      <c r="E179" s="436">
        <v>1.3465916711629999</v>
      </c>
      <c r="F179" s="429">
        <v>1140.8264886976399</v>
      </c>
      <c r="G179" s="430">
        <v>285.206622174411</v>
      </c>
      <c r="H179" s="432">
        <v>266.70049</v>
      </c>
      <c r="I179" s="429">
        <v>517.03836000000001</v>
      </c>
      <c r="J179" s="430">
        <v>231.83173782558899</v>
      </c>
      <c r="K179" s="437">
        <v>0.453213845507</v>
      </c>
    </row>
    <row r="180" spans="1:11" ht="14.4" customHeight="1" thickBot="1" x14ac:dyDescent="0.35">
      <c r="A180" s="445" t="s">
        <v>421</v>
      </c>
      <c r="B180" s="429">
        <v>0</v>
      </c>
      <c r="C180" s="429">
        <v>3.2004299999999999</v>
      </c>
      <c r="D180" s="430">
        <v>3.2004299999999999</v>
      </c>
      <c r="E180" s="431" t="s">
        <v>248</v>
      </c>
      <c r="F180" s="429">
        <v>0.21399588983100001</v>
      </c>
      <c r="G180" s="430">
        <v>5.3498972456999999E-2</v>
      </c>
      <c r="H180" s="432">
        <v>2.299E-2</v>
      </c>
      <c r="I180" s="429">
        <v>5.636E-2</v>
      </c>
      <c r="J180" s="430">
        <v>2.8610275419999999E-3</v>
      </c>
      <c r="K180" s="437">
        <v>0.26336954435999999</v>
      </c>
    </row>
    <row r="181" spans="1:11" ht="14.4" customHeight="1" thickBot="1" x14ac:dyDescent="0.35">
      <c r="A181" s="446" t="s">
        <v>422</v>
      </c>
      <c r="B181" s="424">
        <v>0</v>
      </c>
      <c r="C181" s="424">
        <v>0.20043</v>
      </c>
      <c r="D181" s="425">
        <v>0.20043</v>
      </c>
      <c r="E181" s="434" t="s">
        <v>248</v>
      </c>
      <c r="F181" s="424">
        <v>0.21399588983100001</v>
      </c>
      <c r="G181" s="425">
        <v>5.3498972456999999E-2</v>
      </c>
      <c r="H181" s="427">
        <v>2.299E-2</v>
      </c>
      <c r="I181" s="424">
        <v>5.636E-2</v>
      </c>
      <c r="J181" s="425">
        <v>2.8610275419999999E-3</v>
      </c>
      <c r="K181" s="428">
        <v>0.26336954435999999</v>
      </c>
    </row>
    <row r="182" spans="1:11" ht="14.4" customHeight="1" thickBot="1" x14ac:dyDescent="0.35">
      <c r="A182" s="446" t="s">
        <v>423</v>
      </c>
      <c r="B182" s="424">
        <v>0</v>
      </c>
      <c r="C182" s="424">
        <v>3</v>
      </c>
      <c r="D182" s="425">
        <v>3</v>
      </c>
      <c r="E182" s="434" t="s">
        <v>266</v>
      </c>
      <c r="F182" s="424">
        <v>0</v>
      </c>
      <c r="G182" s="425">
        <v>0</v>
      </c>
      <c r="H182" s="427">
        <v>0</v>
      </c>
      <c r="I182" s="424">
        <v>0</v>
      </c>
      <c r="J182" s="425">
        <v>0</v>
      </c>
      <c r="K182" s="435" t="s">
        <v>248</v>
      </c>
    </row>
    <row r="183" spans="1:11" ht="14.4" customHeight="1" thickBot="1" x14ac:dyDescent="0.35">
      <c r="A183" s="445" t="s">
        <v>424</v>
      </c>
      <c r="B183" s="429">
        <v>997.85633520176702</v>
      </c>
      <c r="C183" s="429">
        <v>1340.5046</v>
      </c>
      <c r="D183" s="430">
        <v>342.64826479823301</v>
      </c>
      <c r="E183" s="436">
        <v>1.343384365775</v>
      </c>
      <c r="F183" s="429">
        <v>1140.61249280781</v>
      </c>
      <c r="G183" s="430">
        <v>285.15312320195301</v>
      </c>
      <c r="H183" s="432">
        <v>266.67750000000001</v>
      </c>
      <c r="I183" s="429">
        <v>516.98199999999997</v>
      </c>
      <c r="J183" s="430">
        <v>231.82887679804699</v>
      </c>
      <c r="K183" s="437">
        <v>0.45324946312600001</v>
      </c>
    </row>
    <row r="184" spans="1:11" ht="14.4" customHeight="1" thickBot="1" x14ac:dyDescent="0.35">
      <c r="A184" s="446" t="s">
        <v>425</v>
      </c>
      <c r="B184" s="424">
        <v>937</v>
      </c>
      <c r="C184" s="424">
        <v>1335.95</v>
      </c>
      <c r="D184" s="425">
        <v>398.95</v>
      </c>
      <c r="E184" s="426">
        <v>1.4257737459969999</v>
      </c>
      <c r="F184" s="424">
        <v>1137.66317462454</v>
      </c>
      <c r="G184" s="425">
        <v>284.41579365613501</v>
      </c>
      <c r="H184" s="427">
        <v>266.55</v>
      </c>
      <c r="I184" s="424">
        <v>516.70000000000005</v>
      </c>
      <c r="J184" s="425">
        <v>232.28420634386501</v>
      </c>
      <c r="K184" s="428">
        <v>0.45417660650699998</v>
      </c>
    </row>
    <row r="185" spans="1:11" ht="14.4" customHeight="1" thickBot="1" x14ac:dyDescent="0.35">
      <c r="A185" s="446" t="s">
        <v>426</v>
      </c>
      <c r="B185" s="424">
        <v>7.3862317528929999</v>
      </c>
      <c r="C185" s="424">
        <v>1.6619999999999999</v>
      </c>
      <c r="D185" s="425">
        <v>-5.724231752893</v>
      </c>
      <c r="E185" s="426">
        <v>0.225013248379</v>
      </c>
      <c r="F185" s="424">
        <v>2.949318183271</v>
      </c>
      <c r="G185" s="425">
        <v>0.73732954581700005</v>
      </c>
      <c r="H185" s="427">
        <v>0.1275</v>
      </c>
      <c r="I185" s="424">
        <v>0.28199999999999997</v>
      </c>
      <c r="J185" s="425">
        <v>-0.45532954581700003</v>
      </c>
      <c r="K185" s="428">
        <v>9.5615319364000001E-2</v>
      </c>
    </row>
    <row r="186" spans="1:11" ht="14.4" customHeight="1" thickBot="1" x14ac:dyDescent="0.35">
      <c r="A186" s="446" t="s">
        <v>427</v>
      </c>
      <c r="B186" s="424">
        <v>53.470103448873999</v>
      </c>
      <c r="C186" s="424">
        <v>2.8925999999999998</v>
      </c>
      <c r="D186" s="425">
        <v>-50.577503448873998</v>
      </c>
      <c r="E186" s="426">
        <v>5.4097520172999999E-2</v>
      </c>
      <c r="F186" s="424">
        <v>0</v>
      </c>
      <c r="G186" s="425">
        <v>0</v>
      </c>
      <c r="H186" s="427">
        <v>0</v>
      </c>
      <c r="I186" s="424">
        <v>0</v>
      </c>
      <c r="J186" s="425">
        <v>0</v>
      </c>
      <c r="K186" s="435" t="s">
        <v>248</v>
      </c>
    </row>
    <row r="187" spans="1:11" ht="14.4" customHeight="1" thickBot="1" x14ac:dyDescent="0.35">
      <c r="A187" s="443" t="s">
        <v>428</v>
      </c>
      <c r="B187" s="424">
        <v>0</v>
      </c>
      <c r="C187" s="424">
        <v>0</v>
      </c>
      <c r="D187" s="425">
        <v>0</v>
      </c>
      <c r="E187" s="434" t="s">
        <v>248</v>
      </c>
      <c r="F187" s="424">
        <v>0</v>
      </c>
      <c r="G187" s="425">
        <v>0</v>
      </c>
      <c r="H187" s="427">
        <v>2.2399999999999998E-3</v>
      </c>
      <c r="I187" s="424">
        <v>2.2399999999999998E-3</v>
      </c>
      <c r="J187" s="425">
        <v>2.2399999999999998E-3</v>
      </c>
      <c r="K187" s="435" t="s">
        <v>266</v>
      </c>
    </row>
    <row r="188" spans="1:11" ht="14.4" customHeight="1" thickBot="1" x14ac:dyDescent="0.35">
      <c r="A188" s="449" t="s">
        <v>429</v>
      </c>
      <c r="B188" s="429">
        <v>0</v>
      </c>
      <c r="C188" s="429">
        <v>0</v>
      </c>
      <c r="D188" s="430">
        <v>0</v>
      </c>
      <c r="E188" s="431" t="s">
        <v>248</v>
      </c>
      <c r="F188" s="429">
        <v>0</v>
      </c>
      <c r="G188" s="430">
        <v>0</v>
      </c>
      <c r="H188" s="432">
        <v>2.2399999999999998E-3</v>
      </c>
      <c r="I188" s="429">
        <v>2.2399999999999998E-3</v>
      </c>
      <c r="J188" s="430">
        <v>2.2399999999999998E-3</v>
      </c>
      <c r="K188" s="433" t="s">
        <v>266</v>
      </c>
    </row>
    <row r="189" spans="1:11" ht="14.4" customHeight="1" thickBot="1" x14ac:dyDescent="0.35">
      <c r="A189" s="445" t="s">
        <v>430</v>
      </c>
      <c r="B189" s="429">
        <v>0</v>
      </c>
      <c r="C189" s="429">
        <v>0</v>
      </c>
      <c r="D189" s="430">
        <v>0</v>
      </c>
      <c r="E189" s="431" t="s">
        <v>248</v>
      </c>
      <c r="F189" s="429">
        <v>0</v>
      </c>
      <c r="G189" s="430">
        <v>0</v>
      </c>
      <c r="H189" s="432">
        <v>2.2399999999999998E-3</v>
      </c>
      <c r="I189" s="429">
        <v>2.2399999999999998E-3</v>
      </c>
      <c r="J189" s="430">
        <v>2.2399999999999998E-3</v>
      </c>
      <c r="K189" s="433" t="s">
        <v>266</v>
      </c>
    </row>
    <row r="190" spans="1:11" ht="14.4" customHeight="1" thickBot="1" x14ac:dyDescent="0.35">
      <c r="A190" s="446" t="s">
        <v>431</v>
      </c>
      <c r="B190" s="424">
        <v>0</v>
      </c>
      <c r="C190" s="424">
        <v>0</v>
      </c>
      <c r="D190" s="425">
        <v>0</v>
      </c>
      <c r="E190" s="434" t="s">
        <v>248</v>
      </c>
      <c r="F190" s="424">
        <v>0</v>
      </c>
      <c r="G190" s="425">
        <v>0</v>
      </c>
      <c r="H190" s="427">
        <v>2.2399999999999998E-3</v>
      </c>
      <c r="I190" s="424">
        <v>2.2399999999999998E-3</v>
      </c>
      <c r="J190" s="425">
        <v>2.2399999999999998E-3</v>
      </c>
      <c r="K190" s="435" t="s">
        <v>266</v>
      </c>
    </row>
    <row r="191" spans="1:11" ht="14.4" customHeight="1" thickBot="1" x14ac:dyDescent="0.35">
      <c r="A191" s="442" t="s">
        <v>432</v>
      </c>
      <c r="B191" s="424">
        <v>3750.0657528944998</v>
      </c>
      <c r="C191" s="424">
        <v>3733.6518700000001</v>
      </c>
      <c r="D191" s="425">
        <v>-16.413882894501</v>
      </c>
      <c r="E191" s="426">
        <v>0.99562304130699997</v>
      </c>
      <c r="F191" s="424">
        <v>3915.2592352647398</v>
      </c>
      <c r="G191" s="425">
        <v>978.81480881618404</v>
      </c>
      <c r="H191" s="427">
        <v>300.24491999999998</v>
      </c>
      <c r="I191" s="424">
        <v>968.34345000000098</v>
      </c>
      <c r="J191" s="425">
        <v>-10.471358816183001</v>
      </c>
      <c r="K191" s="428">
        <v>0.24732550051300001</v>
      </c>
    </row>
    <row r="192" spans="1:11" ht="14.4" customHeight="1" thickBot="1" x14ac:dyDescent="0.35">
      <c r="A192" s="447" t="s">
        <v>433</v>
      </c>
      <c r="B192" s="429">
        <v>3750.0657528944998</v>
      </c>
      <c r="C192" s="429">
        <v>3733.6518700000001</v>
      </c>
      <c r="D192" s="430">
        <v>-16.413882894501</v>
      </c>
      <c r="E192" s="436">
        <v>0.99562304130699997</v>
      </c>
      <c r="F192" s="429">
        <v>3915.2592352647398</v>
      </c>
      <c r="G192" s="430">
        <v>978.81480881618404</v>
      </c>
      <c r="H192" s="432">
        <v>300.24491999999998</v>
      </c>
      <c r="I192" s="429">
        <v>968.34345000000098</v>
      </c>
      <c r="J192" s="430">
        <v>-10.471358816183001</v>
      </c>
      <c r="K192" s="437">
        <v>0.24732550051300001</v>
      </c>
    </row>
    <row r="193" spans="1:11" ht="14.4" customHeight="1" thickBot="1" x14ac:dyDescent="0.35">
      <c r="A193" s="449" t="s">
        <v>41</v>
      </c>
      <c r="B193" s="429">
        <v>3750.0657528944998</v>
      </c>
      <c r="C193" s="429">
        <v>3733.6518700000001</v>
      </c>
      <c r="D193" s="430">
        <v>-16.413882894501</v>
      </c>
      <c r="E193" s="436">
        <v>0.99562304130699997</v>
      </c>
      <c r="F193" s="429">
        <v>3915.2592352647398</v>
      </c>
      <c r="G193" s="430">
        <v>978.81480881618404</v>
      </c>
      <c r="H193" s="432">
        <v>300.24491999999998</v>
      </c>
      <c r="I193" s="429">
        <v>968.34345000000098</v>
      </c>
      <c r="J193" s="430">
        <v>-10.471358816183001</v>
      </c>
      <c r="K193" s="437">
        <v>0.24732550051300001</v>
      </c>
    </row>
    <row r="194" spans="1:11" ht="14.4" customHeight="1" thickBot="1" x14ac:dyDescent="0.35">
      <c r="A194" s="448" t="s">
        <v>434</v>
      </c>
      <c r="B194" s="424">
        <v>0</v>
      </c>
      <c r="C194" s="424">
        <v>5.9080000000000001E-2</v>
      </c>
      <c r="D194" s="425">
        <v>5.9080000000000001E-2</v>
      </c>
      <c r="E194" s="434" t="s">
        <v>266</v>
      </c>
      <c r="F194" s="424">
        <v>1.721179754966</v>
      </c>
      <c r="G194" s="425">
        <v>0.430294938741</v>
      </c>
      <c r="H194" s="427">
        <v>0</v>
      </c>
      <c r="I194" s="424">
        <v>0.26685999999999999</v>
      </c>
      <c r="J194" s="425">
        <v>-0.16343493874100001</v>
      </c>
      <c r="K194" s="428">
        <v>0.15504481692200001</v>
      </c>
    </row>
    <row r="195" spans="1:11" ht="14.4" customHeight="1" thickBot="1" x14ac:dyDescent="0.35">
      <c r="A195" s="446" t="s">
        <v>435</v>
      </c>
      <c r="B195" s="424">
        <v>0</v>
      </c>
      <c r="C195" s="424">
        <v>5.9080000000000001E-2</v>
      </c>
      <c r="D195" s="425">
        <v>5.9080000000000001E-2</v>
      </c>
      <c r="E195" s="434" t="s">
        <v>266</v>
      </c>
      <c r="F195" s="424">
        <v>1.721179754966</v>
      </c>
      <c r="G195" s="425">
        <v>0.430294938741</v>
      </c>
      <c r="H195" s="427">
        <v>0</v>
      </c>
      <c r="I195" s="424">
        <v>0.26685999999999999</v>
      </c>
      <c r="J195" s="425">
        <v>-0.16343493874100001</v>
      </c>
      <c r="K195" s="428">
        <v>0.15504481692200001</v>
      </c>
    </row>
    <row r="196" spans="1:11" ht="14.4" customHeight="1" thickBot="1" x14ac:dyDescent="0.35">
      <c r="A196" s="445" t="s">
        <v>436</v>
      </c>
      <c r="B196" s="429">
        <v>35.760671944026001</v>
      </c>
      <c r="C196" s="429">
        <v>15.9194</v>
      </c>
      <c r="D196" s="430">
        <v>-19.841271944024999</v>
      </c>
      <c r="E196" s="436">
        <v>0.44516501325500002</v>
      </c>
      <c r="F196" s="429">
        <v>10.992806388493999</v>
      </c>
      <c r="G196" s="430">
        <v>2.7482015971229998</v>
      </c>
      <c r="H196" s="432">
        <v>0.97314000000000001</v>
      </c>
      <c r="I196" s="429">
        <v>2.4548999999999999</v>
      </c>
      <c r="J196" s="430">
        <v>-0.29330159712300002</v>
      </c>
      <c r="K196" s="437">
        <v>0.22331876986099999</v>
      </c>
    </row>
    <row r="197" spans="1:11" ht="14.4" customHeight="1" thickBot="1" x14ac:dyDescent="0.35">
      <c r="A197" s="446" t="s">
        <v>437</v>
      </c>
      <c r="B197" s="424">
        <v>27.482441994154001</v>
      </c>
      <c r="C197" s="424">
        <v>9.0985999999999994</v>
      </c>
      <c r="D197" s="425">
        <v>-18.383841994154</v>
      </c>
      <c r="E197" s="426">
        <v>0.33106956077299998</v>
      </c>
      <c r="F197" s="424">
        <v>0</v>
      </c>
      <c r="G197" s="425">
        <v>0</v>
      </c>
      <c r="H197" s="427">
        <v>0</v>
      </c>
      <c r="I197" s="424">
        <v>0</v>
      </c>
      <c r="J197" s="425">
        <v>0</v>
      </c>
      <c r="K197" s="428">
        <v>3</v>
      </c>
    </row>
    <row r="198" spans="1:11" ht="14.4" customHeight="1" thickBot="1" x14ac:dyDescent="0.35">
      <c r="A198" s="446" t="s">
        <v>438</v>
      </c>
      <c r="B198" s="424">
        <v>8.2782299498709992</v>
      </c>
      <c r="C198" s="424">
        <v>6.8208000000000002</v>
      </c>
      <c r="D198" s="425">
        <v>-1.4574299498709999</v>
      </c>
      <c r="E198" s="426">
        <v>0.82394425394100002</v>
      </c>
      <c r="F198" s="424">
        <v>10.992806388493999</v>
      </c>
      <c r="G198" s="425">
        <v>2.7482015971229998</v>
      </c>
      <c r="H198" s="427">
        <v>0.97314000000000001</v>
      </c>
      <c r="I198" s="424">
        <v>2.4548999999999999</v>
      </c>
      <c r="J198" s="425">
        <v>-0.29330159712300002</v>
      </c>
      <c r="K198" s="428">
        <v>0.22331876986099999</v>
      </c>
    </row>
    <row r="199" spans="1:11" ht="14.4" customHeight="1" thickBot="1" x14ac:dyDescent="0.35">
      <c r="A199" s="445" t="s">
        <v>439</v>
      </c>
      <c r="B199" s="429">
        <v>81.976186267995999</v>
      </c>
      <c r="C199" s="429">
        <v>77.892579999999995</v>
      </c>
      <c r="D199" s="430">
        <v>-4.0836062679960001</v>
      </c>
      <c r="E199" s="436">
        <v>0.95018545685099998</v>
      </c>
      <c r="F199" s="429">
        <v>99.227907695826005</v>
      </c>
      <c r="G199" s="430">
        <v>24.806976923956</v>
      </c>
      <c r="H199" s="432">
        <v>8.5369700000000002</v>
      </c>
      <c r="I199" s="429">
        <v>25.322479999999999</v>
      </c>
      <c r="J199" s="430">
        <v>0.51550307604300005</v>
      </c>
      <c r="K199" s="437">
        <v>0.255195142052</v>
      </c>
    </row>
    <row r="200" spans="1:11" ht="14.4" customHeight="1" thickBot="1" x14ac:dyDescent="0.35">
      <c r="A200" s="446" t="s">
        <v>440</v>
      </c>
      <c r="B200" s="424">
        <v>81.976186267995999</v>
      </c>
      <c r="C200" s="424">
        <v>77.892579999999995</v>
      </c>
      <c r="D200" s="425">
        <v>-4.0836062679960001</v>
      </c>
      <c r="E200" s="426">
        <v>0.95018545685099998</v>
      </c>
      <c r="F200" s="424">
        <v>99.227907695826005</v>
      </c>
      <c r="G200" s="425">
        <v>24.806976923956</v>
      </c>
      <c r="H200" s="427">
        <v>8.5369700000000002</v>
      </c>
      <c r="I200" s="424">
        <v>25.322479999999999</v>
      </c>
      <c r="J200" s="425">
        <v>0.51550307604300005</v>
      </c>
      <c r="K200" s="428">
        <v>0.255195142052</v>
      </c>
    </row>
    <row r="201" spans="1:11" ht="14.4" customHeight="1" thickBot="1" x14ac:dyDescent="0.35">
      <c r="A201" s="445" t="s">
        <v>441</v>
      </c>
      <c r="B201" s="429">
        <v>0</v>
      </c>
      <c r="C201" s="429">
        <v>1.56</v>
      </c>
      <c r="D201" s="430">
        <v>1.56</v>
      </c>
      <c r="E201" s="431" t="s">
        <v>266</v>
      </c>
      <c r="F201" s="429">
        <v>0</v>
      </c>
      <c r="G201" s="430">
        <v>0</v>
      </c>
      <c r="H201" s="432">
        <v>0</v>
      </c>
      <c r="I201" s="429">
        <v>0</v>
      </c>
      <c r="J201" s="430">
        <v>0</v>
      </c>
      <c r="K201" s="437">
        <v>0</v>
      </c>
    </row>
    <row r="202" spans="1:11" ht="14.4" customHeight="1" thickBot="1" x14ac:dyDescent="0.35">
      <c r="A202" s="446" t="s">
        <v>442</v>
      </c>
      <c r="B202" s="424">
        <v>0</v>
      </c>
      <c r="C202" s="424">
        <v>1.56</v>
      </c>
      <c r="D202" s="425">
        <v>1.56</v>
      </c>
      <c r="E202" s="434" t="s">
        <v>266</v>
      </c>
      <c r="F202" s="424">
        <v>0</v>
      </c>
      <c r="G202" s="425">
        <v>0</v>
      </c>
      <c r="H202" s="427">
        <v>0</v>
      </c>
      <c r="I202" s="424">
        <v>0</v>
      </c>
      <c r="J202" s="425">
        <v>0</v>
      </c>
      <c r="K202" s="428">
        <v>0</v>
      </c>
    </row>
    <row r="203" spans="1:11" ht="14.4" customHeight="1" thickBot="1" x14ac:dyDescent="0.35">
      <c r="A203" s="445" t="s">
        <v>443</v>
      </c>
      <c r="B203" s="429">
        <v>1380.73652297119</v>
      </c>
      <c r="C203" s="429">
        <v>1156.4376</v>
      </c>
      <c r="D203" s="430">
        <v>-224.29892297119301</v>
      </c>
      <c r="E203" s="436">
        <v>0.83755124946699999</v>
      </c>
      <c r="F203" s="429">
        <v>1552.7490184179901</v>
      </c>
      <c r="G203" s="430">
        <v>388.18725460449798</v>
      </c>
      <c r="H203" s="432">
        <v>88.20429</v>
      </c>
      <c r="I203" s="429">
        <v>336.48581000000001</v>
      </c>
      <c r="J203" s="430">
        <v>-51.701444604496999</v>
      </c>
      <c r="K203" s="437">
        <v>0.216703283021</v>
      </c>
    </row>
    <row r="204" spans="1:11" ht="14.4" customHeight="1" thickBot="1" x14ac:dyDescent="0.35">
      <c r="A204" s="446" t="s">
        <v>444</v>
      </c>
      <c r="B204" s="424">
        <v>1380.73652297119</v>
      </c>
      <c r="C204" s="424">
        <v>1156.4376</v>
      </c>
      <c r="D204" s="425">
        <v>-224.29892297119301</v>
      </c>
      <c r="E204" s="426">
        <v>0.83755124946699999</v>
      </c>
      <c r="F204" s="424">
        <v>1552.7490184179901</v>
      </c>
      <c r="G204" s="425">
        <v>388.18725460449798</v>
      </c>
      <c r="H204" s="427">
        <v>88.20429</v>
      </c>
      <c r="I204" s="424">
        <v>336.48581000000001</v>
      </c>
      <c r="J204" s="425">
        <v>-51.701444604496999</v>
      </c>
      <c r="K204" s="428">
        <v>0.216703283021</v>
      </c>
    </row>
    <row r="205" spans="1:11" ht="14.4" customHeight="1" thickBot="1" x14ac:dyDescent="0.35">
      <c r="A205" s="445" t="s">
        <v>445</v>
      </c>
      <c r="B205" s="429">
        <v>0</v>
      </c>
      <c r="C205" s="429">
        <v>7.6929999999999996</v>
      </c>
      <c r="D205" s="430">
        <v>7.6929999999999996</v>
      </c>
      <c r="E205" s="431" t="s">
        <v>266</v>
      </c>
      <c r="F205" s="429">
        <v>0</v>
      </c>
      <c r="G205" s="430">
        <v>0</v>
      </c>
      <c r="H205" s="432">
        <v>0</v>
      </c>
      <c r="I205" s="429">
        <v>0</v>
      </c>
      <c r="J205" s="430">
        <v>0</v>
      </c>
      <c r="K205" s="437">
        <v>0</v>
      </c>
    </row>
    <row r="206" spans="1:11" ht="14.4" customHeight="1" thickBot="1" x14ac:dyDescent="0.35">
      <c r="A206" s="446" t="s">
        <v>446</v>
      </c>
      <c r="B206" s="424">
        <v>0</v>
      </c>
      <c r="C206" s="424">
        <v>7.6929999999999996</v>
      </c>
      <c r="D206" s="425">
        <v>7.6929999999999996</v>
      </c>
      <c r="E206" s="434" t="s">
        <v>266</v>
      </c>
      <c r="F206" s="424">
        <v>0</v>
      </c>
      <c r="G206" s="425">
        <v>0</v>
      </c>
      <c r="H206" s="427">
        <v>0</v>
      </c>
      <c r="I206" s="424">
        <v>0</v>
      </c>
      <c r="J206" s="425">
        <v>0</v>
      </c>
      <c r="K206" s="428">
        <v>0</v>
      </c>
    </row>
    <row r="207" spans="1:11" ht="14.4" customHeight="1" thickBot="1" x14ac:dyDescent="0.35">
      <c r="A207" s="445" t="s">
        <v>447</v>
      </c>
      <c r="B207" s="429">
        <v>2251.5923717112901</v>
      </c>
      <c r="C207" s="429">
        <v>2474.0902099999998</v>
      </c>
      <c r="D207" s="430">
        <v>222.49783828871401</v>
      </c>
      <c r="E207" s="436">
        <v>1.0988179925829999</v>
      </c>
      <c r="F207" s="429">
        <v>2250.5683230074601</v>
      </c>
      <c r="G207" s="430">
        <v>562.642080751864</v>
      </c>
      <c r="H207" s="432">
        <v>202.53052</v>
      </c>
      <c r="I207" s="429">
        <v>603.81340000000102</v>
      </c>
      <c r="J207" s="430">
        <v>41.171319248136001</v>
      </c>
      <c r="K207" s="437">
        <v>0.26829374333</v>
      </c>
    </row>
    <row r="208" spans="1:11" ht="14.4" customHeight="1" thickBot="1" x14ac:dyDescent="0.35">
      <c r="A208" s="446" t="s">
        <v>448</v>
      </c>
      <c r="B208" s="424">
        <v>2251.5923717112901</v>
      </c>
      <c r="C208" s="424">
        <v>2474.0902099999998</v>
      </c>
      <c r="D208" s="425">
        <v>222.49783828871401</v>
      </c>
      <c r="E208" s="426">
        <v>1.0988179925829999</v>
      </c>
      <c r="F208" s="424">
        <v>2250.5683230074601</v>
      </c>
      <c r="G208" s="425">
        <v>562.642080751864</v>
      </c>
      <c r="H208" s="427">
        <v>202.53052</v>
      </c>
      <c r="I208" s="424">
        <v>603.81340000000102</v>
      </c>
      <c r="J208" s="425">
        <v>41.171319248136001</v>
      </c>
      <c r="K208" s="428">
        <v>0.26829374333</v>
      </c>
    </row>
    <row r="209" spans="1:11" ht="14.4" customHeight="1" thickBot="1" x14ac:dyDescent="0.35">
      <c r="A209" s="442" t="s">
        <v>449</v>
      </c>
      <c r="B209" s="424">
        <v>0</v>
      </c>
      <c r="C209" s="424">
        <v>40.786999999999999</v>
      </c>
      <c r="D209" s="425">
        <v>40.786999999999999</v>
      </c>
      <c r="E209" s="434" t="s">
        <v>248</v>
      </c>
      <c r="F209" s="424">
        <v>0</v>
      </c>
      <c r="G209" s="425">
        <v>0</v>
      </c>
      <c r="H209" s="427">
        <v>0</v>
      </c>
      <c r="I209" s="424">
        <v>12.96424</v>
      </c>
      <c r="J209" s="425">
        <v>12.96424</v>
      </c>
      <c r="K209" s="435" t="s">
        <v>266</v>
      </c>
    </row>
    <row r="210" spans="1:11" ht="14.4" customHeight="1" thickBot="1" x14ac:dyDescent="0.35">
      <c r="A210" s="447" t="s">
        <v>450</v>
      </c>
      <c r="B210" s="429">
        <v>0</v>
      </c>
      <c r="C210" s="429">
        <v>40.786999999999999</v>
      </c>
      <c r="D210" s="430">
        <v>40.786999999999999</v>
      </c>
      <c r="E210" s="431" t="s">
        <v>248</v>
      </c>
      <c r="F210" s="429">
        <v>0</v>
      </c>
      <c r="G210" s="430">
        <v>0</v>
      </c>
      <c r="H210" s="432">
        <v>0</v>
      </c>
      <c r="I210" s="429">
        <v>12.96424</v>
      </c>
      <c r="J210" s="430">
        <v>12.96424</v>
      </c>
      <c r="K210" s="433" t="s">
        <v>266</v>
      </c>
    </row>
    <row r="211" spans="1:11" ht="14.4" customHeight="1" thickBot="1" x14ac:dyDescent="0.35">
      <c r="A211" s="449" t="s">
        <v>451</v>
      </c>
      <c r="B211" s="429">
        <v>0</v>
      </c>
      <c r="C211" s="429">
        <v>40.786999999999999</v>
      </c>
      <c r="D211" s="430">
        <v>40.786999999999999</v>
      </c>
      <c r="E211" s="431" t="s">
        <v>248</v>
      </c>
      <c r="F211" s="429">
        <v>0</v>
      </c>
      <c r="G211" s="430">
        <v>0</v>
      </c>
      <c r="H211" s="432">
        <v>0</v>
      </c>
      <c r="I211" s="429">
        <v>12.96424</v>
      </c>
      <c r="J211" s="430">
        <v>12.96424</v>
      </c>
      <c r="K211" s="433" t="s">
        <v>266</v>
      </c>
    </row>
    <row r="212" spans="1:11" ht="14.4" customHeight="1" thickBot="1" x14ac:dyDescent="0.35">
      <c r="A212" s="445" t="s">
        <v>452</v>
      </c>
      <c r="B212" s="429">
        <v>0</v>
      </c>
      <c r="C212" s="429">
        <v>40.786999999999999</v>
      </c>
      <c r="D212" s="430">
        <v>40.786999999999999</v>
      </c>
      <c r="E212" s="431" t="s">
        <v>266</v>
      </c>
      <c r="F212" s="429">
        <v>0</v>
      </c>
      <c r="G212" s="430">
        <v>0</v>
      </c>
      <c r="H212" s="432">
        <v>0</v>
      </c>
      <c r="I212" s="429">
        <v>12.96424</v>
      </c>
      <c r="J212" s="430">
        <v>12.96424</v>
      </c>
      <c r="K212" s="433" t="s">
        <v>266</v>
      </c>
    </row>
    <row r="213" spans="1:11" ht="14.4" customHeight="1" thickBot="1" x14ac:dyDescent="0.35">
      <c r="A213" s="446" t="s">
        <v>453</v>
      </c>
      <c r="B213" s="424">
        <v>0</v>
      </c>
      <c r="C213" s="424">
        <v>40.786999999999999</v>
      </c>
      <c r="D213" s="425">
        <v>40.786999999999999</v>
      </c>
      <c r="E213" s="434" t="s">
        <v>266</v>
      </c>
      <c r="F213" s="424">
        <v>0</v>
      </c>
      <c r="G213" s="425">
        <v>0</v>
      </c>
      <c r="H213" s="427">
        <v>0</v>
      </c>
      <c r="I213" s="424">
        <v>12.923</v>
      </c>
      <c r="J213" s="425">
        <v>12.923</v>
      </c>
      <c r="K213" s="435" t="s">
        <v>266</v>
      </c>
    </row>
    <row r="214" spans="1:11" ht="14.4" customHeight="1" thickBot="1" x14ac:dyDescent="0.35">
      <c r="A214" s="446" t="s">
        <v>454</v>
      </c>
      <c r="B214" s="424">
        <v>0</v>
      </c>
      <c r="C214" s="424">
        <v>0</v>
      </c>
      <c r="D214" s="425">
        <v>0</v>
      </c>
      <c r="E214" s="426">
        <v>1</v>
      </c>
      <c r="F214" s="424">
        <v>0</v>
      </c>
      <c r="G214" s="425">
        <v>0</v>
      </c>
      <c r="H214" s="427">
        <v>0</v>
      </c>
      <c r="I214" s="424">
        <v>4.1239999999999999E-2</v>
      </c>
      <c r="J214" s="425">
        <v>4.1239999999999999E-2</v>
      </c>
      <c r="K214" s="435" t="s">
        <v>266</v>
      </c>
    </row>
    <row r="215" spans="1:11" ht="14.4" customHeight="1" thickBot="1" x14ac:dyDescent="0.35">
      <c r="A215" s="450"/>
      <c r="B215" s="424">
        <v>2111.6363164979698</v>
      </c>
      <c r="C215" s="424">
        <v>2040.9003599999301</v>
      </c>
      <c r="D215" s="425">
        <v>-70.735956498031996</v>
      </c>
      <c r="E215" s="426">
        <v>0.96650182801499995</v>
      </c>
      <c r="F215" s="424">
        <v>1272.43902809056</v>
      </c>
      <c r="G215" s="425">
        <v>318.10975702264102</v>
      </c>
      <c r="H215" s="427">
        <v>456.47838000000502</v>
      </c>
      <c r="I215" s="424">
        <v>696.76037999999198</v>
      </c>
      <c r="J215" s="425">
        <v>378.65062297735</v>
      </c>
      <c r="K215" s="428">
        <v>0.54757859875199999</v>
      </c>
    </row>
    <row r="216" spans="1:11" ht="14.4" customHeight="1" thickBot="1" x14ac:dyDescent="0.35">
      <c r="A216" s="451" t="s">
        <v>53</v>
      </c>
      <c r="B216" s="438">
        <v>2111.6363164979698</v>
      </c>
      <c r="C216" s="438">
        <v>2040.9003599999301</v>
      </c>
      <c r="D216" s="439">
        <v>-70.735956498026994</v>
      </c>
      <c r="E216" s="440" t="s">
        <v>248</v>
      </c>
      <c r="F216" s="438">
        <v>1272.43902809056</v>
      </c>
      <c r="G216" s="439">
        <v>318.10975702264102</v>
      </c>
      <c r="H216" s="438">
        <v>456.47838000000502</v>
      </c>
      <c r="I216" s="438">
        <v>696.76037999999005</v>
      </c>
      <c r="J216" s="439">
        <v>378.65062297734897</v>
      </c>
      <c r="K216" s="441">
        <v>0.54757859875199999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50">
        <v>2015</v>
      </c>
      <c r="D3" s="219">
        <v>2018</v>
      </c>
      <c r="E3" s="7"/>
      <c r="F3" s="318">
        <v>2019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455</v>
      </c>
      <c r="B5" s="453" t="s">
        <v>456</v>
      </c>
      <c r="C5" s="454" t="s">
        <v>457</v>
      </c>
      <c r="D5" s="454" t="s">
        <v>457</v>
      </c>
      <c r="E5" s="454"/>
      <c r="F5" s="454" t="s">
        <v>457</v>
      </c>
      <c r="G5" s="454" t="s">
        <v>457</v>
      </c>
      <c r="H5" s="454" t="s">
        <v>457</v>
      </c>
      <c r="I5" s="455" t="s">
        <v>457</v>
      </c>
      <c r="J5" s="456" t="s">
        <v>55</v>
      </c>
    </row>
    <row r="6" spans="1:10" ht="14.4" customHeight="1" x14ac:dyDescent="0.3">
      <c r="A6" s="452" t="s">
        <v>455</v>
      </c>
      <c r="B6" s="453" t="s">
        <v>458</v>
      </c>
      <c r="C6" s="454">
        <v>2.72559</v>
      </c>
      <c r="D6" s="454">
        <v>0.33124999999999999</v>
      </c>
      <c r="E6" s="454"/>
      <c r="F6" s="454">
        <v>0.93271000000000004</v>
      </c>
      <c r="G6" s="454">
        <v>2.5</v>
      </c>
      <c r="H6" s="454">
        <v>-1.5672899999999998</v>
      </c>
      <c r="I6" s="455">
        <v>0.37308400000000003</v>
      </c>
      <c r="J6" s="456" t="s">
        <v>1</v>
      </c>
    </row>
    <row r="7" spans="1:10" ht="14.4" customHeight="1" x14ac:dyDescent="0.3">
      <c r="A7" s="452" t="s">
        <v>455</v>
      </c>
      <c r="B7" s="453" t="s">
        <v>459</v>
      </c>
      <c r="C7" s="454">
        <v>0</v>
      </c>
      <c r="D7" s="454">
        <v>0</v>
      </c>
      <c r="E7" s="454"/>
      <c r="F7" s="454">
        <v>0</v>
      </c>
      <c r="G7" s="454">
        <v>2.5</v>
      </c>
      <c r="H7" s="454">
        <v>-2.5</v>
      </c>
      <c r="I7" s="455">
        <v>0</v>
      </c>
      <c r="J7" s="456" t="s">
        <v>1</v>
      </c>
    </row>
    <row r="8" spans="1:10" ht="14.4" customHeight="1" x14ac:dyDescent="0.3">
      <c r="A8" s="452" t="s">
        <v>455</v>
      </c>
      <c r="B8" s="453" t="s">
        <v>460</v>
      </c>
      <c r="C8" s="454">
        <v>2.72559</v>
      </c>
      <c r="D8" s="454">
        <v>0.33124999999999999</v>
      </c>
      <c r="E8" s="454"/>
      <c r="F8" s="454">
        <v>0.93271000000000004</v>
      </c>
      <c r="G8" s="454">
        <v>5</v>
      </c>
      <c r="H8" s="454">
        <v>-4.0672899999999998</v>
      </c>
      <c r="I8" s="455">
        <v>0.18654200000000001</v>
      </c>
      <c r="J8" s="456" t="s">
        <v>461</v>
      </c>
    </row>
    <row r="10" spans="1:10" ht="14.4" customHeight="1" x14ac:dyDescent="0.3">
      <c r="A10" s="452" t="s">
        <v>455</v>
      </c>
      <c r="B10" s="453" t="s">
        <v>456</v>
      </c>
      <c r="C10" s="454" t="s">
        <v>457</v>
      </c>
      <c r="D10" s="454" t="s">
        <v>457</v>
      </c>
      <c r="E10" s="454"/>
      <c r="F10" s="454" t="s">
        <v>457</v>
      </c>
      <c r="G10" s="454" t="s">
        <v>457</v>
      </c>
      <c r="H10" s="454" t="s">
        <v>457</v>
      </c>
      <c r="I10" s="455" t="s">
        <v>457</v>
      </c>
      <c r="J10" s="456" t="s">
        <v>55</v>
      </c>
    </row>
    <row r="11" spans="1:10" ht="14.4" customHeight="1" x14ac:dyDescent="0.3">
      <c r="A11" s="452" t="s">
        <v>462</v>
      </c>
      <c r="B11" s="453" t="s">
        <v>463</v>
      </c>
      <c r="C11" s="454" t="s">
        <v>457</v>
      </c>
      <c r="D11" s="454" t="s">
        <v>457</v>
      </c>
      <c r="E11" s="454"/>
      <c r="F11" s="454" t="s">
        <v>457</v>
      </c>
      <c r="G11" s="454" t="s">
        <v>457</v>
      </c>
      <c r="H11" s="454" t="s">
        <v>457</v>
      </c>
      <c r="I11" s="455" t="s">
        <v>457</v>
      </c>
      <c r="J11" s="456" t="s">
        <v>0</v>
      </c>
    </row>
    <row r="12" spans="1:10" ht="14.4" customHeight="1" x14ac:dyDescent="0.3">
      <c r="A12" s="452" t="s">
        <v>462</v>
      </c>
      <c r="B12" s="453" t="s">
        <v>458</v>
      </c>
      <c r="C12" s="454">
        <v>2.72559</v>
      </c>
      <c r="D12" s="454">
        <v>0.33124999999999999</v>
      </c>
      <c r="E12" s="454"/>
      <c r="F12" s="454">
        <v>0.93271000000000004</v>
      </c>
      <c r="G12" s="454">
        <v>3</v>
      </c>
      <c r="H12" s="454">
        <v>-2.0672899999999998</v>
      </c>
      <c r="I12" s="455">
        <v>0.31090333333333336</v>
      </c>
      <c r="J12" s="456" t="s">
        <v>1</v>
      </c>
    </row>
    <row r="13" spans="1:10" ht="14.4" customHeight="1" x14ac:dyDescent="0.3">
      <c r="A13" s="452" t="s">
        <v>462</v>
      </c>
      <c r="B13" s="453" t="s">
        <v>459</v>
      </c>
      <c r="C13" s="454">
        <v>0</v>
      </c>
      <c r="D13" s="454">
        <v>0</v>
      </c>
      <c r="E13" s="454"/>
      <c r="F13" s="454">
        <v>0</v>
      </c>
      <c r="G13" s="454">
        <v>3</v>
      </c>
      <c r="H13" s="454">
        <v>-3</v>
      </c>
      <c r="I13" s="455">
        <v>0</v>
      </c>
      <c r="J13" s="456" t="s">
        <v>1</v>
      </c>
    </row>
    <row r="14" spans="1:10" ht="14.4" customHeight="1" x14ac:dyDescent="0.3">
      <c r="A14" s="452" t="s">
        <v>462</v>
      </c>
      <c r="B14" s="453" t="s">
        <v>464</v>
      </c>
      <c r="C14" s="454">
        <v>2.72559</v>
      </c>
      <c r="D14" s="454">
        <v>0.33124999999999999</v>
      </c>
      <c r="E14" s="454"/>
      <c r="F14" s="454">
        <v>0.93271000000000004</v>
      </c>
      <c r="G14" s="454">
        <v>5</v>
      </c>
      <c r="H14" s="454">
        <v>-4.0672899999999998</v>
      </c>
      <c r="I14" s="455">
        <v>0.18654200000000001</v>
      </c>
      <c r="J14" s="456" t="s">
        <v>465</v>
      </c>
    </row>
    <row r="15" spans="1:10" ht="14.4" customHeight="1" x14ac:dyDescent="0.3">
      <c r="A15" s="452" t="s">
        <v>457</v>
      </c>
      <c r="B15" s="453" t="s">
        <v>457</v>
      </c>
      <c r="C15" s="454" t="s">
        <v>457</v>
      </c>
      <c r="D15" s="454" t="s">
        <v>457</v>
      </c>
      <c r="E15" s="454"/>
      <c r="F15" s="454" t="s">
        <v>457</v>
      </c>
      <c r="G15" s="454" t="s">
        <v>457</v>
      </c>
      <c r="H15" s="454" t="s">
        <v>457</v>
      </c>
      <c r="I15" s="455" t="s">
        <v>457</v>
      </c>
      <c r="J15" s="456" t="s">
        <v>466</v>
      </c>
    </row>
    <row r="16" spans="1:10" ht="14.4" customHeight="1" x14ac:dyDescent="0.3">
      <c r="A16" s="452" t="s">
        <v>455</v>
      </c>
      <c r="B16" s="453" t="s">
        <v>460</v>
      </c>
      <c r="C16" s="454">
        <v>2.72559</v>
      </c>
      <c r="D16" s="454">
        <v>0.33124999999999999</v>
      </c>
      <c r="E16" s="454"/>
      <c r="F16" s="454">
        <v>0.93271000000000004</v>
      </c>
      <c r="G16" s="454">
        <v>5</v>
      </c>
      <c r="H16" s="454">
        <v>-4.0672899999999998</v>
      </c>
      <c r="I16" s="455">
        <v>0.18654200000000001</v>
      </c>
      <c r="J16" s="456" t="s">
        <v>461</v>
      </c>
    </row>
  </sheetData>
  <mergeCells count="3">
    <mergeCell ref="F3:I3"/>
    <mergeCell ref="C4:D4"/>
    <mergeCell ref="A1:I1"/>
  </mergeCells>
  <conditionalFormatting sqref="F9 F17:F65537">
    <cfRule type="cellIs" dxfId="39" priority="18" stopIfTrue="1" operator="greaterThan">
      <formula>1</formula>
    </cfRule>
  </conditionalFormatting>
  <conditionalFormatting sqref="H5:H8">
    <cfRule type="expression" dxfId="38" priority="14">
      <formula>$H5&gt;0</formula>
    </cfRule>
  </conditionalFormatting>
  <conditionalFormatting sqref="I5:I8">
    <cfRule type="expression" dxfId="37" priority="15">
      <formula>$I5&gt;1</formula>
    </cfRule>
  </conditionalFormatting>
  <conditionalFormatting sqref="B5:B8">
    <cfRule type="expression" dxfId="36" priority="11">
      <formula>OR($J5="NS",$J5="SumaNS",$J5="Účet")</formula>
    </cfRule>
  </conditionalFormatting>
  <conditionalFormatting sqref="B5:D8 F5:I8">
    <cfRule type="expression" dxfId="35" priority="17">
      <formula>AND($J5&lt;&gt;"",$J5&lt;&gt;"mezeraKL")</formula>
    </cfRule>
  </conditionalFormatting>
  <conditionalFormatting sqref="B5:D8 F5:I8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3" priority="13">
      <formula>OR($J5="SumaNS",$J5="NS")</formula>
    </cfRule>
  </conditionalFormatting>
  <conditionalFormatting sqref="A5:A8">
    <cfRule type="expression" dxfId="32" priority="9">
      <formula>AND($J5&lt;&gt;"mezeraKL",$J5&lt;&gt;"")</formula>
    </cfRule>
  </conditionalFormatting>
  <conditionalFormatting sqref="A5:A8">
    <cfRule type="expression" dxfId="31" priority="10">
      <formula>AND($J5&lt;&gt;"",$J5&lt;&gt;"mezeraKL")</formula>
    </cfRule>
  </conditionalFormatting>
  <conditionalFormatting sqref="H10:H16">
    <cfRule type="expression" dxfId="30" priority="5">
      <formula>$H10&gt;0</formula>
    </cfRule>
  </conditionalFormatting>
  <conditionalFormatting sqref="A10:A16">
    <cfRule type="expression" dxfId="29" priority="2">
      <formula>AND($J10&lt;&gt;"mezeraKL",$J10&lt;&gt;"")</formula>
    </cfRule>
  </conditionalFormatting>
  <conditionalFormatting sqref="I10:I16">
    <cfRule type="expression" dxfId="28" priority="6">
      <formula>$I10&gt;1</formula>
    </cfRule>
  </conditionalFormatting>
  <conditionalFormatting sqref="B10:B16">
    <cfRule type="expression" dxfId="27" priority="1">
      <formula>OR($J10="NS",$J10="SumaNS",$J10="Účet")</formula>
    </cfRule>
  </conditionalFormatting>
  <conditionalFormatting sqref="A10:D16 F10:I16">
    <cfRule type="expression" dxfId="26" priority="8">
      <formula>AND($J10&lt;&gt;"",$J10&lt;&gt;"mezeraKL")</formula>
    </cfRule>
  </conditionalFormatting>
  <conditionalFormatting sqref="B10:D16 F10:I16">
    <cfRule type="expression" dxfId="2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255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" customHeight="1" thickBot="1" x14ac:dyDescent="0.35">
      <c r="A2" s="212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62.180666666666667</v>
      </c>
      <c r="M3" s="84">
        <f>SUBTOTAL(9,M5:M1048576)</f>
        <v>15</v>
      </c>
      <c r="N3" s="85">
        <f>SUBTOTAL(9,N5:N1048576)</f>
        <v>932.71</v>
      </c>
    </row>
    <row r="4" spans="1:14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" customHeight="1" x14ac:dyDescent="0.3">
      <c r="A5" s="465" t="s">
        <v>455</v>
      </c>
      <c r="B5" s="466" t="s">
        <v>456</v>
      </c>
      <c r="C5" s="467" t="s">
        <v>462</v>
      </c>
      <c r="D5" s="468" t="s">
        <v>463</v>
      </c>
      <c r="E5" s="469">
        <v>50113001</v>
      </c>
      <c r="F5" s="468" t="s">
        <v>467</v>
      </c>
      <c r="G5" s="467" t="s">
        <v>468</v>
      </c>
      <c r="H5" s="467">
        <v>215473</v>
      </c>
      <c r="I5" s="467">
        <v>215473</v>
      </c>
      <c r="J5" s="467" t="s">
        <v>469</v>
      </c>
      <c r="K5" s="467" t="s">
        <v>470</v>
      </c>
      <c r="L5" s="470">
        <v>336.57000000000005</v>
      </c>
      <c r="M5" s="470">
        <v>1</v>
      </c>
      <c r="N5" s="471">
        <v>336.57000000000005</v>
      </c>
    </row>
    <row r="6" spans="1:14" ht="14.4" customHeight="1" x14ac:dyDescent="0.3">
      <c r="A6" s="472" t="s">
        <v>455</v>
      </c>
      <c r="B6" s="473" t="s">
        <v>456</v>
      </c>
      <c r="C6" s="474" t="s">
        <v>462</v>
      </c>
      <c r="D6" s="475" t="s">
        <v>463</v>
      </c>
      <c r="E6" s="476">
        <v>50113001</v>
      </c>
      <c r="F6" s="475" t="s">
        <v>467</v>
      </c>
      <c r="G6" s="474" t="s">
        <v>468</v>
      </c>
      <c r="H6" s="474">
        <v>846629</v>
      </c>
      <c r="I6" s="474">
        <v>100013</v>
      </c>
      <c r="J6" s="474" t="s">
        <v>471</v>
      </c>
      <c r="K6" s="474" t="s">
        <v>472</v>
      </c>
      <c r="L6" s="477">
        <v>44.589999999999996</v>
      </c>
      <c r="M6" s="477">
        <v>5</v>
      </c>
      <c r="N6" s="478">
        <v>222.95</v>
      </c>
    </row>
    <row r="7" spans="1:14" ht="14.4" customHeight="1" x14ac:dyDescent="0.3">
      <c r="A7" s="472" t="s">
        <v>455</v>
      </c>
      <c r="B7" s="473" t="s">
        <v>456</v>
      </c>
      <c r="C7" s="474" t="s">
        <v>462</v>
      </c>
      <c r="D7" s="475" t="s">
        <v>463</v>
      </c>
      <c r="E7" s="476">
        <v>50113001</v>
      </c>
      <c r="F7" s="475" t="s">
        <v>467</v>
      </c>
      <c r="G7" s="474" t="s">
        <v>473</v>
      </c>
      <c r="H7" s="474">
        <v>169623</v>
      </c>
      <c r="I7" s="474">
        <v>169623</v>
      </c>
      <c r="J7" s="474" t="s">
        <v>474</v>
      </c>
      <c r="K7" s="474" t="s">
        <v>475</v>
      </c>
      <c r="L7" s="477">
        <v>32.97</v>
      </c>
      <c r="M7" s="477">
        <v>1</v>
      </c>
      <c r="N7" s="478">
        <v>32.97</v>
      </c>
    </row>
    <row r="8" spans="1:14" ht="14.4" customHeight="1" x14ac:dyDescent="0.3">
      <c r="A8" s="472" t="s">
        <v>455</v>
      </c>
      <c r="B8" s="473" t="s">
        <v>456</v>
      </c>
      <c r="C8" s="474" t="s">
        <v>462</v>
      </c>
      <c r="D8" s="475" t="s">
        <v>463</v>
      </c>
      <c r="E8" s="476">
        <v>50113001</v>
      </c>
      <c r="F8" s="475" t="s">
        <v>467</v>
      </c>
      <c r="G8" s="474" t="s">
        <v>468</v>
      </c>
      <c r="H8" s="474">
        <v>848950</v>
      </c>
      <c r="I8" s="474">
        <v>155148</v>
      </c>
      <c r="J8" s="474" t="s">
        <v>476</v>
      </c>
      <c r="K8" s="474" t="s">
        <v>477</v>
      </c>
      <c r="L8" s="477">
        <v>20.460000000000004</v>
      </c>
      <c r="M8" s="477">
        <v>4</v>
      </c>
      <c r="N8" s="478">
        <v>81.840000000000018</v>
      </c>
    </row>
    <row r="9" spans="1:14" ht="14.4" customHeight="1" x14ac:dyDescent="0.3">
      <c r="A9" s="472" t="s">
        <v>455</v>
      </c>
      <c r="B9" s="473" t="s">
        <v>456</v>
      </c>
      <c r="C9" s="474" t="s">
        <v>462</v>
      </c>
      <c r="D9" s="475" t="s">
        <v>463</v>
      </c>
      <c r="E9" s="476">
        <v>50113001</v>
      </c>
      <c r="F9" s="475" t="s">
        <v>467</v>
      </c>
      <c r="G9" s="474" t="s">
        <v>473</v>
      </c>
      <c r="H9" s="474">
        <v>145551</v>
      </c>
      <c r="I9" s="474">
        <v>145551</v>
      </c>
      <c r="J9" s="474" t="s">
        <v>478</v>
      </c>
      <c r="K9" s="474" t="s">
        <v>475</v>
      </c>
      <c r="L9" s="477">
        <v>69.36999999999999</v>
      </c>
      <c r="M9" s="477">
        <v>1</v>
      </c>
      <c r="N9" s="478">
        <v>69.36999999999999</v>
      </c>
    </row>
    <row r="10" spans="1:14" ht="14.4" customHeight="1" thickBot="1" x14ac:dyDescent="0.35">
      <c r="A10" s="479" t="s">
        <v>455</v>
      </c>
      <c r="B10" s="480" t="s">
        <v>456</v>
      </c>
      <c r="C10" s="481" t="s">
        <v>462</v>
      </c>
      <c r="D10" s="482" t="s">
        <v>463</v>
      </c>
      <c r="E10" s="483">
        <v>50113001</v>
      </c>
      <c r="F10" s="482" t="s">
        <v>467</v>
      </c>
      <c r="G10" s="481" t="s">
        <v>468</v>
      </c>
      <c r="H10" s="481">
        <v>192414</v>
      </c>
      <c r="I10" s="481">
        <v>92414</v>
      </c>
      <c r="J10" s="481" t="s">
        <v>479</v>
      </c>
      <c r="K10" s="481" t="s">
        <v>480</v>
      </c>
      <c r="L10" s="484">
        <v>63.003333333333337</v>
      </c>
      <c r="M10" s="484">
        <v>3</v>
      </c>
      <c r="N10" s="485">
        <v>189.01000000000002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.88671875" style="191" customWidth="1"/>
    <col min="5" max="5" width="5.5546875" style="194" customWidth="1"/>
    <col min="6" max="6" width="10.88671875" style="191" customWidth="1"/>
    <col min="7" max="16384" width="8.88671875" style="115"/>
  </cols>
  <sheetData>
    <row r="1" spans="1:6" ht="37.200000000000003" customHeight="1" thickBot="1" x14ac:dyDescent="0.4">
      <c r="A1" s="347" t="s">
        <v>142</v>
      </c>
      <c r="B1" s="348"/>
      <c r="C1" s="348"/>
      <c r="D1" s="348"/>
      <c r="E1" s="348"/>
      <c r="F1" s="348"/>
    </row>
    <row r="2" spans="1:6" ht="14.4" customHeight="1" thickBot="1" x14ac:dyDescent="0.35">
      <c r="A2" s="212" t="s">
        <v>247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" customHeight="1" thickBot="1" x14ac:dyDescent="0.3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" customHeight="1" thickBot="1" x14ac:dyDescent="0.35">
      <c r="A5" s="498" t="s">
        <v>481</v>
      </c>
      <c r="B5" s="463"/>
      <c r="C5" s="490">
        <v>0</v>
      </c>
      <c r="D5" s="463">
        <v>102.33999999999999</v>
      </c>
      <c r="E5" s="490">
        <v>1</v>
      </c>
      <c r="F5" s="464">
        <v>102.33999999999999</v>
      </c>
    </row>
    <row r="6" spans="1:6" ht="14.4" customHeight="1" thickBot="1" x14ac:dyDescent="0.35">
      <c r="A6" s="494" t="s">
        <v>3</v>
      </c>
      <c r="B6" s="495"/>
      <c r="C6" s="496">
        <v>0</v>
      </c>
      <c r="D6" s="495">
        <v>102.33999999999999</v>
      </c>
      <c r="E6" s="496">
        <v>1</v>
      </c>
      <c r="F6" s="497">
        <v>102.33999999999999</v>
      </c>
    </row>
    <row r="7" spans="1:6" ht="14.4" customHeight="1" thickBot="1" x14ac:dyDescent="0.35"/>
    <row r="8" spans="1:6" ht="14.4" customHeight="1" x14ac:dyDescent="0.3">
      <c r="A8" s="504" t="s">
        <v>482</v>
      </c>
      <c r="B8" s="470"/>
      <c r="C8" s="491">
        <v>0</v>
      </c>
      <c r="D8" s="470">
        <v>32.97</v>
      </c>
      <c r="E8" s="491">
        <v>1</v>
      </c>
      <c r="F8" s="471">
        <v>32.97</v>
      </c>
    </row>
    <row r="9" spans="1:6" ht="14.4" customHeight="1" thickBot="1" x14ac:dyDescent="0.35">
      <c r="A9" s="505" t="s">
        <v>483</v>
      </c>
      <c r="B9" s="501"/>
      <c r="C9" s="502">
        <v>0</v>
      </c>
      <c r="D9" s="501">
        <v>69.36999999999999</v>
      </c>
      <c r="E9" s="502">
        <v>1</v>
      </c>
      <c r="F9" s="503">
        <v>69.36999999999999</v>
      </c>
    </row>
    <row r="10" spans="1:6" ht="14.4" customHeight="1" thickBot="1" x14ac:dyDescent="0.35">
      <c r="A10" s="494" t="s">
        <v>3</v>
      </c>
      <c r="B10" s="495"/>
      <c r="C10" s="496">
        <v>0</v>
      </c>
      <c r="D10" s="495">
        <v>102.33999999999999</v>
      </c>
      <c r="E10" s="496">
        <v>1</v>
      </c>
      <c r="F10" s="497">
        <v>102.33999999999999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2019-04-26T13:25:25Z</dcterms:modified>
</cp:coreProperties>
</file>