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8EA5AEF-81ED-4DC7-9860-249E385C7F51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C17" i="431"/>
  <c r="C25" i="431"/>
  <c r="D15" i="431"/>
  <c r="D23" i="431"/>
  <c r="E13" i="431"/>
  <c r="E21" i="431"/>
  <c r="F11" i="431"/>
  <c r="F19" i="431"/>
  <c r="G9" i="431"/>
  <c r="G17" i="431"/>
  <c r="G25" i="431"/>
  <c r="H15" i="431"/>
  <c r="H23" i="431"/>
  <c r="I13" i="431"/>
  <c r="I21" i="431"/>
  <c r="J11" i="431"/>
  <c r="J19" i="431"/>
  <c r="K9" i="431"/>
  <c r="K17" i="431"/>
  <c r="K25" i="431"/>
  <c r="L15" i="431"/>
  <c r="L23" i="431"/>
  <c r="M13" i="431"/>
  <c r="M21" i="431"/>
  <c r="N11" i="431"/>
  <c r="N19" i="431"/>
  <c r="O9" i="431"/>
  <c r="O17" i="431"/>
  <c r="O25" i="431"/>
  <c r="P15" i="431"/>
  <c r="P23" i="431"/>
  <c r="Q13" i="431"/>
  <c r="Q21" i="431"/>
  <c r="C15" i="431"/>
  <c r="F9" i="431"/>
  <c r="F25" i="431"/>
  <c r="G23" i="431"/>
  <c r="H21" i="431"/>
  <c r="J25" i="431"/>
  <c r="M11" i="431"/>
  <c r="N17" i="431"/>
  <c r="P21" i="431"/>
  <c r="D14" i="431"/>
  <c r="F10" i="431"/>
  <c r="H14" i="431"/>
  <c r="K16" i="431"/>
  <c r="N10" i="431"/>
  <c r="O24" i="431"/>
  <c r="C10" i="431"/>
  <c r="C18" i="431"/>
  <c r="C26" i="431"/>
  <c r="D16" i="431"/>
  <c r="D24" i="431"/>
  <c r="E14" i="431"/>
  <c r="E22" i="431"/>
  <c r="F12" i="431"/>
  <c r="F20" i="431"/>
  <c r="G10" i="431"/>
  <c r="G18" i="431"/>
  <c r="G26" i="431"/>
  <c r="H16" i="431"/>
  <c r="H24" i="431"/>
  <c r="I14" i="431"/>
  <c r="I22" i="431"/>
  <c r="J12" i="431"/>
  <c r="J20" i="431"/>
  <c r="K10" i="431"/>
  <c r="K18" i="431"/>
  <c r="K26" i="431"/>
  <c r="L16" i="431"/>
  <c r="L24" i="431"/>
  <c r="M14" i="431"/>
  <c r="M22" i="431"/>
  <c r="N12" i="431"/>
  <c r="N20" i="431"/>
  <c r="O10" i="431"/>
  <c r="O18" i="431"/>
  <c r="O26" i="431"/>
  <c r="P16" i="431"/>
  <c r="P24" i="431"/>
  <c r="Q14" i="431"/>
  <c r="Q22" i="431"/>
  <c r="Q10" i="431"/>
  <c r="D13" i="431"/>
  <c r="I11" i="431"/>
  <c r="L13" i="431"/>
  <c r="O23" i="431"/>
  <c r="E12" i="431"/>
  <c r="I20" i="431"/>
  <c r="M12" i="431"/>
  <c r="P22" i="431"/>
  <c r="C11" i="431"/>
  <c r="C19" i="431"/>
  <c r="D9" i="431"/>
  <c r="D17" i="431"/>
  <c r="D25" i="431"/>
  <c r="E15" i="431"/>
  <c r="E23" i="431"/>
  <c r="F13" i="431"/>
  <c r="F21" i="431"/>
  <c r="G11" i="431"/>
  <c r="G19" i="431"/>
  <c r="H9" i="431"/>
  <c r="H17" i="431"/>
  <c r="H25" i="431"/>
  <c r="I15" i="431"/>
  <c r="I23" i="431"/>
  <c r="J13" i="431"/>
  <c r="J21" i="431"/>
  <c r="K11" i="431"/>
  <c r="K19" i="431"/>
  <c r="L9" i="431"/>
  <c r="L17" i="431"/>
  <c r="L25" i="431"/>
  <c r="M15" i="431"/>
  <c r="M23" i="431"/>
  <c r="N13" i="431"/>
  <c r="N21" i="431"/>
  <c r="O11" i="431"/>
  <c r="O19" i="431"/>
  <c r="P9" i="431"/>
  <c r="P17" i="431"/>
  <c r="P25" i="431"/>
  <c r="Q15" i="431"/>
  <c r="Q23" i="431"/>
  <c r="Q18" i="431"/>
  <c r="D21" i="431"/>
  <c r="I19" i="431"/>
  <c r="M19" i="431"/>
  <c r="Q11" i="431"/>
  <c r="E20" i="431"/>
  <c r="I12" i="431"/>
  <c r="K24" i="431"/>
  <c r="P14" i="431"/>
  <c r="C12" i="431"/>
  <c r="C20" i="431"/>
  <c r="D10" i="431"/>
  <c r="D18" i="431"/>
  <c r="D26" i="431"/>
  <c r="E16" i="431"/>
  <c r="E24" i="431"/>
  <c r="F14" i="431"/>
  <c r="F22" i="431"/>
  <c r="G12" i="431"/>
  <c r="G20" i="431"/>
  <c r="H10" i="431"/>
  <c r="H18" i="431"/>
  <c r="H26" i="431"/>
  <c r="I16" i="431"/>
  <c r="I24" i="431"/>
  <c r="J14" i="431"/>
  <c r="J22" i="431"/>
  <c r="K12" i="431"/>
  <c r="K20" i="431"/>
  <c r="L10" i="431"/>
  <c r="L18" i="431"/>
  <c r="L26" i="431"/>
  <c r="M16" i="431"/>
  <c r="M24" i="431"/>
  <c r="N14" i="431"/>
  <c r="N22" i="431"/>
  <c r="O12" i="431"/>
  <c r="O20" i="431"/>
  <c r="P10" i="431"/>
  <c r="P18" i="431"/>
  <c r="P26" i="431"/>
  <c r="Q16" i="431"/>
  <c r="Q24" i="431"/>
  <c r="P20" i="431"/>
  <c r="C23" i="431"/>
  <c r="E19" i="431"/>
  <c r="F17" i="431"/>
  <c r="G15" i="431"/>
  <c r="H13" i="431"/>
  <c r="J17" i="431"/>
  <c r="K15" i="431"/>
  <c r="N9" i="431"/>
  <c r="P13" i="431"/>
  <c r="C24" i="431"/>
  <c r="F18" i="431"/>
  <c r="G24" i="431"/>
  <c r="J18" i="431"/>
  <c r="L14" i="431"/>
  <c r="N18" i="431"/>
  <c r="Q12" i="431"/>
  <c r="C13" i="431"/>
  <c r="C21" i="431"/>
  <c r="D11" i="431"/>
  <c r="D19" i="431"/>
  <c r="E9" i="431"/>
  <c r="E17" i="431"/>
  <c r="E25" i="431"/>
  <c r="F15" i="431"/>
  <c r="F23" i="431"/>
  <c r="G13" i="431"/>
  <c r="G21" i="431"/>
  <c r="H11" i="431"/>
  <c r="H19" i="431"/>
  <c r="I9" i="431"/>
  <c r="I17" i="431"/>
  <c r="I25" i="431"/>
  <c r="J15" i="431"/>
  <c r="J23" i="431"/>
  <c r="K13" i="431"/>
  <c r="K21" i="431"/>
  <c r="L11" i="431"/>
  <c r="L19" i="431"/>
  <c r="M9" i="431"/>
  <c r="M17" i="431"/>
  <c r="M25" i="431"/>
  <c r="N15" i="431"/>
  <c r="N23" i="431"/>
  <c r="O13" i="431"/>
  <c r="O21" i="431"/>
  <c r="P11" i="431"/>
  <c r="P19" i="431"/>
  <c r="Q9" i="431"/>
  <c r="Q17" i="431"/>
  <c r="Q25" i="431"/>
  <c r="Q26" i="431"/>
  <c r="E11" i="431"/>
  <c r="J9" i="431"/>
  <c r="L21" i="431"/>
  <c r="O15" i="431"/>
  <c r="Q19" i="431"/>
  <c r="C16" i="431"/>
  <c r="G16" i="431"/>
  <c r="J10" i="431"/>
  <c r="M20" i="431"/>
  <c r="O16" i="431"/>
  <c r="C14" i="431"/>
  <c r="C22" i="431"/>
  <c r="D12" i="431"/>
  <c r="D20" i="431"/>
  <c r="E10" i="431"/>
  <c r="E18" i="431"/>
  <c r="E26" i="431"/>
  <c r="F16" i="431"/>
  <c r="F24" i="431"/>
  <c r="G14" i="431"/>
  <c r="G22" i="431"/>
  <c r="H12" i="431"/>
  <c r="H20" i="431"/>
  <c r="I10" i="431"/>
  <c r="I18" i="431"/>
  <c r="I26" i="431"/>
  <c r="J16" i="431"/>
  <c r="J24" i="431"/>
  <c r="K14" i="431"/>
  <c r="K22" i="431"/>
  <c r="L12" i="431"/>
  <c r="L20" i="431"/>
  <c r="M10" i="431"/>
  <c r="M18" i="431"/>
  <c r="M26" i="431"/>
  <c r="N16" i="431"/>
  <c r="N24" i="431"/>
  <c r="O14" i="431"/>
  <c r="O22" i="431"/>
  <c r="P12" i="431"/>
  <c r="K23" i="431"/>
  <c r="N25" i="431"/>
  <c r="D22" i="431"/>
  <c r="F26" i="431"/>
  <c r="H22" i="431"/>
  <c r="J26" i="431"/>
  <c r="L22" i="431"/>
  <c r="N26" i="431"/>
  <c r="Q20" i="431"/>
  <c r="P8" i="431"/>
  <c r="N8" i="431"/>
  <c r="L8" i="431"/>
  <c r="O8" i="431"/>
  <c r="J8" i="431"/>
  <c r="I8" i="431"/>
  <c r="Q8" i="431"/>
  <c r="F8" i="431"/>
  <c r="M8" i="431"/>
  <c r="K8" i="431"/>
  <c r="D8" i="431"/>
  <c r="E8" i="431"/>
  <c r="G8" i="431"/>
  <c r="H8" i="431"/>
  <c r="C8" i="431"/>
  <c r="R20" i="431" l="1"/>
  <c r="S20" i="431"/>
  <c r="R19" i="431"/>
  <c r="S19" i="431"/>
  <c r="S26" i="431"/>
  <c r="R26" i="431"/>
  <c r="S25" i="431"/>
  <c r="R25" i="431"/>
  <c r="S17" i="431"/>
  <c r="R17" i="431"/>
  <c r="S9" i="431"/>
  <c r="R9" i="431"/>
  <c r="R12" i="431"/>
  <c r="S12" i="431"/>
  <c r="R24" i="431"/>
  <c r="S24" i="431"/>
  <c r="R16" i="431"/>
  <c r="S16" i="431"/>
  <c r="R11" i="431"/>
  <c r="S11" i="431"/>
  <c r="R18" i="431"/>
  <c r="S18" i="431"/>
  <c r="R23" i="431"/>
  <c r="S23" i="431"/>
  <c r="S15" i="431"/>
  <c r="R15" i="431"/>
  <c r="S10" i="431"/>
  <c r="R10" i="431"/>
  <c r="R22" i="431"/>
  <c r="S22" i="431"/>
  <c r="S14" i="431"/>
  <c r="R14" i="431"/>
  <c r="R21" i="431"/>
  <c r="S21" i="431"/>
  <c r="R13" i="431"/>
  <c r="S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C14" i="414"/>
  <c r="D14" i="414"/>
  <c r="D17" i="414"/>
  <c r="C17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C22" i="414"/>
  <c r="D22" i="414"/>
  <c r="R3" i="345" l="1"/>
  <c r="H3" i="387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<sst xmlns="http://schemas.openxmlformats.org/spreadsheetml/2006/main" count="3603" uniqueCount="943">
  <si>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</si>
  <si>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</si>
  <si>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</si>
  <si>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</si>
  <si>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</si>
  <si>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</si>
  <si>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</si>
  <si>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</si>
  <si>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</si>
  <si>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</si>
  <si>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</si>
  <si>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</si>
  <si>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</si>
  <si>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</si>
  <si>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</si>
  <si>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</si>
  <si>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</si>
  <si>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</si>
  <si>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</si>
  <si>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</si>
  <si>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</si>
  <si>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</si>
  <si>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</si>
  <si>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</si>
  <si>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</si>
  <si>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</si>
  <si>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</si>
  <si>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</si>
  <si>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</si>
  <si>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</si>
  <si>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</si>
  <si>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</si>
  <si>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</si>
  <si>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</si>
  <si>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</si>
  <si>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</si>
  <si>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</si>
  <si>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</si>
  <si>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</si>
  <si>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</si>
  <si>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</si>
  <si>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</si>
  <si>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</si>
  <si>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</si>
  <si>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</si>
  <si>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</si>
  <si>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</si>
  <si>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</si>
  <si>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</si>
  <si>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</si>
  <si>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</si>
  <si>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</si>
  <si>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</si>
  <si>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</si>
  <si>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</si>
  <si>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</si>
  <si>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</si>
  <si>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</si>
  <si>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</si>
  <si>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</si>
  <si>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</si>
  <si>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</si>
  <si>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</si>
  <si>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</si>
  <si>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</si>
  <si>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</si>
  <si>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</si>
  <si>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</si>
  <si>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</si>
  <si>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</si>
  <si>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</si>
  <si>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</si>
  <si>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</si>
  <si>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</si>
  <si>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</si>
  <si>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</si>
  <si>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</si>
  <si>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</si>
  <si>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</si>
  <si>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</si>
  <si>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</si>
  <si>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</si>
  <si>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</si>
  <si>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</si>
  <si>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</si>
  <si>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</si>
  <si>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</si>
  <si>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</si>
  <si>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</si>
  <si>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</si>
  <si>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</si>
  <si>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</si>
  <si>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</si>
  <si>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</si>
  <si>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</si>
  <si>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</si>
  <si>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</si>
  <si>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</si>
  <si>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</si>
  <si>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</si>
  <si>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</si>
  <si>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</si>
  <si>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</si>
  <si>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</si>
  <si>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</si>
  <si>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</si>
  <si>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</si>
  <si>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</si>
  <si>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</si>
  <si>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</si>
  <si>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</si>
  <si>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</si>
  <si>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</si>
  <si>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</si>
  <si>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</si>
  <si>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</si>
  <si>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</si>
  <si>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</si>
  <si>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</si>
  <si>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</si>
  <si>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</si>
  <si>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</si>
  <si>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</si>
  <si>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</si>
  <si>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</si>
  <si>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</si>
  <si>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</si>
  <si>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</si>
  <si>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</si>
  <si>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</si>
  <si>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</si>
  <si>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</si>
  <si>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</si>
  <si>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</si>
  <si>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</si>
  <si>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</si>
  <si>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</si>
  <si>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</si>
  <si>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</si>
  <si>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</si>
  <si>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</si>
  <si>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</si>
  <si>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</si>
  <si>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</si>
  <si>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</si>
  <si>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</si>
  <si>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</si>
  <si>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</si>
  <si>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</si>
  <si>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</si>
  <si>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</si>
  <si>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</si>
  <si>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</si>
  <si>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</si>
  <si>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</si>
  <si>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</si>
  <si>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</si>
  <si>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</si>
  <si>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</si>
  <si>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</si>
  <si>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</si>
  <si>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</si>
  <si>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</si>
  <si>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</si>
  <si>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</si>
  <si>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</si>
  <si>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</si>
  <si>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</si>
  <si>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</si>
  <si>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</si>
  <si>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</si>
  <si>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</si>
  <si>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</si>
  <si>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</si>
  <si>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</si>
  <si>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</si>
  <si>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</si>
  <si>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</si>
  <si>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</si>
  <si>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</si>
  <si>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</si>
  <si>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</si>
  <si>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</si>
  <si>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</si>
  <si>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</si>
  <si>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</si>
  <si>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</si>
  <si>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</si>
  <si>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</si>
  <si>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</si>
  <si>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</si>
  <si>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</si>
  <si>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</si>
  <si>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</si>
  <si>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</si>
  <si>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</si>
  <si>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</si>
  <si>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</si>
  <si>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</si>
  <si>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</si>
  <si>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</si>
  <si>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</si>
  <si>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</si>
  <si>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</si>
  <si>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</si>
  <si>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</si>
  <si>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</si>
  <si>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</si>
  <si>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</si>
  <si>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</si>
  <si>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</si>
  <si>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</si>
  <si>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</si>
  <si>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</si>
  <si>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</si>
  <si>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</si>
  <si>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</si>
  <si>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</si>
  <si>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</si>
  <si>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</si>
  <si>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</si>
  <si>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</si>
  <si>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</si>
  <si>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</si>
  <si>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</si>
  <si>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</si>
  <si>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</si>
  <si>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</si>
  <si>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</si>
  <si>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</si>
  <si>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</si>
  <si>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</si>
  <si>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</si>
  <si>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</si>
  <si>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</si>
  <si>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</si>
  <si>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</si>
  <si>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</si>
  <si>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</si>
  <si>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</si>
  <si>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</si>
  <si>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</si>
  <si>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</si>
  <si>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</si>
  <si>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</si>
  <si>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</si>
  <si>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</si>
  <si>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</si>
  <si>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</si>
  <si>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</si>
  <si>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</si>
  <si>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</si>
  <si>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</si>
  <si>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</si>
  <si>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</si>
  <si>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</si>
  <si>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</si>
  <si>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</si>
  <si>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</si>
  <si>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</si>
  <si>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</si>
  <si>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</si>
  <si>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</si>
  <si>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</si>
  <si>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</si>
  <si>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</si>
  <si>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</si>
  <si>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</si>
  <si>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</si>
  <si>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</si>
  <si>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</si>
  <si>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</si>
  <si>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</si>
  <si>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</si>
  <si>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</si>
  <si>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</si>
  <si>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</si>
  <si>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</si>
  <si>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</si>
  <si>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</si>
  <si>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</si>
  <si>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</si>
  <si>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</si>
  <si>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</si>
  <si>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</si>
  <si>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</si>
  <si>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</si>
  <si>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</si>
  <si>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</si>
  <si>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</si>
  <si>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</si>
  <si>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</si>
  <si>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</si>
  <si>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</si>
  <si>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</si>
  <si>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</si>
  <si>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</si>
  <si>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</si>
  <si>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</si>
  <si>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</si>
  <si>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</si>
  <si>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</si>
  <si>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</si>
  <si>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</si>
  <si>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</si>
  <si>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</si>
  <si>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</si>
  <si>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</si>
  <si>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</si>
  <si>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</si>
  <si>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</si>
  <si>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</si>
  <si>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</si>
  <si>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</si>
  <si>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</si>
  <si>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</si>
  <si>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</si>
  <si>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</si>
  <si>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</si>
  <si>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</si>
  <si>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</si>
  <si>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</si>
  <si>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</si>
  <si>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</si>
  <si>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</si>
  <si>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</si>
  <si>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</si>
  <si>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</si>
  <si>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</si>
  <si>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</si>
  <si>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</si>
  <si>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</si>
  <si>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</si>
  <si>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</si>
  <si>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</si>
  <si>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</si>
  <si>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</si>
  <si>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</si>
  <si>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</si>
  <si>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</si>
  <si>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</si>
  <si>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</si>
  <si>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</si>
  <si>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</si>
  <si>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</si>
  <si>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</si>
  <si>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</si>
  <si>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</si>
  <si>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</si>
  <si>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</si>
  <si>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</si>
  <si>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</si>
  <si>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</si>
  <si>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</si>
  <si>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</si>
  <si>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</si>
  <si>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</si>
  <si>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</si>
  <si>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</si>
  <si>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</si>
  <si>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</si>
  <si>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</si>
  <si>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</si>
  <si>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</si>
  <si>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</si>
  <si>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</si>
  <si>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</si>
  <si>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</si>
  <si>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</si>
  <si>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</si>
  <si>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</si>
  <si>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</si>
  <si>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</si>
  <si>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</si>
  <si>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</si>
  <si>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</si>
  <si>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</si>
  <si>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</si>
  <si>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</si>
  <si>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</si>
  <si>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</si>
  <si>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</si>
  <si>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</si>
  <si>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</si>
  <si>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</si>
  <si>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</si>
  <si>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</si>
  <si>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</si>
  <si>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</si>
  <si>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</si>
  <si>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</si>
  <si>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</si>
  <si>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</si>
  <si>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</si>
  <si>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</si>
  <si>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</si>
  <si>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</si>
  <si>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</si>
  <si>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</si>
  <si>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</si>
  <si>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</si>
  <si>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</si>
  <si>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</si>
  <si>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</si>
  <si>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</si>
  <si>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</si>
  <si>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</si>
  <si>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</si>
  <si>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</si>
  <si>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</si>
  <si>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</si>
  <si>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</si>
  <si>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</si>
  <si>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</si>
  <si>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</si>
  <si>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</si>
  <si>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</si>
  <si>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</si>
  <si>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</si>
  <si>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</si>
  <si>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</si>
  <si>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</si>
  <si>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</si>
  <si>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</si>
  <si>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</si>
  <si>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</si>
  <si>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</si>
  <si>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</si>
  <si>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</si>
  <si>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</si>
  <si>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</si>
  <si>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</si>
  <si>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</si>
  <si>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</si>
  <si>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</si>
  <si>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</si>
  <si>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</si>
  <si>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</si>
  <si>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</si>
  <si>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</si>
  <si>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</si>
  <si>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</si>
  <si>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</si>
  <si>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</si>
  <si>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</si>
  <si>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</si>
  <si>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</si>
  <si>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</si>
  <si>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</si>
  <si>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</si>
  <si>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</si>
  <si>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</si>
  <si>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</si>
  <si>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</si>
  <si>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</si>
  <si>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</si>
  <si>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</si>
  <si>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</si>
  <si>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</si>
  <si>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</si>
  <si>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</si>
  <si>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</si>
  <si>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</si>
  <si>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</si>
  <si>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</si>
  <si>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</si>
  <si>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</si>
  <si>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</si>
  <si>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</si>
  <si>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</si>
  <si>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</si>
  <si>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</si>
  <si>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</si>
  <si>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</si>
  <si>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</si>
  <si>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</si>
  <si>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</si>
  <si>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ACYLPYRIN</t>
  </si>
  <si>
    <t>TBL 10X500MG</t>
  </si>
  <si>
    <t>BETADINE</t>
  </si>
  <si>
    <t>UNG 1X20GM</t>
  </si>
  <si>
    <t>DZ TRIXO LIND 100 ml</t>
  </si>
  <si>
    <t>EBRANTIL I.V. 25</t>
  </si>
  <si>
    <t>INJ SOL 5X5ML/25MG</t>
  </si>
  <si>
    <t>IBALGIN 400</t>
  </si>
  <si>
    <t>400MG TBL FLM 24</t>
  </si>
  <si>
    <t>IR AC.BORICI AQ.OPHTAL.50 ML</t>
  </si>
  <si>
    <t>IR OČNI VODA 50 ml</t>
  </si>
  <si>
    <t>P</t>
  </si>
  <si>
    <t>KAPIDIN 10 MG</t>
  </si>
  <si>
    <t>POR TBL FLM 30X10MG</t>
  </si>
  <si>
    <t>KL PRIPRAVEK</t>
  </si>
  <si>
    <t>PARALEN 500 TBL 12</t>
  </si>
  <si>
    <t>POR TBL NOB 12X500MG</t>
  </si>
  <si>
    <t>ROSUMOP 10 MG</t>
  </si>
  <si>
    <t>SEPTONEX</t>
  </si>
  <si>
    <t>SPR 1X45ML</t>
  </si>
  <si>
    <t>ZONEGRAN 100 MG</t>
  </si>
  <si>
    <t>POR CPS DUR 98X100MG</t>
  </si>
  <si>
    <t>3841 - SOUD: soudní lékařství - laboratoř</t>
  </si>
  <si>
    <t>C08CA13 - LERKANIDIPIN</t>
  </si>
  <si>
    <t>C10AA07 - ROSUVASTATIN</t>
  </si>
  <si>
    <t>C08CA13</t>
  </si>
  <si>
    <t>169623</t>
  </si>
  <si>
    <t>KAPIDIN</t>
  </si>
  <si>
    <t>10MG TBL FLM 30 II</t>
  </si>
  <si>
    <t>C10AA07</t>
  </si>
  <si>
    <t>145551</t>
  </si>
  <si>
    <t>ROSUMOP</t>
  </si>
  <si>
    <t>10MG TBL FLM 30</t>
  </si>
  <si>
    <t>Přehled plnění pozitivního listu - spotřeba léčivých přípravků - orientační přehled</t>
  </si>
  <si>
    <t>38 - SOUD: Ústav soudního lékařství a medicín. práva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</si>
  <si>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</si>
  <si>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</si>
  <si>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</si>
  <si>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</si>
  <si>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</si>
  <si>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</si>
  <si>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</si>
  <si>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</si>
  <si>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</si>
  <si>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DI432</t>
  </si>
  <si>
    <t>(±)-beta-Hydroxybutyrate-d4 (sodium salt), 1 mg</t>
  </si>
  <si>
    <t>DF963</t>
  </si>
  <si>
    <t>(±)-Sodium 3-hydroxybutyrate 10g</t>
  </si>
  <si>
    <t>DF645</t>
  </si>
  <si>
    <t>(S)-(+)-1-(2-Pyrrolidinylmethyl)pyrrolidine 250 mg</t>
  </si>
  <si>
    <t>DF644</t>
  </si>
  <si>
    <t>2,2''-DIPYRIDYL DISULFIDE</t>
  </si>
  <si>
    <t>DF647</t>
  </si>
  <si>
    <t>4-Dimethylaminoantipyrine</t>
  </si>
  <si>
    <t>DE368</t>
  </si>
  <si>
    <t>ACETALDEHYDE, ANHYDROUS</t>
  </si>
  <si>
    <t>DD079</t>
  </si>
  <si>
    <t>AMONIAK VODNY ROZTOK 25%</t>
  </si>
  <si>
    <t>DI180</t>
  </si>
  <si>
    <t>Aqueous Ethanol Standard Solution 100 mg/dL (1.2 ml ampoules), 100 ks</t>
  </si>
  <si>
    <t>DF864</t>
  </si>
  <si>
    <t>Aqueous Ethanol Standard Solution 160 mg/dL (1.2 ml ampoules), 50 ks</t>
  </si>
  <si>
    <t>DI179</t>
  </si>
  <si>
    <t>Aqueous Ethanol Standard Solution 20 mg/dL (1.2 ml ampoules), 100 ks</t>
  </si>
  <si>
    <t>DF865</t>
  </si>
  <si>
    <t>Aqueous Ethanol Standard Solution 200 mg/dL (1.2 ml ampoules), 50 ks</t>
  </si>
  <si>
    <t>DF921</t>
  </si>
  <si>
    <t>Aqueous Ethanol Standard Solution 300 mg/dL (1.2 ml ampoules), 50 ks</t>
  </si>
  <si>
    <t>DF863</t>
  </si>
  <si>
    <t>Aqueous Ethanol Standard Solution 50 mg/dL (1.2 ml ampoules), 50 ks</t>
  </si>
  <si>
    <t>DG384</t>
  </si>
  <si>
    <t>Bactec- PEDS - PLUS/F - plastic</t>
  </si>
  <si>
    <t>DF907</t>
  </si>
  <si>
    <t>BUP (buprenorfin)  test na záchyt drog v moči</t>
  </si>
  <si>
    <t>DD862</t>
  </si>
  <si>
    <t>Cyklohexan p.a.</t>
  </si>
  <si>
    <t>DG111</t>
  </si>
  <si>
    <t>d,l-11-nor-delta-9-THC carboxylic acid-D9</t>
  </si>
  <si>
    <t>DG794</t>
  </si>
  <si>
    <t>Desetikomorové kyvety (10 800 ks/balení)</t>
  </si>
  <si>
    <t>DC236</t>
  </si>
  <si>
    <t>DIETHYLETER P.A. NESTAB.</t>
  </si>
  <si>
    <t>DF972</t>
  </si>
  <si>
    <t>DISULFINE BLUE VN 150 (C.I.42045) FOR SU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</si>
  <si>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</si>
  <si>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</si>
  <si>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</si>
  <si>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</si>
  <si>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</si>
  <si>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</si>
  <si>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</si>
  <si>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</si>
  <si>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</si>
  <si>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</si>
  <si>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</si>
  <si>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</si>
  <si>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</si>
  <si>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</si>
  <si>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</si>
  <si>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</si>
  <si>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</si>
  <si>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</si>
  <si>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</si>
  <si>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</si>
  <si>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</si>
  <si>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</si>
  <si>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</si>
  <si>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</si>
  <si>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</si>
  <si>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</si>
  <si>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</si>
  <si>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</si>
  <si>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DG785</t>
  </si>
  <si>
    <t>DRI THC Control 40 ng/ml</t>
  </si>
  <si>
    <t>DF781</t>
  </si>
  <si>
    <t>Eosin Y  50g</t>
  </si>
  <si>
    <t>DG393</t>
  </si>
  <si>
    <t>Ethanol 96%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</si>
  <si>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</si>
  <si>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</si>
  <si>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</si>
  <si>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</si>
  <si>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</si>
  <si>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</si>
  <si>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</si>
  <si>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</si>
  <si>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DF571</t>
  </si>
  <si>
    <t>Formaldehyd 36-38% p.a., 5 L</t>
  </si>
  <si>
    <t>DG211</t>
  </si>
  <si>
    <t>HEPTAPHAN, DIAG.PROUZKY 50 ks</t>
  </si>
  <si>
    <t>DG160</t>
  </si>
  <si>
    <t>HYDROGENUHLIC.SODNY P.A.</t>
  </si>
  <si>
    <t>DB257</t>
  </si>
  <si>
    <t>CHLOROFORM P.A. - stab. methanolem</t>
  </si>
  <si>
    <t>DD195</t>
  </si>
  <si>
    <t>kyselina CITRONOVA BEZV. P.A.</t>
  </si>
  <si>
    <t>DG143</t>
  </si>
  <si>
    <t>kyselina SÍROVÁ P.A.</t>
  </si>
  <si>
    <t>DI523</t>
  </si>
  <si>
    <t>Lacosamide, European Pharmacopoeia (EP) Reference Standard</t>
  </si>
  <si>
    <t>DG229</t>
  </si>
  <si>
    <t>METHANOL P.A.</t>
  </si>
  <si>
    <t>DH285</t>
  </si>
  <si>
    <t>N-(1-Naphthyl)ethylenediamine dihydrochloride</t>
  </si>
  <si>
    <t>DI526</t>
  </si>
  <si>
    <t>N-DESETHYLAMIODARONE HCL1.0 MG/ML IN MET</t>
  </si>
  <si>
    <t>DF646</t>
  </si>
  <si>
    <t>Norfentanyl monohydrate</t>
  </si>
  <si>
    <t>DG791</t>
  </si>
  <si>
    <t>PAR TDM Level 1</t>
  </si>
  <si>
    <t>DG792</t>
  </si>
  <si>
    <t>PAR TDM Level 2</t>
  </si>
  <si>
    <t>DG793</t>
  </si>
  <si>
    <t>PAR TDM Level 3</t>
  </si>
  <si>
    <t>DA964</t>
  </si>
  <si>
    <t>Paraffinum solidum pecky</t>
  </si>
  <si>
    <t>DC347</t>
  </si>
  <si>
    <t>PARAFIN UPRAVENY 56-58, 1 kg</t>
  </si>
  <si>
    <t>DI472</t>
  </si>
  <si>
    <t>PENTAFLUOROBENZOYL CHLORIDE 99% - 5g</t>
  </si>
  <si>
    <t>DI529</t>
  </si>
  <si>
    <t>PRIMIDONE</t>
  </si>
  <si>
    <t>DH130</t>
  </si>
  <si>
    <t>QUETIAPINE HEMIFUMARATE salt 10mg</t>
  </si>
  <si>
    <t>DI525</t>
  </si>
  <si>
    <t>RISPERIDONE1.0 MG/ML IN METHANOL, AMPULE</t>
  </si>
  <si>
    <t>DG891</t>
  </si>
  <si>
    <t>Sample CUP 2.0 ml/1000 PCS</t>
  </si>
  <si>
    <t>DI313</t>
  </si>
  <si>
    <t>Sertindole -10MG</t>
  </si>
  <si>
    <t>DG179</t>
  </si>
  <si>
    <t>SIRAN AMONNY P.A.</t>
  </si>
  <si>
    <t>DG184</t>
  </si>
  <si>
    <t>SIRAN SODNY BEZV.,P.A.</t>
  </si>
  <si>
    <t>DB923</t>
  </si>
  <si>
    <t>THIOSIRAN SOD.5H2O P.A.</t>
  </si>
  <si>
    <t>DI524</t>
  </si>
  <si>
    <t>Topiramate, Pharmaceutical Secondary Standard; Certified Reference Material</t>
  </si>
  <si>
    <t>DE841</t>
  </si>
  <si>
    <t>Tramadol TRA 100 ng/ml</t>
  </si>
  <si>
    <t>DF643</t>
  </si>
  <si>
    <t>Triphenylphosphine 1g</t>
  </si>
  <si>
    <t>DH511</t>
  </si>
  <si>
    <t>Tubing maintenance sol., bal 6x20 ml</t>
  </si>
  <si>
    <t>DG190</t>
  </si>
  <si>
    <t>UHLICITAN SOD.BEZV. P.A.</t>
  </si>
  <si>
    <t>DH790</t>
  </si>
  <si>
    <t>Wash solution 4,5%, 6x100 ml</t>
  </si>
  <si>
    <t>DF638</t>
  </si>
  <si>
    <t>WATER LC-MS CHROMASOLV 4 l</t>
  </si>
  <si>
    <t>DI522</t>
  </si>
  <si>
    <t>Zonisamide solution, 1.0 mg/mL in methanol, ampule of 1 mL,</t>
  </si>
  <si>
    <t>50115040</t>
  </si>
  <si>
    <t>laboratorní materiál (Z505)</t>
  </si>
  <si>
    <t>ZM003</t>
  </si>
  <si>
    <t>Baňka odměrná s NZ a skl.dutou zátkou objem 100 ml GLAS130.234.08</t>
  </si>
  <si>
    <t>ZG467</t>
  </si>
  <si>
    <t>Baňka widmarkova 100 ml (632445101100) VTRB632445101100</t>
  </si>
  <si>
    <t>ZB426</t>
  </si>
  <si>
    <t>Mikrozkumavka eppendorf 1,5 ml bal. á 500 ks BSA 0220</t>
  </si>
  <si>
    <t>ZD437</t>
  </si>
  <si>
    <t>Nálevka dělící 250 ml s teflonovým kohoutem GLAS149.202.04</t>
  </si>
  <si>
    <t>ZL385</t>
  </si>
  <si>
    <t>Nálevka s krátkým stonkem pr. 85 mm (221-1725) VTRB632413001085</t>
  </si>
  <si>
    <t>ZC080</t>
  </si>
  <si>
    <t>Sklo krycí 24 x 24 mm, á 1000 ks BD2424</t>
  </si>
  <si>
    <t>ZC831</t>
  </si>
  <si>
    <t>Sklo podložní mat. okraj bal. á 50 ks AA00000112E (2501)</t>
  </si>
  <si>
    <t>ZQ319</t>
  </si>
  <si>
    <t>Stříkačka mikro Hamilton Syringe chromatography Microliter HPLC/GC 85 N objem 5µl dělení 0,05 µl špička s ostrým hrotem pst2 rozchod 26s délka 51 mm prům. vnějš. 0,47 mm 549-1202</t>
  </si>
  <si>
    <t>ZL968</t>
  </si>
  <si>
    <t>Špička Insert 0,1 ml 31 x 6 mm 15 mm bal. á 100 ks 2541.0105</t>
  </si>
  <si>
    <t>ZB605</t>
  </si>
  <si>
    <t>Špička modrá krátká manžeta 1108</t>
  </si>
  <si>
    <t>ZE198</t>
  </si>
  <si>
    <t>Špička pipetovací eppendorf Tips 100-5000 ul bal. á 500 ks 0030000978</t>
  </si>
  <si>
    <t>ZB861</t>
  </si>
  <si>
    <t>Špička pipetovací standard Tips 0,1-10 ul 0030000811</t>
  </si>
  <si>
    <t>ZC716</t>
  </si>
  <si>
    <t>Špička žlutá pipetovací dlouhá manžeta bal. á 1000 ks 1123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</si>
  <si>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</si>
  <si>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</si>
  <si>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</si>
  <si>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silikon/červ.PTFE, bal.á 100 ks, 2540.0130</t>
  </si>
  <si>
    <t>ZE220</t>
  </si>
  <si>
    <t>Vialka šroubovací 8 ml (2 dram) z tmavého skla 17 x 60 mm bal. á 100 ks 38015-1760A</t>
  </si>
  <si>
    <t>50115050</t>
  </si>
  <si>
    <t>obvazový materiál (Z502)</t>
  </si>
  <si>
    <t>ZA321</t>
  </si>
  <si>
    <t>Kompresa gáza 7,5 cm x 7,5 cm/100 ks nesterilní 06002</t>
  </si>
  <si>
    <t>ZB404</t>
  </si>
  <si>
    <t>Náplast cosmos 8 cm x 1 m 5403353</t>
  </si>
  <si>
    <t>ZN366</t>
  </si>
  <si>
    <t>Náplast poinjekční elastická tkaná jednotl. baleno 19 mm x 72 mm P-CURE1972ELAST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</si>
  <si>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</si>
  <si>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</si>
  <si>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</si>
  <si>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</si>
  <si>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</si>
  <si>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</si>
  <si>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ZC757</t>
  </si>
  <si>
    <t>Čepelka skalpelová 24 BB524</t>
  </si>
  <si>
    <t>ZB973</t>
  </si>
  <si>
    <t>Fólie hliniková 20 x 20 cm bal. á 25 ks HPTLC 1.055480.001 (CN CZ_2019_EM_1098_28807)</t>
  </si>
  <si>
    <t>ZC019</t>
  </si>
  <si>
    <t>Fólie plastická silikag. 20 x 20 cm bal. á 25 ks TLC 1.057350.001 (CN CZ_2019_EM_1098_28807)</t>
  </si>
  <si>
    <t>ZP078</t>
  </si>
  <si>
    <t>Kontejner 25 ml PP šroubový sterilní uzávěr 2680/EST/SG</t>
  </si>
  <si>
    <t>ZA651</t>
  </si>
  <si>
    <t>Kotouč náhradní 50 mm HB do pilky DIMEDA 8895-02</t>
  </si>
  <si>
    <t>ZC311</t>
  </si>
  <si>
    <t>Kotouč náhradní 65 mm HB do pilky DIMEDA 8896-01</t>
  </si>
  <si>
    <t>ZO930</t>
  </si>
  <si>
    <t>Nádoba 100 ml PP 72/62 mm s přiloženým uzávěrem bílé víčko sterilní na tekutý materiál 75.562.105</t>
  </si>
  <si>
    <t>ZF159</t>
  </si>
  <si>
    <t>Nádoba na kontaminovaný odpad 1 l 15-0002</t>
  </si>
  <si>
    <t>ZF104</t>
  </si>
  <si>
    <t>Nádoba na kontaminovaný odpad 10 l 15-0006</t>
  </si>
  <si>
    <t>ZE159</t>
  </si>
  <si>
    <t>Nádoba na kontaminovaný odpad 2 l 15-0003</t>
  </si>
  <si>
    <t>ZP199</t>
  </si>
  <si>
    <t>Nádoba na kontaminovaný odpad 30 l PP s víkem 335 x 400 x 318 mm 4430</t>
  </si>
  <si>
    <t>ZF192</t>
  </si>
  <si>
    <t>Nádoba na kontaminovaný odpad 4 l 15-0004</t>
  </si>
  <si>
    <t>ZK726</t>
  </si>
  <si>
    <t>Nádoba na kontaminovaný odpad PBS 12 l 2041300431302 (I003501400)</t>
  </si>
  <si>
    <t>ZK679</t>
  </si>
  <si>
    <t>Nádoba na kontaminovaný odpad SC 60 l jednoduché víko,zámek 2021800411502(I005430006)</t>
  </si>
  <si>
    <t>ZA855</t>
  </si>
  <si>
    <t>Pipeta pasteurova P 223 6,5 ml 204523</t>
  </si>
  <si>
    <t>ZE221</t>
  </si>
  <si>
    <t>Septa pro víčka 15-425 a 8 ml šr.vialky 13 mm 0,060 PTFE/silicone šedá 606050G-15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</si>
  <si>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</si>
  <si>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</si>
  <si>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</si>
  <si>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</si>
  <si>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</si>
  <si>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</si>
  <si>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ZH615</t>
  </si>
  <si>
    <t>Uzávěr krimplovací Al s otvorem 20 mm á 100 ks (548-3096) LAPH20010408</t>
  </si>
  <si>
    <t>ZF221</t>
  </si>
  <si>
    <t>Víčka k vialkám 15-425 černá PP plná 5320-15</t>
  </si>
  <si>
    <t>ZH614</t>
  </si>
  <si>
    <t>Zátka butyl šedá 20 mm á 100 ks (548-3100) LAPH20100290</t>
  </si>
  <si>
    <t>ZB756</t>
  </si>
  <si>
    <t>Zkumavka 3 ml K3 edta fialová 454086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</si>
  <si>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</si>
  <si>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</si>
  <si>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</si>
  <si>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</si>
  <si>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</si>
  <si>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</si>
  <si>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50115065</t>
  </si>
  <si>
    <t>ZPr - vpichovací materiál (Z530)</t>
  </si>
  <si>
    <t>ZA999</t>
  </si>
  <si>
    <t>Jehla injekční 0,5 x 16 mm oranžová 4657853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</si>
  <si>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</si>
  <si>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</si>
  <si>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</si>
  <si>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</si>
  <si>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</si>
  <si>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</si>
  <si>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</si>
  <si>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</si>
  <si>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ZN130</t>
  </si>
  <si>
    <t>Rukavice operační latex bez pudru sterilní  PF ansell gammex vel. 6,0 330048060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</si>
  <si>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</si>
  <si>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</si>
  <si>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</si>
  <si>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</si>
  <si>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</si>
  <si>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</si>
  <si>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</si>
  <si>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</si>
  <si>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</si>
  <si>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</si>
  <si>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</si>
  <si>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</si>
  <si>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</si>
  <si>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</si>
  <si>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</si>
  <si>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</si>
  <si>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</si>
  <si>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</si>
  <si>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</si>
  <si>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</si>
  <si>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</si>
  <si>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</si>
  <si>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</si>
  <si>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</si>
  <si>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</si>
  <si>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</si>
  <si>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</si>
  <si>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</si>
  <si>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</si>
  <si>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</si>
  <si>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</si>
  <si>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</si>
  <si>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</si>
  <si>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</si>
  <si>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</si>
  <si>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</si>
  <si>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</si>
  <si>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</si>
  <si>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</si>
  <si>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</si>
  <si>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</si>
  <si>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</si>
  <si>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</si>
  <si>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</si>
  <si>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</si>
  <si>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</si>
  <si>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</si>
  <si>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</si>
  <si>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</si>
  <si>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</si>
  <si>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</si>
  <si>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Mazurová Radka</t>
  </si>
  <si>
    <t>Není Určen</t>
  </si>
  <si>
    <t>Pargačová Veronika</t>
  </si>
  <si>
    <t>Vitovják Marek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</si>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</sst>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177" fontId="35" fillId="10" borderId="115" xfId="0" quotePrefix="1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0.76266547692436548</c:v>
                </c:pt>
                <c:pt idx="1">
                  <c:v>0.71897362035079415</c:v>
                </c:pt>
                <c:pt idx="2">
                  <c:v>0.73243492970020629</c:v>
                </c:pt>
                <c:pt idx="3">
                  <c:v>0.72008297816286304</c:v>
                </c:pt>
                <c:pt idx="4">
                  <c:v>0.69900621663647389</c:v>
                </c:pt>
                <c:pt idx="5">
                  <c:v>0.67227474347686067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0.82872584960862061</c:v>
                </c:pt>
                <c:pt idx="1">
                  <c:v>0.82872584960862061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6" totalsRowShown="0" headerRowDxfId="75" tableBorderDxfId="74">
  <autoFilter ref="A7:S2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8" totalsRowShown="0">
  <autoFilter ref="C3:S9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7" hidden="1" customWidth="1"/>
    <col min="4" max="16384" width="8.85546875" style="115"/>
  </cols>
  <sheetData>
    <row r="1" spans="1:3" ht="18.600000000000001" customHeight="1" thickBot="1" x14ac:dyDescent="0.35">
      <c r="A1" s="309" t="s">
        <v>94</v>
      </c>
      <c r="B1" s="309"/>
    </row>
    <row r="2" spans="1:3" ht="14.45" customHeight="1" thickBot="1" x14ac:dyDescent="0.25">
      <c r="A2" s="212" t="s">
        <v>247</v>
      </c>
      <c r="B2" s="46"/>
    </row>
    <row r="3" spans="1:3" ht="14.45" customHeight="1" thickBot="1" x14ac:dyDescent="0.25">
      <c r="A3" s="305" t="s">
        <v>124</v>
      </c>
      <c r="B3" s="306"/>
    </row>
    <row r="4" spans="1:3" ht="14.45" customHeight="1" x14ac:dyDescent="0.2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5" customHeight="1" x14ac:dyDescent="0.2">
      <c r="A5" s="129" t="str">
        <f t="shared" si="0"/>
        <v>HI</v>
      </c>
      <c r="B5" s="75" t="s">
        <v>121</v>
      </c>
      <c r="C5" s="47" t="s">
        <v>97</v>
      </c>
    </row>
    <row r="6" spans="1:3" ht="14.45" customHeight="1" x14ac:dyDescent="0.2">
      <c r="A6" s="130" t="str">
        <f t="shared" si="0"/>
        <v>HI Graf</v>
      </c>
      <c r="B6" s="76" t="s">
        <v>90</v>
      </c>
      <c r="C6" s="47" t="s">
        <v>98</v>
      </c>
    </row>
    <row r="7" spans="1:3" ht="14.45" customHeight="1" x14ac:dyDescent="0.2">
      <c r="A7" s="130" t="str">
        <f t="shared" si="0"/>
        <v>Man Tab</v>
      </c>
      <c r="B7" s="76" t="s">
        <v>249</v>
      </c>
      <c r="C7" s="47" t="s">
        <v>99</v>
      </c>
    </row>
    <row r="8" spans="1:3" ht="14.45" customHeight="1" thickBot="1" x14ac:dyDescent="0.25">
      <c r="A8" s="131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7" t="s">
        <v>95</v>
      </c>
      <c r="B10" s="306"/>
    </row>
    <row r="11" spans="1:3" ht="14.45" customHeight="1" x14ac:dyDescent="0.2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5" customHeight="1" x14ac:dyDescent="0.2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9" customHeight="1" x14ac:dyDescent="0.2">
      <c r="A13" s="130" t="str">
        <f t="shared" si="2"/>
        <v>LŽ PL</v>
      </c>
      <c r="B13" s="499" t="s">
        <v>142</v>
      </c>
      <c r="C13" s="47" t="s">
        <v>128</v>
      </c>
    </row>
    <row r="14" spans="1:3" ht="14.45" customHeight="1" x14ac:dyDescent="0.2">
      <c r="A14" s="130" t="str">
        <f t="shared" si="2"/>
        <v>LŽ PL Detail</v>
      </c>
      <c r="B14" s="76" t="s">
        <v>510</v>
      </c>
      <c r="C14" s="47" t="s">
        <v>129</v>
      </c>
    </row>
    <row r="15" spans="1:3" ht="14.45" customHeight="1" x14ac:dyDescent="0.2">
      <c r="A15" s="130" t="str">
        <f t="shared" si="2"/>
        <v>LŽ Statim</v>
      </c>
      <c r="B15" s="234" t="s">
        <v>173</v>
      </c>
      <c r="C15" s="47" t="s">
        <v>183</v>
      </c>
    </row>
    <row r="16" spans="1:3" ht="14.45" customHeight="1" x14ac:dyDescent="0.2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5" customHeight="1" x14ac:dyDescent="0.2">
      <c r="A17" s="130" t="str">
        <f t="shared" si="2"/>
        <v>MŽ Detail</v>
      </c>
      <c r="B17" s="76" t="s">
        <v>795</v>
      </c>
      <c r="C17" s="47" t="s">
        <v>103</v>
      </c>
    </row>
    <row r="18" spans="1:3" ht="14.45" customHeight="1" thickBot="1" x14ac:dyDescent="0.2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8" t="s">
        <v>96</v>
      </c>
      <c r="B20" s="306"/>
    </row>
    <row r="21" spans="1:3" ht="14.45" customHeight="1" x14ac:dyDescent="0.2">
      <c r="A21" s="133" t="str">
        <f t="shared" ref="A21:A26" si="4">HYPERLINK("#'"&amp;C21&amp;"'!A1",C21)</f>
        <v>ZV Vykáz.-A</v>
      </c>
      <c r="B21" s="75" t="s">
        <v>824</v>
      </c>
      <c r="C21" s="47" t="s">
        <v>107</v>
      </c>
    </row>
    <row r="22" spans="1:3" ht="14.45" customHeight="1" x14ac:dyDescent="0.2">
      <c r="A22" s="130" t="str">
        <f t="shared" ref="A22" si="5">HYPERLINK("#'"&amp;C22&amp;"'!A1",C22)</f>
        <v>ZV Vykáz.-A Lékaři</v>
      </c>
      <c r="B22" s="76" t="s">
        <v>838</v>
      </c>
      <c r="C22" s="47" t="s">
        <v>186</v>
      </c>
    </row>
    <row r="23" spans="1:3" ht="14.45" customHeight="1" x14ac:dyDescent="0.2">
      <c r="A23" s="130" t="str">
        <f t="shared" si="4"/>
        <v>ZV Vykáz.-A Detail</v>
      </c>
      <c r="B23" s="76" t="s">
        <v>901</v>
      </c>
      <c r="C23" s="47" t="s">
        <v>108</v>
      </c>
    </row>
    <row r="24" spans="1:3" ht="14.45" customHeight="1" x14ac:dyDescent="0.25">
      <c r="A24" s="247" t="str">
        <f>HYPERLINK("#'"&amp;C24&amp;"'!A1",C24)</f>
        <v>ZV Vykáz.-A Det.Lék.</v>
      </c>
      <c r="B24" s="76" t="s">
        <v>902</v>
      </c>
      <c r="C24" s="47" t="s">
        <v>190</v>
      </c>
    </row>
    <row r="25" spans="1:3" ht="14.45" customHeight="1" x14ac:dyDescent="0.2">
      <c r="A25" s="130" t="str">
        <f t="shared" si="4"/>
        <v>ZV Vykáz.-H</v>
      </c>
      <c r="B25" s="76" t="s">
        <v>111</v>
      </c>
      <c r="C25" s="47" t="s">
        <v>109</v>
      </c>
    </row>
    <row r="26" spans="1:3" ht="14.45" customHeight="1" x14ac:dyDescent="0.2">
      <c r="A26" s="130" t="str">
        <f t="shared" si="4"/>
        <v>ZV Vykáz.-H Detail</v>
      </c>
      <c r="B26" s="76" t="s">
        <v>942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FCF384EA-C96E-4B17-9D8A-AA2C2FFA300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5" bestFit="1" customWidth="1"/>
    <col min="2" max="2" width="8.85546875" style="115" bestFit="1" customWidth="1"/>
    <col min="3" max="3" width="7" style="115" bestFit="1" customWidth="1"/>
    <col min="4" max="4" width="53.42578125" style="115" bestFit="1" customWidth="1"/>
    <col min="5" max="5" width="28.42578125" style="115" bestFit="1" customWidth="1"/>
    <col min="6" max="6" width="6.7109375" style="191" customWidth="1"/>
    <col min="7" max="7" width="10" style="191" customWidth="1"/>
    <col min="8" max="8" width="6.7109375" style="194" bestFit="1" customWidth="1"/>
    <col min="9" max="9" width="6.7109375" style="191" customWidth="1"/>
    <col min="10" max="10" width="10.85546875" style="191" customWidth="1"/>
    <col min="11" max="11" width="6.7109375" style="194" bestFit="1" customWidth="1"/>
    <col min="12" max="12" width="6.7109375" style="191" customWidth="1"/>
    <col min="13" max="13" width="10.85546875" style="191" customWidth="1"/>
    <col min="14" max="16384" width="8.85546875" style="115"/>
  </cols>
  <sheetData>
    <row r="1" spans="1:13" ht="18.600000000000001" customHeight="1" thickBot="1" x14ac:dyDescent="0.35">
      <c r="A1" s="348" t="s">
        <v>510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5" customHeight="1" thickBot="1" x14ac:dyDescent="0.2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5" customHeight="1" thickBot="1" x14ac:dyDescent="0.2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102.33999999999999</v>
      </c>
      <c r="K3" s="44">
        <f>IF(M3=0,0,J3/M3)</f>
        <v>1</v>
      </c>
      <c r="L3" s="43">
        <f>SUBTOTAL(9,L6:L1048576)</f>
        <v>2</v>
      </c>
      <c r="M3" s="45">
        <f>SUBTOTAL(9,M6:M1048576)</f>
        <v>102.33999999999999</v>
      </c>
    </row>
    <row r="4" spans="1:13" ht="14.45" customHeight="1" thickBot="1" x14ac:dyDescent="0.2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5" customHeight="1" thickBot="1" x14ac:dyDescent="0.25">
      <c r="A5" s="487" t="s">
        <v>115</v>
      </c>
      <c r="B5" s="506" t="s">
        <v>116</v>
      </c>
      <c r="C5" s="506" t="s">
        <v>57</v>
      </c>
      <c r="D5" s="506" t="s">
        <v>117</v>
      </c>
      <c r="E5" s="506" t="s">
        <v>118</v>
      </c>
      <c r="F5" s="507" t="s">
        <v>15</v>
      </c>
      <c r="G5" s="507" t="s">
        <v>14</v>
      </c>
      <c r="H5" s="489" t="s">
        <v>119</v>
      </c>
      <c r="I5" s="488" t="s">
        <v>15</v>
      </c>
      <c r="J5" s="507" t="s">
        <v>14</v>
      </c>
      <c r="K5" s="489" t="s">
        <v>119</v>
      </c>
      <c r="L5" s="488" t="s">
        <v>15</v>
      </c>
      <c r="M5" s="508" t="s">
        <v>14</v>
      </c>
    </row>
    <row r="6" spans="1:13" ht="14.45" customHeight="1" x14ac:dyDescent="0.2">
      <c r="A6" s="466" t="s">
        <v>470</v>
      </c>
      <c r="B6" s="467" t="s">
        <v>502</v>
      </c>
      <c r="C6" s="467" t="s">
        <v>503</v>
      </c>
      <c r="D6" s="467" t="s">
        <v>504</v>
      </c>
      <c r="E6" s="467" t="s">
        <v>505</v>
      </c>
      <c r="F6" s="471"/>
      <c r="G6" s="471"/>
      <c r="H6" s="492">
        <v>0</v>
      </c>
      <c r="I6" s="471">
        <v>1</v>
      </c>
      <c r="J6" s="471">
        <v>32.97</v>
      </c>
      <c r="K6" s="492">
        <v>1</v>
      </c>
      <c r="L6" s="471">
        <v>1</v>
      </c>
      <c r="M6" s="472">
        <v>32.97</v>
      </c>
    </row>
    <row r="7" spans="1:13" ht="14.45" customHeight="1" thickBot="1" x14ac:dyDescent="0.25">
      <c r="A7" s="480" t="s">
        <v>470</v>
      </c>
      <c r="B7" s="481" t="s">
        <v>506</v>
      </c>
      <c r="C7" s="481" t="s">
        <v>507</v>
      </c>
      <c r="D7" s="481" t="s">
        <v>508</v>
      </c>
      <c r="E7" s="481" t="s">
        <v>509</v>
      </c>
      <c r="F7" s="485"/>
      <c r="G7" s="485"/>
      <c r="H7" s="493">
        <v>0</v>
      </c>
      <c r="I7" s="485">
        <v>1</v>
      </c>
      <c r="J7" s="485">
        <v>69.36999999999999</v>
      </c>
      <c r="K7" s="493">
        <v>1</v>
      </c>
      <c r="L7" s="485">
        <v>1</v>
      </c>
      <c r="M7" s="486">
        <v>69.36999999999999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5B49FEE7-A7BA-466B-9B65-48720B081A23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8" customWidth="1"/>
    <col min="2" max="2" width="5.42578125" style="191" bestFit="1" customWidth="1"/>
    <col min="3" max="3" width="6.140625" style="191" bestFit="1" customWidth="1"/>
    <col min="4" max="4" width="7.42578125" style="191" bestFit="1" customWidth="1"/>
    <col min="5" max="5" width="6.28515625" style="191" bestFit="1" customWidth="1"/>
    <col min="6" max="6" width="6.28515625" style="194" bestFit="1" customWidth="1"/>
    <col min="7" max="7" width="6.140625" style="194" bestFit="1" customWidth="1"/>
    <col min="8" max="8" width="7.42578125" style="194" bestFit="1" customWidth="1"/>
    <col min="9" max="9" width="6.28515625" style="194" bestFit="1" customWidth="1"/>
    <col min="10" max="10" width="5.42578125" style="191" bestFit="1" customWidth="1"/>
    <col min="11" max="11" width="6.140625" style="191" bestFit="1" customWidth="1"/>
    <col min="12" max="12" width="7.42578125" style="191" bestFit="1" customWidth="1"/>
    <col min="13" max="13" width="6.28515625" style="191" bestFit="1" customWidth="1"/>
    <col min="14" max="14" width="5.28515625" style="194" bestFit="1" customWidth="1"/>
    <col min="15" max="15" width="6.140625" style="194" bestFit="1" customWidth="1"/>
    <col min="16" max="16" width="7.42578125" style="194" bestFit="1" customWidth="1"/>
    <col min="17" max="17" width="6.28515625" style="194" bestFit="1" customWidth="1"/>
    <col min="18" max="16384" width="8.85546875" style="115"/>
  </cols>
  <sheetData>
    <row r="1" spans="1:17" ht="18.600000000000001" customHeight="1" thickBot="1" x14ac:dyDescent="0.35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5" customHeight="1" thickBot="1" x14ac:dyDescent="0.25">
      <c r="A2" s="212" t="s">
        <v>247</v>
      </c>
      <c r="B2" s="198"/>
      <c r="C2" s="198"/>
      <c r="D2" s="198"/>
      <c r="E2" s="198"/>
    </row>
    <row r="3" spans="1:17" ht="14.45" customHeight="1" thickBot="1" x14ac:dyDescent="0.25">
      <c r="A3" s="227" t="s">
        <v>3</v>
      </c>
      <c r="B3" s="231">
        <f>SUM(B6:B1048576)</f>
        <v>25</v>
      </c>
      <c r="C3" s="232">
        <f>SUM(C6:C1048576)</f>
        <v>2</v>
      </c>
      <c r="D3" s="232">
        <f>SUM(D6:D1048576)</f>
        <v>0</v>
      </c>
      <c r="E3" s="233">
        <f>SUM(E6:E1048576)</f>
        <v>0</v>
      </c>
      <c r="F3" s="230">
        <f>IF(SUM($B3:$E3)=0,"",B3/SUM($B3:$E3))</f>
        <v>0.92592592592592593</v>
      </c>
      <c r="G3" s="228">
        <f t="shared" ref="G3:I3" si="0">IF(SUM($B3:$E3)=0,"",C3/SUM($B3:$E3))</f>
        <v>7.407407407407407E-2</v>
      </c>
      <c r="H3" s="228">
        <f t="shared" si="0"/>
        <v>0</v>
      </c>
      <c r="I3" s="229">
        <f t="shared" si="0"/>
        <v>0</v>
      </c>
      <c r="J3" s="232">
        <f>SUM(J6:J1048576)</f>
        <v>10</v>
      </c>
      <c r="K3" s="232">
        <f>SUM(K6:K1048576)</f>
        <v>2</v>
      </c>
      <c r="L3" s="232">
        <f>SUM(L6:L1048576)</f>
        <v>0</v>
      </c>
      <c r="M3" s="233">
        <f>SUM(M6:M1048576)</f>
        <v>0</v>
      </c>
      <c r="N3" s="230">
        <f>IF(SUM($J3:$M3)=0,"",J3/SUM($J3:$M3))</f>
        <v>0.83333333333333337</v>
      </c>
      <c r="O3" s="228">
        <f t="shared" ref="O3:Q3" si="1">IF(SUM($J3:$M3)=0,"",K3/SUM($J3:$M3))</f>
        <v>0.16666666666666666</v>
      </c>
      <c r="P3" s="228">
        <f t="shared" si="1"/>
        <v>0</v>
      </c>
      <c r="Q3" s="229">
        <f t="shared" si="1"/>
        <v>0</v>
      </c>
    </row>
    <row r="4" spans="1:17" ht="14.45" customHeight="1" thickBot="1" x14ac:dyDescent="0.2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5" customHeight="1" thickBot="1" x14ac:dyDescent="0.25">
      <c r="A5" s="509" t="s">
        <v>174</v>
      </c>
      <c r="B5" s="510" t="s">
        <v>176</v>
      </c>
      <c r="C5" s="510" t="s">
        <v>177</v>
      </c>
      <c r="D5" s="510" t="s">
        <v>178</v>
      </c>
      <c r="E5" s="511" t="s">
        <v>179</v>
      </c>
      <c r="F5" s="512" t="s">
        <v>176</v>
      </c>
      <c r="G5" s="513" t="s">
        <v>177</v>
      </c>
      <c r="H5" s="513" t="s">
        <v>178</v>
      </c>
      <c r="I5" s="514" t="s">
        <v>179</v>
      </c>
      <c r="J5" s="510" t="s">
        <v>176</v>
      </c>
      <c r="K5" s="510" t="s">
        <v>177</v>
      </c>
      <c r="L5" s="510" t="s">
        <v>178</v>
      </c>
      <c r="M5" s="511" t="s">
        <v>179</v>
      </c>
      <c r="N5" s="512" t="s">
        <v>176</v>
      </c>
      <c r="O5" s="513" t="s">
        <v>177</v>
      </c>
      <c r="P5" s="513" t="s">
        <v>178</v>
      </c>
      <c r="Q5" s="514" t="s">
        <v>179</v>
      </c>
    </row>
    <row r="6" spans="1:17" ht="14.45" customHeight="1" x14ac:dyDescent="0.2">
      <c r="A6" s="517" t="s">
        <v>511</v>
      </c>
      <c r="B6" s="521"/>
      <c r="C6" s="471"/>
      <c r="D6" s="471"/>
      <c r="E6" s="472"/>
      <c r="F6" s="519"/>
      <c r="G6" s="492"/>
      <c r="H6" s="492"/>
      <c r="I6" s="523"/>
      <c r="J6" s="521"/>
      <c r="K6" s="471"/>
      <c r="L6" s="471"/>
      <c r="M6" s="472"/>
      <c r="N6" s="519"/>
      <c r="O6" s="492"/>
      <c r="P6" s="492"/>
      <c r="Q6" s="515"/>
    </row>
    <row r="7" spans="1:17" ht="14.45" customHeight="1" thickBot="1" x14ac:dyDescent="0.25">
      <c r="A7" s="518" t="s">
        <v>499</v>
      </c>
      <c r="B7" s="522">
        <v>25</v>
      </c>
      <c r="C7" s="485">
        <v>2</v>
      </c>
      <c r="D7" s="485"/>
      <c r="E7" s="486"/>
      <c r="F7" s="520">
        <v>0.92592592592592593</v>
      </c>
      <c r="G7" s="493">
        <v>7.407407407407407E-2</v>
      </c>
      <c r="H7" s="493">
        <v>0</v>
      </c>
      <c r="I7" s="524">
        <v>0</v>
      </c>
      <c r="J7" s="522">
        <v>10</v>
      </c>
      <c r="K7" s="485">
        <v>2</v>
      </c>
      <c r="L7" s="485"/>
      <c r="M7" s="486"/>
      <c r="N7" s="520">
        <v>0.83333333333333337</v>
      </c>
      <c r="O7" s="493">
        <v>0.16666666666666666</v>
      </c>
      <c r="P7" s="493">
        <v>0</v>
      </c>
      <c r="Q7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7E3D53E0-5E3D-443D-850C-375B24B8942B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2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18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3" t="s">
        <v>463</v>
      </c>
      <c r="B5" s="454" t="s">
        <v>464</v>
      </c>
      <c r="C5" s="455" t="s">
        <v>465</v>
      </c>
      <c r="D5" s="455" t="s">
        <v>465</v>
      </c>
      <c r="E5" s="455"/>
      <c r="F5" s="455" t="s">
        <v>465</v>
      </c>
      <c r="G5" s="455" t="s">
        <v>465</v>
      </c>
      <c r="H5" s="455" t="s">
        <v>465</v>
      </c>
      <c r="I5" s="456" t="s">
        <v>465</v>
      </c>
      <c r="J5" s="457" t="s">
        <v>55</v>
      </c>
    </row>
    <row r="6" spans="1:10" ht="14.45" customHeight="1" x14ac:dyDescent="0.2">
      <c r="A6" s="453" t="s">
        <v>463</v>
      </c>
      <c r="B6" s="454" t="s">
        <v>512</v>
      </c>
      <c r="C6" s="455">
        <v>294.03251000000006</v>
      </c>
      <c r="D6" s="455">
        <v>301.94326000000001</v>
      </c>
      <c r="E6" s="455"/>
      <c r="F6" s="455">
        <v>301.90188999999992</v>
      </c>
      <c r="G6" s="455">
        <v>315.5</v>
      </c>
      <c r="H6" s="455">
        <v>-13.598110000000077</v>
      </c>
      <c r="I6" s="456">
        <v>0.95689980982567324</v>
      </c>
      <c r="J6" s="457" t="s">
        <v>1</v>
      </c>
    </row>
    <row r="7" spans="1:10" ht="14.45" customHeight="1" x14ac:dyDescent="0.2">
      <c r="A7" s="453" t="s">
        <v>463</v>
      </c>
      <c r="B7" s="454" t="s">
        <v>513</v>
      </c>
      <c r="C7" s="455">
        <v>63.096009999999993</v>
      </c>
      <c r="D7" s="455">
        <v>35.308299999999996</v>
      </c>
      <c r="E7" s="455"/>
      <c r="F7" s="455">
        <v>70.906789999999987</v>
      </c>
      <c r="G7" s="455">
        <v>60</v>
      </c>
      <c r="H7" s="455">
        <v>10.906789999999987</v>
      </c>
      <c r="I7" s="456">
        <v>1.1817798333333331</v>
      </c>
      <c r="J7" s="457" t="s">
        <v>1</v>
      </c>
    </row>
    <row r="8" spans="1:10" ht="14.45" customHeight="1" x14ac:dyDescent="0.2">
      <c r="A8" s="453" t="s">
        <v>463</v>
      </c>
      <c r="B8" s="454" t="s">
        <v>514</v>
      </c>
      <c r="C8" s="455">
        <v>24.165240000000001</v>
      </c>
      <c r="D8" s="455">
        <v>17.049379999999996</v>
      </c>
      <c r="E8" s="455"/>
      <c r="F8" s="455">
        <v>15.27276</v>
      </c>
      <c r="G8" s="455">
        <v>20</v>
      </c>
      <c r="H8" s="455">
        <v>-4.7272400000000001</v>
      </c>
      <c r="I8" s="456">
        <v>0.76363800000000004</v>
      </c>
      <c r="J8" s="457" t="s">
        <v>1</v>
      </c>
    </row>
    <row r="9" spans="1:10" ht="14.45" customHeight="1" x14ac:dyDescent="0.2">
      <c r="A9" s="453" t="s">
        <v>463</v>
      </c>
      <c r="B9" s="454" t="s">
        <v>515</v>
      </c>
      <c r="C9" s="455">
        <v>62.752740000000003</v>
      </c>
      <c r="D9" s="455">
        <v>91.930480000000003</v>
      </c>
      <c r="E9" s="455"/>
      <c r="F9" s="455">
        <v>65.669680000000014</v>
      </c>
      <c r="G9" s="455">
        <v>107.5</v>
      </c>
      <c r="H9" s="455">
        <v>-41.830319999999986</v>
      </c>
      <c r="I9" s="456">
        <v>0.61088074418604665</v>
      </c>
      <c r="J9" s="457" t="s">
        <v>1</v>
      </c>
    </row>
    <row r="10" spans="1:10" ht="14.45" customHeight="1" x14ac:dyDescent="0.2">
      <c r="A10" s="453" t="s">
        <v>463</v>
      </c>
      <c r="B10" s="454" t="s">
        <v>516</v>
      </c>
      <c r="C10" s="455">
        <v>0.27500000000000002</v>
      </c>
      <c r="D10" s="455">
        <v>0</v>
      </c>
      <c r="E10" s="455"/>
      <c r="F10" s="455">
        <v>0.29699999999999999</v>
      </c>
      <c r="G10" s="455">
        <v>0.13092153930664063</v>
      </c>
      <c r="H10" s="455">
        <v>0.16607846069335935</v>
      </c>
      <c r="I10" s="456">
        <v>2.2685342807066697</v>
      </c>
      <c r="J10" s="457" t="s">
        <v>1</v>
      </c>
    </row>
    <row r="11" spans="1:10" ht="14.45" customHeight="1" x14ac:dyDescent="0.2">
      <c r="A11" s="453" t="s">
        <v>463</v>
      </c>
      <c r="B11" s="454" t="s">
        <v>517</v>
      </c>
      <c r="C11" s="455">
        <v>29.56091</v>
      </c>
      <c r="D11" s="455">
        <v>25.057380000000002</v>
      </c>
      <c r="E11" s="455"/>
      <c r="F11" s="455">
        <v>27.305499999999999</v>
      </c>
      <c r="G11" s="455">
        <v>27.5</v>
      </c>
      <c r="H11" s="455">
        <v>-0.19450000000000145</v>
      </c>
      <c r="I11" s="456">
        <v>0.99292727272727266</v>
      </c>
      <c r="J11" s="457" t="s">
        <v>1</v>
      </c>
    </row>
    <row r="12" spans="1:10" ht="14.45" customHeight="1" x14ac:dyDescent="0.2">
      <c r="A12" s="453" t="s">
        <v>463</v>
      </c>
      <c r="B12" s="454" t="s">
        <v>518</v>
      </c>
      <c r="C12" s="455">
        <v>0</v>
      </c>
      <c r="D12" s="455">
        <v>0.74051999999999996</v>
      </c>
      <c r="E12" s="455"/>
      <c r="F12" s="455">
        <v>0</v>
      </c>
      <c r="G12" s="455">
        <v>0</v>
      </c>
      <c r="H12" s="455">
        <v>0</v>
      </c>
      <c r="I12" s="456" t="s">
        <v>465</v>
      </c>
      <c r="J12" s="457" t="s">
        <v>1</v>
      </c>
    </row>
    <row r="13" spans="1:10" ht="14.45" customHeight="1" x14ac:dyDescent="0.2">
      <c r="A13" s="453" t="s">
        <v>463</v>
      </c>
      <c r="B13" s="454" t="s">
        <v>468</v>
      </c>
      <c r="C13" s="455">
        <v>473.88240999999999</v>
      </c>
      <c r="D13" s="455">
        <v>472.02931999999998</v>
      </c>
      <c r="E13" s="455"/>
      <c r="F13" s="455">
        <v>481.35361999999998</v>
      </c>
      <c r="G13" s="455">
        <v>530.63092153930666</v>
      </c>
      <c r="H13" s="455">
        <v>-49.277301539306677</v>
      </c>
      <c r="I13" s="456">
        <v>0.90713450811279861</v>
      </c>
      <c r="J13" s="457" t="s">
        <v>469</v>
      </c>
    </row>
    <row r="15" spans="1:10" ht="14.45" customHeight="1" x14ac:dyDescent="0.2">
      <c r="A15" s="453" t="s">
        <v>463</v>
      </c>
      <c r="B15" s="454" t="s">
        <v>464</v>
      </c>
      <c r="C15" s="455" t="s">
        <v>465</v>
      </c>
      <c r="D15" s="455" t="s">
        <v>465</v>
      </c>
      <c r="E15" s="455"/>
      <c r="F15" s="455" t="s">
        <v>465</v>
      </c>
      <c r="G15" s="455" t="s">
        <v>465</v>
      </c>
      <c r="H15" s="455" t="s">
        <v>465</v>
      </c>
      <c r="I15" s="456" t="s">
        <v>465</v>
      </c>
      <c r="J15" s="457" t="s">
        <v>55</v>
      </c>
    </row>
    <row r="16" spans="1:10" ht="14.45" customHeight="1" x14ac:dyDescent="0.2">
      <c r="A16" s="453" t="s">
        <v>470</v>
      </c>
      <c r="B16" s="454" t="s">
        <v>471</v>
      </c>
      <c r="C16" s="455" t="s">
        <v>465</v>
      </c>
      <c r="D16" s="455" t="s">
        <v>465</v>
      </c>
      <c r="E16" s="455"/>
      <c r="F16" s="455" t="s">
        <v>465</v>
      </c>
      <c r="G16" s="455" t="s">
        <v>465</v>
      </c>
      <c r="H16" s="455" t="s">
        <v>465</v>
      </c>
      <c r="I16" s="456" t="s">
        <v>465</v>
      </c>
      <c r="J16" s="457" t="s">
        <v>0</v>
      </c>
    </row>
    <row r="17" spans="1:10" ht="14.45" customHeight="1" x14ac:dyDescent="0.2">
      <c r="A17" s="453" t="s">
        <v>470</v>
      </c>
      <c r="B17" s="454" t="s">
        <v>512</v>
      </c>
      <c r="C17" s="455">
        <v>294.03251000000006</v>
      </c>
      <c r="D17" s="455">
        <v>301.94326000000001</v>
      </c>
      <c r="E17" s="455"/>
      <c r="F17" s="455">
        <v>301.90188999999992</v>
      </c>
      <c r="G17" s="455">
        <v>316</v>
      </c>
      <c r="H17" s="455">
        <v>-14.098110000000077</v>
      </c>
      <c r="I17" s="456">
        <v>0.95538572784810105</v>
      </c>
      <c r="J17" s="457" t="s">
        <v>1</v>
      </c>
    </row>
    <row r="18" spans="1:10" ht="14.45" customHeight="1" x14ac:dyDescent="0.2">
      <c r="A18" s="453" t="s">
        <v>470</v>
      </c>
      <c r="B18" s="454" t="s">
        <v>513</v>
      </c>
      <c r="C18" s="455">
        <v>63.096009999999993</v>
      </c>
      <c r="D18" s="455">
        <v>35.308299999999996</v>
      </c>
      <c r="E18" s="455"/>
      <c r="F18" s="455">
        <v>70.906789999999987</v>
      </c>
      <c r="G18" s="455">
        <v>60</v>
      </c>
      <c r="H18" s="455">
        <v>10.906789999999987</v>
      </c>
      <c r="I18" s="456">
        <v>1.1817798333333331</v>
      </c>
      <c r="J18" s="457" t="s">
        <v>1</v>
      </c>
    </row>
    <row r="19" spans="1:10" ht="14.45" customHeight="1" x14ac:dyDescent="0.2">
      <c r="A19" s="453" t="s">
        <v>470</v>
      </c>
      <c r="B19" s="454" t="s">
        <v>514</v>
      </c>
      <c r="C19" s="455">
        <v>24.165240000000001</v>
      </c>
      <c r="D19" s="455">
        <v>17.049379999999996</v>
      </c>
      <c r="E19" s="455"/>
      <c r="F19" s="455">
        <v>15.27276</v>
      </c>
      <c r="G19" s="455">
        <v>20</v>
      </c>
      <c r="H19" s="455">
        <v>-4.7272400000000001</v>
      </c>
      <c r="I19" s="456">
        <v>0.76363800000000004</v>
      </c>
      <c r="J19" s="457" t="s">
        <v>1</v>
      </c>
    </row>
    <row r="20" spans="1:10" ht="14.45" customHeight="1" x14ac:dyDescent="0.2">
      <c r="A20" s="453" t="s">
        <v>470</v>
      </c>
      <c r="B20" s="454" t="s">
        <v>515</v>
      </c>
      <c r="C20" s="455">
        <v>62.752740000000003</v>
      </c>
      <c r="D20" s="455">
        <v>91.930480000000003</v>
      </c>
      <c r="E20" s="455"/>
      <c r="F20" s="455">
        <v>65.669680000000014</v>
      </c>
      <c r="G20" s="455">
        <v>108</v>
      </c>
      <c r="H20" s="455">
        <v>-42.330319999999986</v>
      </c>
      <c r="I20" s="456">
        <v>0.6080525925925927</v>
      </c>
      <c r="J20" s="457" t="s">
        <v>1</v>
      </c>
    </row>
    <row r="21" spans="1:10" ht="14.45" customHeight="1" x14ac:dyDescent="0.2">
      <c r="A21" s="453" t="s">
        <v>470</v>
      </c>
      <c r="B21" s="454" t="s">
        <v>516</v>
      </c>
      <c r="C21" s="455">
        <v>0.27500000000000002</v>
      </c>
      <c r="D21" s="455">
        <v>0</v>
      </c>
      <c r="E21" s="455"/>
      <c r="F21" s="455">
        <v>0.29699999999999999</v>
      </c>
      <c r="G21" s="455">
        <v>0</v>
      </c>
      <c r="H21" s="455">
        <v>0.29699999999999999</v>
      </c>
      <c r="I21" s="456" t="s">
        <v>465</v>
      </c>
      <c r="J21" s="457" t="s">
        <v>1</v>
      </c>
    </row>
    <row r="22" spans="1:10" ht="14.45" customHeight="1" x14ac:dyDescent="0.2">
      <c r="A22" s="453" t="s">
        <v>470</v>
      </c>
      <c r="B22" s="454" t="s">
        <v>517</v>
      </c>
      <c r="C22" s="455">
        <v>29.56091</v>
      </c>
      <c r="D22" s="455">
        <v>25.057380000000002</v>
      </c>
      <c r="E22" s="455"/>
      <c r="F22" s="455">
        <v>27.305499999999999</v>
      </c>
      <c r="G22" s="455">
        <v>28</v>
      </c>
      <c r="H22" s="455">
        <v>-0.69450000000000145</v>
      </c>
      <c r="I22" s="456">
        <v>0.97519642857142852</v>
      </c>
      <c r="J22" s="457" t="s">
        <v>1</v>
      </c>
    </row>
    <row r="23" spans="1:10" ht="14.45" customHeight="1" x14ac:dyDescent="0.2">
      <c r="A23" s="453" t="s">
        <v>470</v>
      </c>
      <c r="B23" s="454" t="s">
        <v>518</v>
      </c>
      <c r="C23" s="455">
        <v>0</v>
      </c>
      <c r="D23" s="455">
        <v>0.74051999999999996</v>
      </c>
      <c r="E23" s="455"/>
      <c r="F23" s="455">
        <v>0</v>
      </c>
      <c r="G23" s="455">
        <v>0</v>
      </c>
      <c r="H23" s="455">
        <v>0</v>
      </c>
      <c r="I23" s="456" t="s">
        <v>465</v>
      </c>
      <c r="J23" s="457" t="s">
        <v>1</v>
      </c>
    </row>
    <row r="24" spans="1:10" ht="14.45" customHeight="1" x14ac:dyDescent="0.2">
      <c r="A24" s="453" t="s">
        <v>470</v>
      </c>
      <c r="B24" s="454" t="s">
        <v>472</v>
      </c>
      <c r="C24" s="455">
        <v>473.88240999999999</v>
      </c>
      <c r="D24" s="455">
        <v>472.02931999999998</v>
      </c>
      <c r="E24" s="455"/>
      <c r="F24" s="455">
        <v>481.35361999999998</v>
      </c>
      <c r="G24" s="455">
        <v>531</v>
      </c>
      <c r="H24" s="455">
        <v>-49.646380000000022</v>
      </c>
      <c r="I24" s="456">
        <v>0.90650399246704327</v>
      </c>
      <c r="J24" s="457" t="s">
        <v>473</v>
      </c>
    </row>
    <row r="25" spans="1:10" ht="14.45" customHeight="1" x14ac:dyDescent="0.2">
      <c r="A25" s="453" t="s">
        <v>465</v>
      </c>
      <c r="B25" s="454" t="s">
        <v>465</v>
      </c>
      <c r="C25" s="455" t="s">
        <v>465</v>
      </c>
      <c r="D25" s="455" t="s">
        <v>465</v>
      </c>
      <c r="E25" s="455"/>
      <c r="F25" s="455" t="s">
        <v>465</v>
      </c>
      <c r="G25" s="455" t="s">
        <v>465</v>
      </c>
      <c r="H25" s="455" t="s">
        <v>465</v>
      </c>
      <c r="I25" s="456" t="s">
        <v>465</v>
      </c>
      <c r="J25" s="457" t="s">
        <v>474</v>
      </c>
    </row>
    <row r="26" spans="1:10" ht="14.45" customHeight="1" x14ac:dyDescent="0.2">
      <c r="A26" s="453" t="s">
        <v>463</v>
      </c>
      <c r="B26" s="454" t="s">
        <v>468</v>
      </c>
      <c r="C26" s="455">
        <v>473.88240999999999</v>
      </c>
      <c r="D26" s="455">
        <v>472.02931999999998</v>
      </c>
      <c r="E26" s="455"/>
      <c r="F26" s="455">
        <v>481.35361999999998</v>
      </c>
      <c r="G26" s="455">
        <v>531</v>
      </c>
      <c r="H26" s="455">
        <v>-49.646380000000022</v>
      </c>
      <c r="I26" s="456">
        <v>0.90650399246704327</v>
      </c>
      <c r="J26" s="457" t="s">
        <v>469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431DA1AD-D2DE-47A3-9593-916C4F259DC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3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193" bestFit="1" customWidth="1"/>
    <col min="6" max="6" width="18.7109375" style="197" customWidth="1"/>
    <col min="7" max="7" width="12.42578125" style="193" hidden="1" customWidth="1" outlineLevel="1"/>
    <col min="8" max="8" width="25.7109375" style="193" customWidth="1" collapsed="1"/>
    <col min="9" max="9" width="7.7109375" style="191" customWidth="1"/>
    <col min="10" max="10" width="10" style="191" customWidth="1"/>
    <col min="11" max="11" width="11.140625" style="191" customWidth="1"/>
    <col min="12" max="16384" width="8.85546875" style="115"/>
  </cols>
  <sheetData>
    <row r="1" spans="1:11" ht="18.600000000000001" customHeight="1" thickBot="1" x14ac:dyDescent="0.35">
      <c r="A1" s="346" t="s">
        <v>795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5" customHeight="1" thickBot="1" x14ac:dyDescent="0.2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5" customHeight="1" thickBot="1" x14ac:dyDescent="0.2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4.2429449606657146</v>
      </c>
      <c r="J3" s="84">
        <f>SUBTOTAL(9,J5:J1048576)</f>
        <v>113448</v>
      </c>
      <c r="K3" s="85">
        <f>SUBTOTAL(9,K5:K1048576)</f>
        <v>481353.61989760399</v>
      </c>
    </row>
    <row r="4" spans="1:11" s="192" customFormat="1" ht="14.45" customHeight="1" thickBot="1" x14ac:dyDescent="0.25">
      <c r="A4" s="458" t="s">
        <v>4</v>
      </c>
      <c r="B4" s="459" t="s">
        <v>5</v>
      </c>
      <c r="C4" s="459" t="s">
        <v>0</v>
      </c>
      <c r="D4" s="459" t="s">
        <v>6</v>
      </c>
      <c r="E4" s="459" t="s">
        <v>7</v>
      </c>
      <c r="F4" s="459" t="s">
        <v>1</v>
      </c>
      <c r="G4" s="459" t="s">
        <v>57</v>
      </c>
      <c r="H4" s="461" t="s">
        <v>11</v>
      </c>
      <c r="I4" s="462" t="s">
        <v>126</v>
      </c>
      <c r="J4" s="462" t="s">
        <v>13</v>
      </c>
      <c r="K4" s="463" t="s">
        <v>137</v>
      </c>
    </row>
    <row r="5" spans="1:11" ht="14.45" customHeight="1" x14ac:dyDescent="0.2">
      <c r="A5" s="466" t="s">
        <v>463</v>
      </c>
      <c r="B5" s="467" t="s">
        <v>464</v>
      </c>
      <c r="C5" s="468" t="s">
        <v>470</v>
      </c>
      <c r="D5" s="469" t="s">
        <v>471</v>
      </c>
      <c r="E5" s="468" t="s">
        <v>519</v>
      </c>
      <c r="F5" s="469" t="s">
        <v>520</v>
      </c>
      <c r="G5" s="468" t="s">
        <v>521</v>
      </c>
      <c r="H5" s="468" t="s">
        <v>522</v>
      </c>
      <c r="I5" s="471">
        <v>3655.39990234375</v>
      </c>
      <c r="J5" s="471">
        <v>2</v>
      </c>
      <c r="K5" s="472">
        <v>7310.7998046875</v>
      </c>
    </row>
    <row r="6" spans="1:11" ht="14.45" customHeight="1" x14ac:dyDescent="0.2">
      <c r="A6" s="473" t="s">
        <v>463</v>
      </c>
      <c r="B6" s="474" t="s">
        <v>464</v>
      </c>
      <c r="C6" s="475" t="s">
        <v>470</v>
      </c>
      <c r="D6" s="476" t="s">
        <v>471</v>
      </c>
      <c r="E6" s="475" t="s">
        <v>519</v>
      </c>
      <c r="F6" s="476" t="s">
        <v>520</v>
      </c>
      <c r="G6" s="475" t="s">
        <v>523</v>
      </c>
      <c r="H6" s="475" t="s">
        <v>524</v>
      </c>
      <c r="I6" s="478">
        <v>1882.1600341796875</v>
      </c>
      <c r="J6" s="478">
        <v>1</v>
      </c>
      <c r="K6" s="479">
        <v>1882.1600341796875</v>
      </c>
    </row>
    <row r="7" spans="1:11" ht="14.45" customHeight="1" x14ac:dyDescent="0.2">
      <c r="A7" s="473" t="s">
        <v>463</v>
      </c>
      <c r="B7" s="474" t="s">
        <v>464</v>
      </c>
      <c r="C7" s="475" t="s">
        <v>470</v>
      </c>
      <c r="D7" s="476" t="s">
        <v>471</v>
      </c>
      <c r="E7" s="475" t="s">
        <v>519</v>
      </c>
      <c r="F7" s="476" t="s">
        <v>520</v>
      </c>
      <c r="G7" s="475" t="s">
        <v>525</v>
      </c>
      <c r="H7" s="475" t="s">
        <v>526</v>
      </c>
      <c r="I7" s="478">
        <v>1686.8499755859375</v>
      </c>
      <c r="J7" s="478">
        <v>1</v>
      </c>
      <c r="K7" s="479">
        <v>1686.8499755859375</v>
      </c>
    </row>
    <row r="8" spans="1:11" ht="14.45" customHeight="1" x14ac:dyDescent="0.2">
      <c r="A8" s="473" t="s">
        <v>463</v>
      </c>
      <c r="B8" s="474" t="s">
        <v>464</v>
      </c>
      <c r="C8" s="475" t="s">
        <v>470</v>
      </c>
      <c r="D8" s="476" t="s">
        <v>471</v>
      </c>
      <c r="E8" s="475" t="s">
        <v>519</v>
      </c>
      <c r="F8" s="476" t="s">
        <v>520</v>
      </c>
      <c r="G8" s="475" t="s">
        <v>527</v>
      </c>
      <c r="H8" s="475" t="s">
        <v>528</v>
      </c>
      <c r="I8" s="478">
        <v>1851.300048828125</v>
      </c>
      <c r="J8" s="478">
        <v>1</v>
      </c>
      <c r="K8" s="479">
        <v>1851.300048828125</v>
      </c>
    </row>
    <row r="9" spans="1:11" ht="14.45" customHeight="1" x14ac:dyDescent="0.2">
      <c r="A9" s="473" t="s">
        <v>463</v>
      </c>
      <c r="B9" s="474" t="s">
        <v>464</v>
      </c>
      <c r="C9" s="475" t="s">
        <v>470</v>
      </c>
      <c r="D9" s="476" t="s">
        <v>471</v>
      </c>
      <c r="E9" s="475" t="s">
        <v>519</v>
      </c>
      <c r="F9" s="476" t="s">
        <v>520</v>
      </c>
      <c r="G9" s="475" t="s">
        <v>529</v>
      </c>
      <c r="H9" s="475" t="s">
        <v>530</v>
      </c>
      <c r="I9" s="478">
        <v>1810.1600341796875</v>
      </c>
      <c r="J9" s="478">
        <v>1</v>
      </c>
      <c r="K9" s="479">
        <v>1810.1600341796875</v>
      </c>
    </row>
    <row r="10" spans="1:11" ht="14.45" customHeight="1" x14ac:dyDescent="0.2">
      <c r="A10" s="473" t="s">
        <v>463</v>
      </c>
      <c r="B10" s="474" t="s">
        <v>464</v>
      </c>
      <c r="C10" s="475" t="s">
        <v>470</v>
      </c>
      <c r="D10" s="476" t="s">
        <v>471</v>
      </c>
      <c r="E10" s="475" t="s">
        <v>519</v>
      </c>
      <c r="F10" s="476" t="s">
        <v>520</v>
      </c>
      <c r="G10" s="475" t="s">
        <v>531</v>
      </c>
      <c r="H10" s="475" t="s">
        <v>532</v>
      </c>
      <c r="I10" s="478">
        <v>853.0999755859375</v>
      </c>
      <c r="J10" s="478">
        <v>1</v>
      </c>
      <c r="K10" s="479">
        <v>853.0999755859375</v>
      </c>
    </row>
    <row r="11" spans="1:11" ht="14.45" customHeight="1" x14ac:dyDescent="0.2">
      <c r="A11" s="473" t="s">
        <v>463</v>
      </c>
      <c r="B11" s="474" t="s">
        <v>464</v>
      </c>
      <c r="C11" s="475" t="s">
        <v>470</v>
      </c>
      <c r="D11" s="476" t="s">
        <v>471</v>
      </c>
      <c r="E11" s="475" t="s">
        <v>519</v>
      </c>
      <c r="F11" s="476" t="s">
        <v>520</v>
      </c>
      <c r="G11" s="475" t="s">
        <v>533</v>
      </c>
      <c r="H11" s="475" t="s">
        <v>534</v>
      </c>
      <c r="I11" s="478">
        <v>93.169998168945313</v>
      </c>
      <c r="J11" s="478">
        <v>1</v>
      </c>
      <c r="K11" s="479">
        <v>93.169998168945313</v>
      </c>
    </row>
    <row r="12" spans="1:11" ht="14.45" customHeight="1" x14ac:dyDescent="0.2">
      <c r="A12" s="473" t="s">
        <v>463</v>
      </c>
      <c r="B12" s="474" t="s">
        <v>464</v>
      </c>
      <c r="C12" s="475" t="s">
        <v>470</v>
      </c>
      <c r="D12" s="476" t="s">
        <v>471</v>
      </c>
      <c r="E12" s="475" t="s">
        <v>519</v>
      </c>
      <c r="F12" s="476" t="s">
        <v>520</v>
      </c>
      <c r="G12" s="475" t="s">
        <v>535</v>
      </c>
      <c r="H12" s="475" t="s">
        <v>536</v>
      </c>
      <c r="I12" s="478">
        <v>6056.0498046875</v>
      </c>
      <c r="J12" s="478">
        <v>1</v>
      </c>
      <c r="K12" s="479">
        <v>6056.0498046875</v>
      </c>
    </row>
    <row r="13" spans="1:11" ht="14.45" customHeight="1" x14ac:dyDescent="0.2">
      <c r="A13" s="473" t="s">
        <v>463</v>
      </c>
      <c r="B13" s="474" t="s">
        <v>464</v>
      </c>
      <c r="C13" s="475" t="s">
        <v>470</v>
      </c>
      <c r="D13" s="476" t="s">
        <v>471</v>
      </c>
      <c r="E13" s="475" t="s">
        <v>519</v>
      </c>
      <c r="F13" s="476" t="s">
        <v>520</v>
      </c>
      <c r="G13" s="475" t="s">
        <v>537</v>
      </c>
      <c r="H13" s="475" t="s">
        <v>538</v>
      </c>
      <c r="I13" s="478">
        <v>3167.780029296875</v>
      </c>
      <c r="J13" s="478">
        <v>1</v>
      </c>
      <c r="K13" s="479">
        <v>3167.780029296875</v>
      </c>
    </row>
    <row r="14" spans="1:11" ht="14.45" customHeight="1" x14ac:dyDescent="0.2">
      <c r="A14" s="473" t="s">
        <v>463</v>
      </c>
      <c r="B14" s="474" t="s">
        <v>464</v>
      </c>
      <c r="C14" s="475" t="s">
        <v>470</v>
      </c>
      <c r="D14" s="476" t="s">
        <v>471</v>
      </c>
      <c r="E14" s="475" t="s">
        <v>519</v>
      </c>
      <c r="F14" s="476" t="s">
        <v>520</v>
      </c>
      <c r="G14" s="475" t="s">
        <v>539</v>
      </c>
      <c r="H14" s="475" t="s">
        <v>540</v>
      </c>
      <c r="I14" s="478">
        <v>6056.0498046875</v>
      </c>
      <c r="J14" s="478">
        <v>1</v>
      </c>
      <c r="K14" s="479">
        <v>6056.0498046875</v>
      </c>
    </row>
    <row r="15" spans="1:11" ht="14.45" customHeight="1" x14ac:dyDescent="0.2">
      <c r="A15" s="473" t="s">
        <v>463</v>
      </c>
      <c r="B15" s="474" t="s">
        <v>464</v>
      </c>
      <c r="C15" s="475" t="s">
        <v>470</v>
      </c>
      <c r="D15" s="476" t="s">
        <v>471</v>
      </c>
      <c r="E15" s="475" t="s">
        <v>519</v>
      </c>
      <c r="F15" s="476" t="s">
        <v>520</v>
      </c>
      <c r="G15" s="475" t="s">
        <v>541</v>
      </c>
      <c r="H15" s="475" t="s">
        <v>542</v>
      </c>
      <c r="I15" s="478">
        <v>3167.780029296875</v>
      </c>
      <c r="J15" s="478">
        <v>1</v>
      </c>
      <c r="K15" s="479">
        <v>3167.780029296875</v>
      </c>
    </row>
    <row r="16" spans="1:11" ht="14.45" customHeight="1" x14ac:dyDescent="0.2">
      <c r="A16" s="473" t="s">
        <v>463</v>
      </c>
      <c r="B16" s="474" t="s">
        <v>464</v>
      </c>
      <c r="C16" s="475" t="s">
        <v>470</v>
      </c>
      <c r="D16" s="476" t="s">
        <v>471</v>
      </c>
      <c r="E16" s="475" t="s">
        <v>519</v>
      </c>
      <c r="F16" s="476" t="s">
        <v>520</v>
      </c>
      <c r="G16" s="475" t="s">
        <v>543</v>
      </c>
      <c r="H16" s="475" t="s">
        <v>544</v>
      </c>
      <c r="I16" s="478">
        <v>3167.780029296875</v>
      </c>
      <c r="J16" s="478">
        <v>1</v>
      </c>
      <c r="K16" s="479">
        <v>3167.780029296875</v>
      </c>
    </row>
    <row r="17" spans="1:11" ht="14.45" customHeight="1" x14ac:dyDescent="0.2">
      <c r="A17" s="473" t="s">
        <v>463</v>
      </c>
      <c r="B17" s="474" t="s">
        <v>464</v>
      </c>
      <c r="C17" s="475" t="s">
        <v>470</v>
      </c>
      <c r="D17" s="476" t="s">
        <v>471</v>
      </c>
      <c r="E17" s="475" t="s">
        <v>519</v>
      </c>
      <c r="F17" s="476" t="s">
        <v>520</v>
      </c>
      <c r="G17" s="475" t="s">
        <v>545</v>
      </c>
      <c r="H17" s="475" t="s">
        <v>546</v>
      </c>
      <c r="I17" s="478">
        <v>3167.780029296875</v>
      </c>
      <c r="J17" s="478">
        <v>1</v>
      </c>
      <c r="K17" s="479">
        <v>3167.780029296875</v>
      </c>
    </row>
    <row r="18" spans="1:11" ht="14.45" customHeight="1" x14ac:dyDescent="0.2">
      <c r="A18" s="473" t="s">
        <v>463</v>
      </c>
      <c r="B18" s="474" t="s">
        <v>464</v>
      </c>
      <c r="C18" s="475" t="s">
        <v>470</v>
      </c>
      <c r="D18" s="476" t="s">
        <v>471</v>
      </c>
      <c r="E18" s="475" t="s">
        <v>519</v>
      </c>
      <c r="F18" s="476" t="s">
        <v>520</v>
      </c>
      <c r="G18" s="475" t="s">
        <v>547</v>
      </c>
      <c r="H18" s="475" t="s">
        <v>548</v>
      </c>
      <c r="I18" s="478">
        <v>147.17999267578125</v>
      </c>
      <c r="J18" s="478">
        <v>4</v>
      </c>
      <c r="K18" s="479">
        <v>588.719970703125</v>
      </c>
    </row>
    <row r="19" spans="1:11" ht="14.45" customHeight="1" x14ac:dyDescent="0.2">
      <c r="A19" s="473" t="s">
        <v>463</v>
      </c>
      <c r="B19" s="474" t="s">
        <v>464</v>
      </c>
      <c r="C19" s="475" t="s">
        <v>470</v>
      </c>
      <c r="D19" s="476" t="s">
        <v>471</v>
      </c>
      <c r="E19" s="475" t="s">
        <v>519</v>
      </c>
      <c r="F19" s="476" t="s">
        <v>520</v>
      </c>
      <c r="G19" s="475" t="s">
        <v>549</v>
      </c>
      <c r="H19" s="475" t="s">
        <v>550</v>
      </c>
      <c r="I19" s="478">
        <v>30.25</v>
      </c>
      <c r="J19" s="478">
        <v>100</v>
      </c>
      <c r="K19" s="479">
        <v>3025</v>
      </c>
    </row>
    <row r="20" spans="1:11" ht="14.45" customHeight="1" x14ac:dyDescent="0.2">
      <c r="A20" s="473" t="s">
        <v>463</v>
      </c>
      <c r="B20" s="474" t="s">
        <v>464</v>
      </c>
      <c r="C20" s="475" t="s">
        <v>470</v>
      </c>
      <c r="D20" s="476" t="s">
        <v>471</v>
      </c>
      <c r="E20" s="475" t="s">
        <v>519</v>
      </c>
      <c r="F20" s="476" t="s">
        <v>520</v>
      </c>
      <c r="G20" s="475" t="s">
        <v>551</v>
      </c>
      <c r="H20" s="475" t="s">
        <v>552</v>
      </c>
      <c r="I20" s="478">
        <v>160.44999694824219</v>
      </c>
      <c r="J20" s="478">
        <v>1</v>
      </c>
      <c r="K20" s="479">
        <v>160.44999694824219</v>
      </c>
    </row>
    <row r="21" spans="1:11" ht="14.45" customHeight="1" x14ac:dyDescent="0.2">
      <c r="A21" s="473" t="s">
        <v>463</v>
      </c>
      <c r="B21" s="474" t="s">
        <v>464</v>
      </c>
      <c r="C21" s="475" t="s">
        <v>470</v>
      </c>
      <c r="D21" s="476" t="s">
        <v>471</v>
      </c>
      <c r="E21" s="475" t="s">
        <v>519</v>
      </c>
      <c r="F21" s="476" t="s">
        <v>520</v>
      </c>
      <c r="G21" s="475" t="s">
        <v>553</v>
      </c>
      <c r="H21" s="475" t="s">
        <v>554</v>
      </c>
      <c r="I21" s="478">
        <v>4210.7998046875</v>
      </c>
      <c r="J21" s="478">
        <v>1</v>
      </c>
      <c r="K21" s="479">
        <v>4210.7998046875</v>
      </c>
    </row>
    <row r="22" spans="1:11" ht="14.45" customHeight="1" x14ac:dyDescent="0.2">
      <c r="A22" s="473" t="s">
        <v>463</v>
      </c>
      <c r="B22" s="474" t="s">
        <v>464</v>
      </c>
      <c r="C22" s="475" t="s">
        <v>470</v>
      </c>
      <c r="D22" s="476" t="s">
        <v>471</v>
      </c>
      <c r="E22" s="475" t="s">
        <v>519</v>
      </c>
      <c r="F22" s="476" t="s">
        <v>520</v>
      </c>
      <c r="G22" s="475" t="s">
        <v>555</v>
      </c>
      <c r="H22" s="475" t="s">
        <v>556</v>
      </c>
      <c r="I22" s="478">
        <v>11646.25</v>
      </c>
      <c r="J22" s="478">
        <v>1</v>
      </c>
      <c r="K22" s="479">
        <v>11646.25</v>
      </c>
    </row>
    <row r="23" spans="1:11" ht="14.45" customHeight="1" x14ac:dyDescent="0.2">
      <c r="A23" s="473" t="s">
        <v>463</v>
      </c>
      <c r="B23" s="474" t="s">
        <v>464</v>
      </c>
      <c r="C23" s="475" t="s">
        <v>470</v>
      </c>
      <c r="D23" s="476" t="s">
        <v>471</v>
      </c>
      <c r="E23" s="475" t="s">
        <v>519</v>
      </c>
      <c r="F23" s="476" t="s">
        <v>520</v>
      </c>
      <c r="G23" s="475" t="s">
        <v>557</v>
      </c>
      <c r="H23" s="475" t="s">
        <v>558</v>
      </c>
      <c r="I23" s="478">
        <v>241.8800048828125</v>
      </c>
      <c r="J23" s="478">
        <v>132</v>
      </c>
      <c r="K23" s="479">
        <v>31928.040283203125</v>
      </c>
    </row>
    <row r="24" spans="1:11" ht="14.45" customHeight="1" x14ac:dyDescent="0.2">
      <c r="A24" s="473" t="s">
        <v>463</v>
      </c>
      <c r="B24" s="474" t="s">
        <v>464</v>
      </c>
      <c r="C24" s="475" t="s">
        <v>470</v>
      </c>
      <c r="D24" s="476" t="s">
        <v>471</v>
      </c>
      <c r="E24" s="475" t="s">
        <v>519</v>
      </c>
      <c r="F24" s="476" t="s">
        <v>520</v>
      </c>
      <c r="G24" s="475" t="s">
        <v>559</v>
      </c>
      <c r="H24" s="475" t="s">
        <v>560</v>
      </c>
      <c r="I24" s="478">
        <v>1985.0999755859375</v>
      </c>
      <c r="J24" s="478">
        <v>1</v>
      </c>
      <c r="K24" s="479">
        <v>1985.0999755859375</v>
      </c>
    </row>
    <row r="25" spans="1:11" ht="14.45" customHeight="1" x14ac:dyDescent="0.2">
      <c r="A25" s="473" t="s">
        <v>463</v>
      </c>
      <c r="B25" s="474" t="s">
        <v>464</v>
      </c>
      <c r="C25" s="475" t="s">
        <v>470</v>
      </c>
      <c r="D25" s="476" t="s">
        <v>471</v>
      </c>
      <c r="E25" s="475" t="s">
        <v>519</v>
      </c>
      <c r="F25" s="476" t="s">
        <v>520</v>
      </c>
      <c r="G25" s="475" t="s">
        <v>561</v>
      </c>
      <c r="H25" s="475" t="s">
        <v>562</v>
      </c>
      <c r="I25" s="478">
        <v>410.18857247488842</v>
      </c>
      <c r="J25" s="478">
        <v>14</v>
      </c>
      <c r="K25" s="479">
        <v>5742.6400146484375</v>
      </c>
    </row>
    <row r="26" spans="1:11" ht="14.45" customHeight="1" x14ac:dyDescent="0.2">
      <c r="A26" s="473" t="s">
        <v>463</v>
      </c>
      <c r="B26" s="474" t="s">
        <v>464</v>
      </c>
      <c r="C26" s="475" t="s">
        <v>470</v>
      </c>
      <c r="D26" s="476" t="s">
        <v>471</v>
      </c>
      <c r="E26" s="475" t="s">
        <v>519</v>
      </c>
      <c r="F26" s="476" t="s">
        <v>520</v>
      </c>
      <c r="G26" s="475" t="s">
        <v>563</v>
      </c>
      <c r="H26" s="475" t="s">
        <v>564</v>
      </c>
      <c r="I26" s="478">
        <v>6972.4501953125</v>
      </c>
      <c r="J26" s="478">
        <v>1</v>
      </c>
      <c r="K26" s="479">
        <v>6972.4501953125</v>
      </c>
    </row>
    <row r="27" spans="1:11" ht="14.45" customHeight="1" x14ac:dyDescent="0.2">
      <c r="A27" s="473" t="s">
        <v>463</v>
      </c>
      <c r="B27" s="474" t="s">
        <v>464</v>
      </c>
      <c r="C27" s="475" t="s">
        <v>470</v>
      </c>
      <c r="D27" s="476" t="s">
        <v>471</v>
      </c>
      <c r="E27" s="475" t="s">
        <v>519</v>
      </c>
      <c r="F27" s="476" t="s">
        <v>520</v>
      </c>
      <c r="G27" s="475" t="s">
        <v>565</v>
      </c>
      <c r="H27" s="475" t="s">
        <v>566</v>
      </c>
      <c r="I27" s="478">
        <v>2530</v>
      </c>
      <c r="J27" s="478">
        <v>1</v>
      </c>
      <c r="K27" s="479">
        <v>2530</v>
      </c>
    </row>
    <row r="28" spans="1:11" ht="14.45" customHeight="1" x14ac:dyDescent="0.2">
      <c r="A28" s="473" t="s">
        <v>463</v>
      </c>
      <c r="B28" s="474" t="s">
        <v>464</v>
      </c>
      <c r="C28" s="475" t="s">
        <v>470</v>
      </c>
      <c r="D28" s="476" t="s">
        <v>471</v>
      </c>
      <c r="E28" s="475" t="s">
        <v>519</v>
      </c>
      <c r="F28" s="476" t="s">
        <v>520</v>
      </c>
      <c r="G28" s="475" t="s">
        <v>567</v>
      </c>
      <c r="H28" s="475" t="s">
        <v>568</v>
      </c>
      <c r="I28" s="478">
        <v>14518.75</v>
      </c>
      <c r="J28" s="478">
        <v>1</v>
      </c>
      <c r="K28" s="479">
        <v>14518.75</v>
      </c>
    </row>
    <row r="29" spans="1:11" ht="14.45" customHeight="1" x14ac:dyDescent="0.2">
      <c r="A29" s="473" t="s">
        <v>463</v>
      </c>
      <c r="B29" s="474" t="s">
        <v>464</v>
      </c>
      <c r="C29" s="475" t="s">
        <v>470</v>
      </c>
      <c r="D29" s="476" t="s">
        <v>471</v>
      </c>
      <c r="E29" s="475" t="s">
        <v>519</v>
      </c>
      <c r="F29" s="476" t="s">
        <v>520</v>
      </c>
      <c r="G29" s="475" t="s">
        <v>569</v>
      </c>
      <c r="H29" s="475" t="s">
        <v>570</v>
      </c>
      <c r="I29" s="478">
        <v>14518.7998046875</v>
      </c>
      <c r="J29" s="478">
        <v>1</v>
      </c>
      <c r="K29" s="479">
        <v>14518.7998046875</v>
      </c>
    </row>
    <row r="30" spans="1:11" ht="14.45" customHeight="1" x14ac:dyDescent="0.2">
      <c r="A30" s="473" t="s">
        <v>463</v>
      </c>
      <c r="B30" s="474" t="s">
        <v>464</v>
      </c>
      <c r="C30" s="475" t="s">
        <v>470</v>
      </c>
      <c r="D30" s="476" t="s">
        <v>471</v>
      </c>
      <c r="E30" s="475" t="s">
        <v>519</v>
      </c>
      <c r="F30" s="476" t="s">
        <v>520</v>
      </c>
      <c r="G30" s="475" t="s">
        <v>571</v>
      </c>
      <c r="H30" s="475" t="s">
        <v>572</v>
      </c>
      <c r="I30" s="478">
        <v>14518.7900390625</v>
      </c>
      <c r="J30" s="478">
        <v>1</v>
      </c>
      <c r="K30" s="479">
        <v>14518.7900390625</v>
      </c>
    </row>
    <row r="31" spans="1:11" ht="14.45" customHeight="1" x14ac:dyDescent="0.2">
      <c r="A31" s="473" t="s">
        <v>463</v>
      </c>
      <c r="B31" s="474" t="s">
        <v>464</v>
      </c>
      <c r="C31" s="475" t="s">
        <v>470</v>
      </c>
      <c r="D31" s="476" t="s">
        <v>471</v>
      </c>
      <c r="E31" s="475" t="s">
        <v>519</v>
      </c>
      <c r="F31" s="476" t="s">
        <v>520</v>
      </c>
      <c r="G31" s="475" t="s">
        <v>573</v>
      </c>
      <c r="H31" s="475" t="s">
        <v>574</v>
      </c>
      <c r="I31" s="478">
        <v>14518.7900390625</v>
      </c>
      <c r="J31" s="478">
        <v>1</v>
      </c>
      <c r="K31" s="479">
        <v>14518.7900390625</v>
      </c>
    </row>
    <row r="32" spans="1:11" ht="14.45" customHeight="1" x14ac:dyDescent="0.2">
      <c r="A32" s="473" t="s">
        <v>463</v>
      </c>
      <c r="B32" s="474" t="s">
        <v>464</v>
      </c>
      <c r="C32" s="475" t="s">
        <v>470</v>
      </c>
      <c r="D32" s="476" t="s">
        <v>471</v>
      </c>
      <c r="E32" s="475" t="s">
        <v>519</v>
      </c>
      <c r="F32" s="476" t="s">
        <v>520</v>
      </c>
      <c r="G32" s="475" t="s">
        <v>575</v>
      </c>
      <c r="H32" s="475" t="s">
        <v>576</v>
      </c>
      <c r="I32" s="478">
        <v>2662.010009765625</v>
      </c>
      <c r="J32" s="478">
        <v>1</v>
      </c>
      <c r="K32" s="479">
        <v>2662.010009765625</v>
      </c>
    </row>
    <row r="33" spans="1:11" ht="14.45" customHeight="1" x14ac:dyDescent="0.2">
      <c r="A33" s="473" t="s">
        <v>463</v>
      </c>
      <c r="B33" s="474" t="s">
        <v>464</v>
      </c>
      <c r="C33" s="475" t="s">
        <v>470</v>
      </c>
      <c r="D33" s="476" t="s">
        <v>471</v>
      </c>
      <c r="E33" s="475" t="s">
        <v>519</v>
      </c>
      <c r="F33" s="476" t="s">
        <v>520</v>
      </c>
      <c r="G33" s="475" t="s">
        <v>577</v>
      </c>
      <c r="H33" s="475" t="s">
        <v>578</v>
      </c>
      <c r="I33" s="478">
        <v>2662</v>
      </c>
      <c r="J33" s="478">
        <v>1</v>
      </c>
      <c r="K33" s="479">
        <v>2662</v>
      </c>
    </row>
    <row r="34" spans="1:11" ht="14.45" customHeight="1" x14ac:dyDescent="0.2">
      <c r="A34" s="473" t="s">
        <v>463</v>
      </c>
      <c r="B34" s="474" t="s">
        <v>464</v>
      </c>
      <c r="C34" s="475" t="s">
        <v>470</v>
      </c>
      <c r="D34" s="476" t="s">
        <v>471</v>
      </c>
      <c r="E34" s="475" t="s">
        <v>519</v>
      </c>
      <c r="F34" s="476" t="s">
        <v>520</v>
      </c>
      <c r="G34" s="475" t="s">
        <v>579</v>
      </c>
      <c r="H34" s="475" t="s">
        <v>580</v>
      </c>
      <c r="I34" s="478">
        <v>2662</v>
      </c>
      <c r="J34" s="478">
        <v>1</v>
      </c>
      <c r="K34" s="479">
        <v>2662</v>
      </c>
    </row>
    <row r="35" spans="1:11" ht="14.45" customHeight="1" x14ac:dyDescent="0.2">
      <c r="A35" s="473" t="s">
        <v>463</v>
      </c>
      <c r="B35" s="474" t="s">
        <v>464</v>
      </c>
      <c r="C35" s="475" t="s">
        <v>470</v>
      </c>
      <c r="D35" s="476" t="s">
        <v>471</v>
      </c>
      <c r="E35" s="475" t="s">
        <v>519</v>
      </c>
      <c r="F35" s="476" t="s">
        <v>520</v>
      </c>
      <c r="G35" s="475" t="s">
        <v>581</v>
      </c>
      <c r="H35" s="475" t="s">
        <v>582</v>
      </c>
      <c r="I35" s="478">
        <v>2662</v>
      </c>
      <c r="J35" s="478">
        <v>1</v>
      </c>
      <c r="K35" s="479">
        <v>2662</v>
      </c>
    </row>
    <row r="36" spans="1:11" ht="14.45" customHeight="1" x14ac:dyDescent="0.2">
      <c r="A36" s="473" t="s">
        <v>463</v>
      </c>
      <c r="B36" s="474" t="s">
        <v>464</v>
      </c>
      <c r="C36" s="475" t="s">
        <v>470</v>
      </c>
      <c r="D36" s="476" t="s">
        <v>471</v>
      </c>
      <c r="E36" s="475" t="s">
        <v>519</v>
      </c>
      <c r="F36" s="476" t="s">
        <v>520</v>
      </c>
      <c r="G36" s="475" t="s">
        <v>583</v>
      </c>
      <c r="H36" s="475" t="s">
        <v>584</v>
      </c>
      <c r="I36" s="478">
        <v>2662.010009765625</v>
      </c>
      <c r="J36" s="478">
        <v>1</v>
      </c>
      <c r="K36" s="479">
        <v>2662.010009765625</v>
      </c>
    </row>
    <row r="37" spans="1:11" ht="14.45" customHeight="1" x14ac:dyDescent="0.2">
      <c r="A37" s="473" t="s">
        <v>463</v>
      </c>
      <c r="B37" s="474" t="s">
        <v>464</v>
      </c>
      <c r="C37" s="475" t="s">
        <v>470</v>
      </c>
      <c r="D37" s="476" t="s">
        <v>471</v>
      </c>
      <c r="E37" s="475" t="s">
        <v>519</v>
      </c>
      <c r="F37" s="476" t="s">
        <v>520</v>
      </c>
      <c r="G37" s="475" t="s">
        <v>585</v>
      </c>
      <c r="H37" s="475" t="s">
        <v>586</v>
      </c>
      <c r="I37" s="478">
        <v>14518.75</v>
      </c>
      <c r="J37" s="478">
        <v>1</v>
      </c>
      <c r="K37" s="479">
        <v>14518.75</v>
      </c>
    </row>
    <row r="38" spans="1:11" ht="14.45" customHeight="1" x14ac:dyDescent="0.2">
      <c r="A38" s="473" t="s">
        <v>463</v>
      </c>
      <c r="B38" s="474" t="s">
        <v>464</v>
      </c>
      <c r="C38" s="475" t="s">
        <v>470</v>
      </c>
      <c r="D38" s="476" t="s">
        <v>471</v>
      </c>
      <c r="E38" s="475" t="s">
        <v>519</v>
      </c>
      <c r="F38" s="476" t="s">
        <v>520</v>
      </c>
      <c r="G38" s="475" t="s">
        <v>587</v>
      </c>
      <c r="H38" s="475" t="s">
        <v>588</v>
      </c>
      <c r="I38" s="478">
        <v>1930.5899658203125</v>
      </c>
      <c r="J38" s="478">
        <v>1</v>
      </c>
      <c r="K38" s="479">
        <v>1930.5899658203125</v>
      </c>
    </row>
    <row r="39" spans="1:11" ht="14.45" customHeight="1" x14ac:dyDescent="0.2">
      <c r="A39" s="473" t="s">
        <v>463</v>
      </c>
      <c r="B39" s="474" t="s">
        <v>464</v>
      </c>
      <c r="C39" s="475" t="s">
        <v>470</v>
      </c>
      <c r="D39" s="476" t="s">
        <v>471</v>
      </c>
      <c r="E39" s="475" t="s">
        <v>519</v>
      </c>
      <c r="F39" s="476" t="s">
        <v>520</v>
      </c>
      <c r="G39" s="475" t="s">
        <v>589</v>
      </c>
      <c r="H39" s="475" t="s">
        <v>590</v>
      </c>
      <c r="I39" s="478">
        <v>2662</v>
      </c>
      <c r="J39" s="478">
        <v>2</v>
      </c>
      <c r="K39" s="479">
        <v>5324</v>
      </c>
    </row>
    <row r="40" spans="1:11" ht="14.45" customHeight="1" x14ac:dyDescent="0.2">
      <c r="A40" s="473" t="s">
        <v>463</v>
      </c>
      <c r="B40" s="474" t="s">
        <v>464</v>
      </c>
      <c r="C40" s="475" t="s">
        <v>470</v>
      </c>
      <c r="D40" s="476" t="s">
        <v>471</v>
      </c>
      <c r="E40" s="475" t="s">
        <v>519</v>
      </c>
      <c r="F40" s="476" t="s">
        <v>520</v>
      </c>
      <c r="G40" s="475" t="s">
        <v>591</v>
      </c>
      <c r="H40" s="475" t="s">
        <v>592</v>
      </c>
      <c r="I40" s="478">
        <v>614.67999267578125</v>
      </c>
      <c r="J40" s="478">
        <v>2</v>
      </c>
      <c r="K40" s="479">
        <v>1229.3599853515625</v>
      </c>
    </row>
    <row r="41" spans="1:11" ht="14.45" customHeight="1" x14ac:dyDescent="0.2">
      <c r="A41" s="473" t="s">
        <v>463</v>
      </c>
      <c r="B41" s="474" t="s">
        <v>464</v>
      </c>
      <c r="C41" s="475" t="s">
        <v>470</v>
      </c>
      <c r="D41" s="476" t="s">
        <v>471</v>
      </c>
      <c r="E41" s="475" t="s">
        <v>519</v>
      </c>
      <c r="F41" s="476" t="s">
        <v>520</v>
      </c>
      <c r="G41" s="475" t="s">
        <v>593</v>
      </c>
      <c r="H41" s="475" t="s">
        <v>594</v>
      </c>
      <c r="I41" s="478">
        <v>478</v>
      </c>
      <c r="J41" s="478">
        <v>6</v>
      </c>
      <c r="K41" s="479">
        <v>2868</v>
      </c>
    </row>
    <row r="42" spans="1:11" ht="14.45" customHeight="1" x14ac:dyDescent="0.2">
      <c r="A42" s="473" t="s">
        <v>463</v>
      </c>
      <c r="B42" s="474" t="s">
        <v>464</v>
      </c>
      <c r="C42" s="475" t="s">
        <v>470</v>
      </c>
      <c r="D42" s="476" t="s">
        <v>471</v>
      </c>
      <c r="E42" s="475" t="s">
        <v>519</v>
      </c>
      <c r="F42" s="476" t="s">
        <v>520</v>
      </c>
      <c r="G42" s="475" t="s">
        <v>595</v>
      </c>
      <c r="H42" s="475" t="s">
        <v>596</v>
      </c>
      <c r="I42" s="478">
        <v>344.83499484592016</v>
      </c>
      <c r="J42" s="478">
        <v>30</v>
      </c>
      <c r="K42" s="479">
        <v>10345.129974365234</v>
      </c>
    </row>
    <row r="43" spans="1:11" ht="14.45" customHeight="1" x14ac:dyDescent="0.2">
      <c r="A43" s="473" t="s">
        <v>463</v>
      </c>
      <c r="B43" s="474" t="s">
        <v>464</v>
      </c>
      <c r="C43" s="475" t="s">
        <v>470</v>
      </c>
      <c r="D43" s="476" t="s">
        <v>471</v>
      </c>
      <c r="E43" s="475" t="s">
        <v>519</v>
      </c>
      <c r="F43" s="476" t="s">
        <v>520</v>
      </c>
      <c r="G43" s="475" t="s">
        <v>597</v>
      </c>
      <c r="H43" s="475" t="s">
        <v>598</v>
      </c>
      <c r="I43" s="478">
        <v>112.86250114440918</v>
      </c>
      <c r="J43" s="478">
        <v>6</v>
      </c>
      <c r="K43" s="479">
        <v>671.67000579833984</v>
      </c>
    </row>
    <row r="44" spans="1:11" ht="14.45" customHeight="1" x14ac:dyDescent="0.2">
      <c r="A44" s="473" t="s">
        <v>463</v>
      </c>
      <c r="B44" s="474" t="s">
        <v>464</v>
      </c>
      <c r="C44" s="475" t="s">
        <v>470</v>
      </c>
      <c r="D44" s="476" t="s">
        <v>471</v>
      </c>
      <c r="E44" s="475" t="s">
        <v>519</v>
      </c>
      <c r="F44" s="476" t="s">
        <v>520</v>
      </c>
      <c r="G44" s="475" t="s">
        <v>599</v>
      </c>
      <c r="H44" s="475" t="s">
        <v>600</v>
      </c>
      <c r="I44" s="478">
        <v>81.069999694824219</v>
      </c>
      <c r="J44" s="478">
        <v>150</v>
      </c>
      <c r="K44" s="479">
        <v>12160.5</v>
      </c>
    </row>
    <row r="45" spans="1:11" ht="14.45" customHeight="1" x14ac:dyDescent="0.2">
      <c r="A45" s="473" t="s">
        <v>463</v>
      </c>
      <c r="B45" s="474" t="s">
        <v>464</v>
      </c>
      <c r="C45" s="475" t="s">
        <v>470</v>
      </c>
      <c r="D45" s="476" t="s">
        <v>471</v>
      </c>
      <c r="E45" s="475" t="s">
        <v>519</v>
      </c>
      <c r="F45" s="476" t="s">
        <v>520</v>
      </c>
      <c r="G45" s="475" t="s">
        <v>601</v>
      </c>
      <c r="H45" s="475" t="s">
        <v>602</v>
      </c>
      <c r="I45" s="478">
        <v>30.25</v>
      </c>
      <c r="J45" s="478">
        <v>10</v>
      </c>
      <c r="K45" s="479">
        <v>302.5</v>
      </c>
    </row>
    <row r="46" spans="1:11" ht="14.45" customHeight="1" x14ac:dyDescent="0.2">
      <c r="A46" s="473" t="s">
        <v>463</v>
      </c>
      <c r="B46" s="474" t="s">
        <v>464</v>
      </c>
      <c r="C46" s="475" t="s">
        <v>470</v>
      </c>
      <c r="D46" s="476" t="s">
        <v>471</v>
      </c>
      <c r="E46" s="475" t="s">
        <v>519</v>
      </c>
      <c r="F46" s="476" t="s">
        <v>520</v>
      </c>
      <c r="G46" s="475" t="s">
        <v>603</v>
      </c>
      <c r="H46" s="475" t="s">
        <v>604</v>
      </c>
      <c r="I46" s="478">
        <v>461</v>
      </c>
      <c r="J46" s="478">
        <v>13</v>
      </c>
      <c r="K46" s="479">
        <v>5993</v>
      </c>
    </row>
    <row r="47" spans="1:11" ht="14.45" customHeight="1" x14ac:dyDescent="0.2">
      <c r="A47" s="473" t="s">
        <v>463</v>
      </c>
      <c r="B47" s="474" t="s">
        <v>464</v>
      </c>
      <c r="C47" s="475" t="s">
        <v>470</v>
      </c>
      <c r="D47" s="476" t="s">
        <v>471</v>
      </c>
      <c r="E47" s="475" t="s">
        <v>519</v>
      </c>
      <c r="F47" s="476" t="s">
        <v>520</v>
      </c>
      <c r="G47" s="475" t="s">
        <v>605</v>
      </c>
      <c r="H47" s="475" t="s">
        <v>606</v>
      </c>
      <c r="I47" s="478">
        <v>208.1199951171875</v>
      </c>
      <c r="J47" s="478">
        <v>10</v>
      </c>
      <c r="K47" s="479">
        <v>2081.199951171875</v>
      </c>
    </row>
    <row r="48" spans="1:11" ht="14.45" customHeight="1" x14ac:dyDescent="0.2">
      <c r="A48" s="473" t="s">
        <v>463</v>
      </c>
      <c r="B48" s="474" t="s">
        <v>464</v>
      </c>
      <c r="C48" s="475" t="s">
        <v>470</v>
      </c>
      <c r="D48" s="476" t="s">
        <v>471</v>
      </c>
      <c r="E48" s="475" t="s">
        <v>519</v>
      </c>
      <c r="F48" s="476" t="s">
        <v>520</v>
      </c>
      <c r="G48" s="475" t="s">
        <v>607</v>
      </c>
      <c r="H48" s="475" t="s">
        <v>608</v>
      </c>
      <c r="I48" s="478">
        <v>118.22000122070313</v>
      </c>
      <c r="J48" s="478">
        <v>1</v>
      </c>
      <c r="K48" s="479">
        <v>118.22000122070313</v>
      </c>
    </row>
    <row r="49" spans="1:11" ht="14.45" customHeight="1" x14ac:dyDescent="0.2">
      <c r="A49" s="473" t="s">
        <v>463</v>
      </c>
      <c r="B49" s="474" t="s">
        <v>464</v>
      </c>
      <c r="C49" s="475" t="s">
        <v>470</v>
      </c>
      <c r="D49" s="476" t="s">
        <v>471</v>
      </c>
      <c r="E49" s="475" t="s">
        <v>519</v>
      </c>
      <c r="F49" s="476" t="s">
        <v>520</v>
      </c>
      <c r="G49" s="475" t="s">
        <v>609</v>
      </c>
      <c r="H49" s="475" t="s">
        <v>610</v>
      </c>
      <c r="I49" s="478">
        <v>238.5</v>
      </c>
      <c r="J49" s="478">
        <v>6</v>
      </c>
      <c r="K49" s="479">
        <v>1431</v>
      </c>
    </row>
    <row r="50" spans="1:11" ht="14.45" customHeight="1" x14ac:dyDescent="0.2">
      <c r="A50" s="473" t="s">
        <v>463</v>
      </c>
      <c r="B50" s="474" t="s">
        <v>464</v>
      </c>
      <c r="C50" s="475" t="s">
        <v>470</v>
      </c>
      <c r="D50" s="476" t="s">
        <v>471</v>
      </c>
      <c r="E50" s="475" t="s">
        <v>519</v>
      </c>
      <c r="F50" s="476" t="s">
        <v>520</v>
      </c>
      <c r="G50" s="475" t="s">
        <v>611</v>
      </c>
      <c r="H50" s="475" t="s">
        <v>612</v>
      </c>
      <c r="I50" s="478">
        <v>145.19999694824219</v>
      </c>
      <c r="J50" s="478">
        <v>3</v>
      </c>
      <c r="K50" s="479">
        <v>435.62001037597656</v>
      </c>
    </row>
    <row r="51" spans="1:11" ht="14.45" customHeight="1" x14ac:dyDescent="0.2">
      <c r="A51" s="473" t="s">
        <v>463</v>
      </c>
      <c r="B51" s="474" t="s">
        <v>464</v>
      </c>
      <c r="C51" s="475" t="s">
        <v>470</v>
      </c>
      <c r="D51" s="476" t="s">
        <v>471</v>
      </c>
      <c r="E51" s="475" t="s">
        <v>519</v>
      </c>
      <c r="F51" s="476" t="s">
        <v>520</v>
      </c>
      <c r="G51" s="475" t="s">
        <v>613</v>
      </c>
      <c r="H51" s="475" t="s">
        <v>614</v>
      </c>
      <c r="I51" s="478">
        <v>82.256668090820313</v>
      </c>
      <c r="J51" s="478">
        <v>6</v>
      </c>
      <c r="K51" s="479">
        <v>493.52999877929688</v>
      </c>
    </row>
    <row r="52" spans="1:11" ht="14.45" customHeight="1" x14ac:dyDescent="0.2">
      <c r="A52" s="473" t="s">
        <v>463</v>
      </c>
      <c r="B52" s="474" t="s">
        <v>464</v>
      </c>
      <c r="C52" s="475" t="s">
        <v>470</v>
      </c>
      <c r="D52" s="476" t="s">
        <v>471</v>
      </c>
      <c r="E52" s="475" t="s">
        <v>519</v>
      </c>
      <c r="F52" s="476" t="s">
        <v>520</v>
      </c>
      <c r="G52" s="475" t="s">
        <v>615</v>
      </c>
      <c r="H52" s="475" t="s">
        <v>616</v>
      </c>
      <c r="I52" s="478">
        <v>3859.89990234375</v>
      </c>
      <c r="J52" s="478">
        <v>1</v>
      </c>
      <c r="K52" s="479">
        <v>3859.89990234375</v>
      </c>
    </row>
    <row r="53" spans="1:11" ht="14.45" customHeight="1" x14ac:dyDescent="0.2">
      <c r="A53" s="473" t="s">
        <v>463</v>
      </c>
      <c r="B53" s="474" t="s">
        <v>464</v>
      </c>
      <c r="C53" s="475" t="s">
        <v>470</v>
      </c>
      <c r="D53" s="476" t="s">
        <v>471</v>
      </c>
      <c r="E53" s="475" t="s">
        <v>519</v>
      </c>
      <c r="F53" s="476" t="s">
        <v>520</v>
      </c>
      <c r="G53" s="475" t="s">
        <v>617</v>
      </c>
      <c r="H53" s="475" t="s">
        <v>618</v>
      </c>
      <c r="I53" s="478">
        <v>84.580001831054688</v>
      </c>
      <c r="J53" s="478">
        <v>10</v>
      </c>
      <c r="K53" s="479">
        <v>845.780029296875</v>
      </c>
    </row>
    <row r="54" spans="1:11" ht="14.45" customHeight="1" x14ac:dyDescent="0.2">
      <c r="A54" s="473" t="s">
        <v>463</v>
      </c>
      <c r="B54" s="474" t="s">
        <v>464</v>
      </c>
      <c r="C54" s="475" t="s">
        <v>470</v>
      </c>
      <c r="D54" s="476" t="s">
        <v>471</v>
      </c>
      <c r="E54" s="475" t="s">
        <v>519</v>
      </c>
      <c r="F54" s="476" t="s">
        <v>520</v>
      </c>
      <c r="G54" s="475" t="s">
        <v>619</v>
      </c>
      <c r="H54" s="475" t="s">
        <v>620</v>
      </c>
      <c r="I54" s="478">
        <v>1522.199951171875</v>
      </c>
      <c r="J54" s="478">
        <v>1</v>
      </c>
      <c r="K54" s="479">
        <v>1522.199951171875</v>
      </c>
    </row>
    <row r="55" spans="1:11" ht="14.45" customHeight="1" x14ac:dyDescent="0.2">
      <c r="A55" s="473" t="s">
        <v>463</v>
      </c>
      <c r="B55" s="474" t="s">
        <v>464</v>
      </c>
      <c r="C55" s="475" t="s">
        <v>470</v>
      </c>
      <c r="D55" s="476" t="s">
        <v>471</v>
      </c>
      <c r="E55" s="475" t="s">
        <v>519</v>
      </c>
      <c r="F55" s="476" t="s">
        <v>520</v>
      </c>
      <c r="G55" s="475" t="s">
        <v>621</v>
      </c>
      <c r="H55" s="475" t="s">
        <v>622</v>
      </c>
      <c r="I55" s="478">
        <v>4761.97021484375</v>
      </c>
      <c r="J55" s="478">
        <v>1</v>
      </c>
      <c r="K55" s="479">
        <v>4761.97021484375</v>
      </c>
    </row>
    <row r="56" spans="1:11" ht="14.45" customHeight="1" x14ac:dyDescent="0.2">
      <c r="A56" s="473" t="s">
        <v>463</v>
      </c>
      <c r="B56" s="474" t="s">
        <v>464</v>
      </c>
      <c r="C56" s="475" t="s">
        <v>470</v>
      </c>
      <c r="D56" s="476" t="s">
        <v>471</v>
      </c>
      <c r="E56" s="475" t="s">
        <v>519</v>
      </c>
      <c r="F56" s="476" t="s">
        <v>520</v>
      </c>
      <c r="G56" s="475" t="s">
        <v>623</v>
      </c>
      <c r="H56" s="475" t="s">
        <v>624</v>
      </c>
      <c r="I56" s="478">
        <v>1131.3499755859375</v>
      </c>
      <c r="J56" s="478">
        <v>1</v>
      </c>
      <c r="K56" s="479">
        <v>1131.3499755859375</v>
      </c>
    </row>
    <row r="57" spans="1:11" ht="14.45" customHeight="1" x14ac:dyDescent="0.2">
      <c r="A57" s="473" t="s">
        <v>463</v>
      </c>
      <c r="B57" s="474" t="s">
        <v>464</v>
      </c>
      <c r="C57" s="475" t="s">
        <v>470</v>
      </c>
      <c r="D57" s="476" t="s">
        <v>471</v>
      </c>
      <c r="E57" s="475" t="s">
        <v>519</v>
      </c>
      <c r="F57" s="476" t="s">
        <v>520</v>
      </c>
      <c r="G57" s="475" t="s">
        <v>625</v>
      </c>
      <c r="H57" s="475" t="s">
        <v>626</v>
      </c>
      <c r="I57" s="478">
        <v>3388</v>
      </c>
      <c r="J57" s="478">
        <v>1</v>
      </c>
      <c r="K57" s="479">
        <v>3388</v>
      </c>
    </row>
    <row r="58" spans="1:11" ht="14.45" customHeight="1" x14ac:dyDescent="0.2">
      <c r="A58" s="473" t="s">
        <v>463</v>
      </c>
      <c r="B58" s="474" t="s">
        <v>464</v>
      </c>
      <c r="C58" s="475" t="s">
        <v>470</v>
      </c>
      <c r="D58" s="476" t="s">
        <v>471</v>
      </c>
      <c r="E58" s="475" t="s">
        <v>519</v>
      </c>
      <c r="F58" s="476" t="s">
        <v>520</v>
      </c>
      <c r="G58" s="475" t="s">
        <v>627</v>
      </c>
      <c r="H58" s="475" t="s">
        <v>628</v>
      </c>
      <c r="I58" s="478">
        <v>3388</v>
      </c>
      <c r="J58" s="478">
        <v>1</v>
      </c>
      <c r="K58" s="479">
        <v>3388</v>
      </c>
    </row>
    <row r="59" spans="1:11" ht="14.45" customHeight="1" x14ac:dyDescent="0.2">
      <c r="A59" s="473" t="s">
        <v>463</v>
      </c>
      <c r="B59" s="474" t="s">
        <v>464</v>
      </c>
      <c r="C59" s="475" t="s">
        <v>470</v>
      </c>
      <c r="D59" s="476" t="s">
        <v>471</v>
      </c>
      <c r="E59" s="475" t="s">
        <v>519</v>
      </c>
      <c r="F59" s="476" t="s">
        <v>520</v>
      </c>
      <c r="G59" s="475" t="s">
        <v>629</v>
      </c>
      <c r="H59" s="475" t="s">
        <v>630</v>
      </c>
      <c r="I59" s="478">
        <v>3388</v>
      </c>
      <c r="J59" s="478">
        <v>1</v>
      </c>
      <c r="K59" s="479">
        <v>3388</v>
      </c>
    </row>
    <row r="60" spans="1:11" ht="14.45" customHeight="1" x14ac:dyDescent="0.2">
      <c r="A60" s="473" t="s">
        <v>463</v>
      </c>
      <c r="B60" s="474" t="s">
        <v>464</v>
      </c>
      <c r="C60" s="475" t="s">
        <v>470</v>
      </c>
      <c r="D60" s="476" t="s">
        <v>471</v>
      </c>
      <c r="E60" s="475" t="s">
        <v>519</v>
      </c>
      <c r="F60" s="476" t="s">
        <v>520</v>
      </c>
      <c r="G60" s="475" t="s">
        <v>631</v>
      </c>
      <c r="H60" s="475" t="s">
        <v>632</v>
      </c>
      <c r="I60" s="478">
        <v>617.08248901367188</v>
      </c>
      <c r="J60" s="478">
        <v>6</v>
      </c>
      <c r="K60" s="479">
        <v>3702.5699462890625</v>
      </c>
    </row>
    <row r="61" spans="1:11" ht="14.45" customHeight="1" x14ac:dyDescent="0.2">
      <c r="A61" s="473" t="s">
        <v>463</v>
      </c>
      <c r="B61" s="474" t="s">
        <v>464</v>
      </c>
      <c r="C61" s="475" t="s">
        <v>470</v>
      </c>
      <c r="D61" s="476" t="s">
        <v>471</v>
      </c>
      <c r="E61" s="475" t="s">
        <v>519</v>
      </c>
      <c r="F61" s="476" t="s">
        <v>520</v>
      </c>
      <c r="G61" s="475" t="s">
        <v>633</v>
      </c>
      <c r="H61" s="475" t="s">
        <v>634</v>
      </c>
      <c r="I61" s="478">
        <v>90.743499755859375</v>
      </c>
      <c r="J61" s="478">
        <v>20</v>
      </c>
      <c r="K61" s="479">
        <v>1814.8699951171875</v>
      </c>
    </row>
    <row r="62" spans="1:11" ht="14.45" customHeight="1" x14ac:dyDescent="0.2">
      <c r="A62" s="473" t="s">
        <v>463</v>
      </c>
      <c r="B62" s="474" t="s">
        <v>464</v>
      </c>
      <c r="C62" s="475" t="s">
        <v>470</v>
      </c>
      <c r="D62" s="476" t="s">
        <v>471</v>
      </c>
      <c r="E62" s="475" t="s">
        <v>519</v>
      </c>
      <c r="F62" s="476" t="s">
        <v>520</v>
      </c>
      <c r="G62" s="475" t="s">
        <v>635</v>
      </c>
      <c r="H62" s="475" t="s">
        <v>636</v>
      </c>
      <c r="I62" s="478">
        <v>1754.5</v>
      </c>
      <c r="J62" s="478">
        <v>1</v>
      </c>
      <c r="K62" s="479">
        <v>1754.5</v>
      </c>
    </row>
    <row r="63" spans="1:11" ht="14.45" customHeight="1" x14ac:dyDescent="0.2">
      <c r="A63" s="473" t="s">
        <v>463</v>
      </c>
      <c r="B63" s="474" t="s">
        <v>464</v>
      </c>
      <c r="C63" s="475" t="s">
        <v>470</v>
      </c>
      <c r="D63" s="476" t="s">
        <v>471</v>
      </c>
      <c r="E63" s="475" t="s">
        <v>519</v>
      </c>
      <c r="F63" s="476" t="s">
        <v>520</v>
      </c>
      <c r="G63" s="475" t="s">
        <v>637</v>
      </c>
      <c r="H63" s="475" t="s">
        <v>638</v>
      </c>
      <c r="I63" s="478">
        <v>1439.9200439453125</v>
      </c>
      <c r="J63" s="478">
        <v>1</v>
      </c>
      <c r="K63" s="479">
        <v>1439.9200439453125</v>
      </c>
    </row>
    <row r="64" spans="1:11" ht="14.45" customHeight="1" x14ac:dyDescent="0.2">
      <c r="A64" s="473" t="s">
        <v>463</v>
      </c>
      <c r="B64" s="474" t="s">
        <v>464</v>
      </c>
      <c r="C64" s="475" t="s">
        <v>470</v>
      </c>
      <c r="D64" s="476" t="s">
        <v>471</v>
      </c>
      <c r="E64" s="475" t="s">
        <v>519</v>
      </c>
      <c r="F64" s="476" t="s">
        <v>520</v>
      </c>
      <c r="G64" s="475" t="s">
        <v>639</v>
      </c>
      <c r="H64" s="475" t="s">
        <v>640</v>
      </c>
      <c r="I64" s="478">
        <v>2375.8798828125</v>
      </c>
      <c r="J64" s="478">
        <v>1</v>
      </c>
      <c r="K64" s="479">
        <v>2375.8798828125</v>
      </c>
    </row>
    <row r="65" spans="1:11" ht="14.45" customHeight="1" x14ac:dyDescent="0.2">
      <c r="A65" s="473" t="s">
        <v>463</v>
      </c>
      <c r="B65" s="474" t="s">
        <v>464</v>
      </c>
      <c r="C65" s="475" t="s">
        <v>470</v>
      </c>
      <c r="D65" s="476" t="s">
        <v>471</v>
      </c>
      <c r="E65" s="475" t="s">
        <v>519</v>
      </c>
      <c r="F65" s="476" t="s">
        <v>520</v>
      </c>
      <c r="G65" s="475" t="s">
        <v>641</v>
      </c>
      <c r="H65" s="475" t="s">
        <v>642</v>
      </c>
      <c r="I65" s="478">
        <v>2447.830078125</v>
      </c>
      <c r="J65" s="478">
        <v>1</v>
      </c>
      <c r="K65" s="479">
        <v>2447.830078125</v>
      </c>
    </row>
    <row r="66" spans="1:11" ht="14.45" customHeight="1" x14ac:dyDescent="0.2">
      <c r="A66" s="473" t="s">
        <v>463</v>
      </c>
      <c r="B66" s="474" t="s">
        <v>464</v>
      </c>
      <c r="C66" s="475" t="s">
        <v>470</v>
      </c>
      <c r="D66" s="476" t="s">
        <v>471</v>
      </c>
      <c r="E66" s="475" t="s">
        <v>519</v>
      </c>
      <c r="F66" s="476" t="s">
        <v>520</v>
      </c>
      <c r="G66" s="475" t="s">
        <v>643</v>
      </c>
      <c r="H66" s="475" t="s">
        <v>644</v>
      </c>
      <c r="I66" s="478">
        <v>1694</v>
      </c>
      <c r="J66" s="478">
        <v>1</v>
      </c>
      <c r="K66" s="479">
        <v>1694</v>
      </c>
    </row>
    <row r="67" spans="1:11" ht="14.45" customHeight="1" x14ac:dyDescent="0.2">
      <c r="A67" s="473" t="s">
        <v>463</v>
      </c>
      <c r="B67" s="474" t="s">
        <v>464</v>
      </c>
      <c r="C67" s="475" t="s">
        <v>470</v>
      </c>
      <c r="D67" s="476" t="s">
        <v>471</v>
      </c>
      <c r="E67" s="475" t="s">
        <v>519</v>
      </c>
      <c r="F67" s="476" t="s">
        <v>520</v>
      </c>
      <c r="G67" s="475" t="s">
        <v>645</v>
      </c>
      <c r="H67" s="475" t="s">
        <v>646</v>
      </c>
      <c r="I67" s="478">
        <v>3874.89990234375</v>
      </c>
      <c r="J67" s="478">
        <v>1</v>
      </c>
      <c r="K67" s="479">
        <v>3874.89990234375</v>
      </c>
    </row>
    <row r="68" spans="1:11" ht="14.45" customHeight="1" x14ac:dyDescent="0.2">
      <c r="A68" s="473" t="s">
        <v>463</v>
      </c>
      <c r="B68" s="474" t="s">
        <v>464</v>
      </c>
      <c r="C68" s="475" t="s">
        <v>470</v>
      </c>
      <c r="D68" s="476" t="s">
        <v>471</v>
      </c>
      <c r="E68" s="475" t="s">
        <v>519</v>
      </c>
      <c r="F68" s="476" t="s">
        <v>520</v>
      </c>
      <c r="G68" s="475" t="s">
        <v>647</v>
      </c>
      <c r="H68" s="475" t="s">
        <v>648</v>
      </c>
      <c r="I68" s="478">
        <v>0.17999999970197678</v>
      </c>
      <c r="J68" s="478">
        <v>3003</v>
      </c>
      <c r="K68" s="479">
        <v>577.67998290061951</v>
      </c>
    </row>
    <row r="69" spans="1:11" ht="14.45" customHeight="1" x14ac:dyDescent="0.2">
      <c r="A69" s="473" t="s">
        <v>463</v>
      </c>
      <c r="B69" s="474" t="s">
        <v>464</v>
      </c>
      <c r="C69" s="475" t="s">
        <v>470</v>
      </c>
      <c r="D69" s="476" t="s">
        <v>471</v>
      </c>
      <c r="E69" s="475" t="s">
        <v>519</v>
      </c>
      <c r="F69" s="476" t="s">
        <v>520</v>
      </c>
      <c r="G69" s="475" t="s">
        <v>649</v>
      </c>
      <c r="H69" s="475" t="s">
        <v>650</v>
      </c>
      <c r="I69" s="478">
        <v>7.0000000298023224E-2</v>
      </c>
      <c r="J69" s="478">
        <v>24000</v>
      </c>
      <c r="K69" s="479">
        <v>1661.0299682617188</v>
      </c>
    </row>
    <row r="70" spans="1:11" ht="14.45" customHeight="1" x14ac:dyDescent="0.2">
      <c r="A70" s="473" t="s">
        <v>463</v>
      </c>
      <c r="B70" s="474" t="s">
        <v>464</v>
      </c>
      <c r="C70" s="475" t="s">
        <v>470</v>
      </c>
      <c r="D70" s="476" t="s">
        <v>471</v>
      </c>
      <c r="E70" s="475" t="s">
        <v>519</v>
      </c>
      <c r="F70" s="476" t="s">
        <v>520</v>
      </c>
      <c r="G70" s="475" t="s">
        <v>651</v>
      </c>
      <c r="H70" s="475" t="s">
        <v>652</v>
      </c>
      <c r="I70" s="478">
        <v>0.31000000238418579</v>
      </c>
      <c r="J70" s="478">
        <v>1000</v>
      </c>
      <c r="K70" s="479">
        <v>307.33999633789063</v>
      </c>
    </row>
    <row r="71" spans="1:11" ht="14.45" customHeight="1" x14ac:dyDescent="0.2">
      <c r="A71" s="473" t="s">
        <v>463</v>
      </c>
      <c r="B71" s="474" t="s">
        <v>464</v>
      </c>
      <c r="C71" s="475" t="s">
        <v>470</v>
      </c>
      <c r="D71" s="476" t="s">
        <v>471</v>
      </c>
      <c r="E71" s="475" t="s">
        <v>519</v>
      </c>
      <c r="F71" s="476" t="s">
        <v>520</v>
      </c>
      <c r="G71" s="475" t="s">
        <v>653</v>
      </c>
      <c r="H71" s="475" t="s">
        <v>654</v>
      </c>
      <c r="I71" s="478">
        <v>3242.800048828125</v>
      </c>
      <c r="J71" s="478">
        <v>1</v>
      </c>
      <c r="K71" s="479">
        <v>3242.800048828125</v>
      </c>
    </row>
    <row r="72" spans="1:11" ht="14.45" customHeight="1" x14ac:dyDescent="0.2">
      <c r="A72" s="473" t="s">
        <v>463</v>
      </c>
      <c r="B72" s="474" t="s">
        <v>464</v>
      </c>
      <c r="C72" s="475" t="s">
        <v>470</v>
      </c>
      <c r="D72" s="476" t="s">
        <v>471</v>
      </c>
      <c r="E72" s="475" t="s">
        <v>519</v>
      </c>
      <c r="F72" s="476" t="s">
        <v>520</v>
      </c>
      <c r="G72" s="475" t="s">
        <v>655</v>
      </c>
      <c r="H72" s="475" t="s">
        <v>656</v>
      </c>
      <c r="I72" s="478">
        <v>30.25</v>
      </c>
      <c r="J72" s="478">
        <v>20</v>
      </c>
      <c r="K72" s="479">
        <v>605</v>
      </c>
    </row>
    <row r="73" spans="1:11" ht="14.45" customHeight="1" x14ac:dyDescent="0.2">
      <c r="A73" s="473" t="s">
        <v>463</v>
      </c>
      <c r="B73" s="474" t="s">
        <v>464</v>
      </c>
      <c r="C73" s="475" t="s">
        <v>470</v>
      </c>
      <c r="D73" s="476" t="s">
        <v>471</v>
      </c>
      <c r="E73" s="475" t="s">
        <v>519</v>
      </c>
      <c r="F73" s="476" t="s">
        <v>520</v>
      </c>
      <c r="G73" s="475" t="s">
        <v>657</v>
      </c>
      <c r="H73" s="475" t="s">
        <v>658</v>
      </c>
      <c r="I73" s="478">
        <v>527.6500244140625</v>
      </c>
      <c r="J73" s="478">
        <v>1</v>
      </c>
      <c r="K73" s="479">
        <v>527.6500244140625</v>
      </c>
    </row>
    <row r="74" spans="1:11" ht="14.45" customHeight="1" x14ac:dyDescent="0.2">
      <c r="A74" s="473" t="s">
        <v>463</v>
      </c>
      <c r="B74" s="474" t="s">
        <v>464</v>
      </c>
      <c r="C74" s="475" t="s">
        <v>470</v>
      </c>
      <c r="D74" s="476" t="s">
        <v>471</v>
      </c>
      <c r="E74" s="475" t="s">
        <v>519</v>
      </c>
      <c r="F74" s="476" t="s">
        <v>520</v>
      </c>
      <c r="G74" s="475" t="s">
        <v>659</v>
      </c>
      <c r="H74" s="475" t="s">
        <v>660</v>
      </c>
      <c r="I74" s="478">
        <v>1222.0999755859375</v>
      </c>
      <c r="J74" s="478">
        <v>1</v>
      </c>
      <c r="K74" s="479">
        <v>1222.0999755859375</v>
      </c>
    </row>
    <row r="75" spans="1:11" ht="14.45" customHeight="1" x14ac:dyDescent="0.2">
      <c r="A75" s="473" t="s">
        <v>463</v>
      </c>
      <c r="B75" s="474" t="s">
        <v>464</v>
      </c>
      <c r="C75" s="475" t="s">
        <v>470</v>
      </c>
      <c r="D75" s="476" t="s">
        <v>471</v>
      </c>
      <c r="E75" s="475" t="s">
        <v>519</v>
      </c>
      <c r="F75" s="476" t="s">
        <v>520</v>
      </c>
      <c r="G75" s="475" t="s">
        <v>661</v>
      </c>
      <c r="H75" s="475" t="s">
        <v>662</v>
      </c>
      <c r="I75" s="478">
        <v>0.4699999988079071</v>
      </c>
      <c r="J75" s="478">
        <v>1000</v>
      </c>
      <c r="K75" s="479">
        <v>470.69000244140625</v>
      </c>
    </row>
    <row r="76" spans="1:11" ht="14.45" customHeight="1" x14ac:dyDescent="0.2">
      <c r="A76" s="473" t="s">
        <v>463</v>
      </c>
      <c r="B76" s="474" t="s">
        <v>464</v>
      </c>
      <c r="C76" s="475" t="s">
        <v>470</v>
      </c>
      <c r="D76" s="476" t="s">
        <v>471</v>
      </c>
      <c r="E76" s="475" t="s">
        <v>519</v>
      </c>
      <c r="F76" s="476" t="s">
        <v>520</v>
      </c>
      <c r="G76" s="475" t="s">
        <v>663</v>
      </c>
      <c r="H76" s="475" t="s">
        <v>664</v>
      </c>
      <c r="I76" s="478">
        <v>968</v>
      </c>
      <c r="J76" s="478">
        <v>1</v>
      </c>
      <c r="K76" s="479">
        <v>968</v>
      </c>
    </row>
    <row r="77" spans="1:11" ht="14.45" customHeight="1" x14ac:dyDescent="0.2">
      <c r="A77" s="473" t="s">
        <v>463</v>
      </c>
      <c r="B77" s="474" t="s">
        <v>464</v>
      </c>
      <c r="C77" s="475" t="s">
        <v>470</v>
      </c>
      <c r="D77" s="476" t="s">
        <v>471</v>
      </c>
      <c r="E77" s="475" t="s">
        <v>519</v>
      </c>
      <c r="F77" s="476" t="s">
        <v>520</v>
      </c>
      <c r="G77" s="475" t="s">
        <v>665</v>
      </c>
      <c r="H77" s="475" t="s">
        <v>666</v>
      </c>
      <c r="I77" s="478">
        <v>1692.5</v>
      </c>
      <c r="J77" s="478">
        <v>4</v>
      </c>
      <c r="K77" s="479">
        <v>6770</v>
      </c>
    </row>
    <row r="78" spans="1:11" ht="14.45" customHeight="1" x14ac:dyDescent="0.2">
      <c r="A78" s="473" t="s">
        <v>463</v>
      </c>
      <c r="B78" s="474" t="s">
        <v>464</v>
      </c>
      <c r="C78" s="475" t="s">
        <v>470</v>
      </c>
      <c r="D78" s="476" t="s">
        <v>471</v>
      </c>
      <c r="E78" s="475" t="s">
        <v>519</v>
      </c>
      <c r="F78" s="476" t="s">
        <v>520</v>
      </c>
      <c r="G78" s="475" t="s">
        <v>667</v>
      </c>
      <c r="H78" s="475" t="s">
        <v>668</v>
      </c>
      <c r="I78" s="478">
        <v>3811.5</v>
      </c>
      <c r="J78" s="478">
        <v>1</v>
      </c>
      <c r="K78" s="479">
        <v>3811.5</v>
      </c>
    </row>
    <row r="79" spans="1:11" ht="14.45" customHeight="1" x14ac:dyDescent="0.2">
      <c r="A79" s="473" t="s">
        <v>463</v>
      </c>
      <c r="B79" s="474" t="s">
        <v>464</v>
      </c>
      <c r="C79" s="475" t="s">
        <v>470</v>
      </c>
      <c r="D79" s="476" t="s">
        <v>471</v>
      </c>
      <c r="E79" s="475" t="s">
        <v>669</v>
      </c>
      <c r="F79" s="476" t="s">
        <v>670</v>
      </c>
      <c r="G79" s="475" t="s">
        <v>671</v>
      </c>
      <c r="H79" s="475" t="s">
        <v>672</v>
      </c>
      <c r="I79" s="478">
        <v>223.25</v>
      </c>
      <c r="J79" s="478">
        <v>9</v>
      </c>
      <c r="K79" s="479">
        <v>2009.2099609375</v>
      </c>
    </row>
    <row r="80" spans="1:11" ht="14.45" customHeight="1" x14ac:dyDescent="0.2">
      <c r="A80" s="473" t="s">
        <v>463</v>
      </c>
      <c r="B80" s="474" t="s">
        <v>464</v>
      </c>
      <c r="C80" s="475" t="s">
        <v>470</v>
      </c>
      <c r="D80" s="476" t="s">
        <v>471</v>
      </c>
      <c r="E80" s="475" t="s">
        <v>669</v>
      </c>
      <c r="F80" s="476" t="s">
        <v>670</v>
      </c>
      <c r="G80" s="475" t="s">
        <v>673</v>
      </c>
      <c r="H80" s="475" t="s">
        <v>674</v>
      </c>
      <c r="I80" s="478">
        <v>296.45001220703125</v>
      </c>
      <c r="J80" s="478">
        <v>50</v>
      </c>
      <c r="K80" s="479">
        <v>14822.5</v>
      </c>
    </row>
    <row r="81" spans="1:11" ht="14.45" customHeight="1" x14ac:dyDescent="0.2">
      <c r="A81" s="473" t="s">
        <v>463</v>
      </c>
      <c r="B81" s="474" t="s">
        <v>464</v>
      </c>
      <c r="C81" s="475" t="s">
        <v>470</v>
      </c>
      <c r="D81" s="476" t="s">
        <v>471</v>
      </c>
      <c r="E81" s="475" t="s">
        <v>669</v>
      </c>
      <c r="F81" s="476" t="s">
        <v>670</v>
      </c>
      <c r="G81" s="475" t="s">
        <v>675</v>
      </c>
      <c r="H81" s="475" t="s">
        <v>676</v>
      </c>
      <c r="I81" s="478">
        <v>0.32000000029802322</v>
      </c>
      <c r="J81" s="478">
        <v>7000</v>
      </c>
      <c r="K81" s="479">
        <v>2236.9700012207031</v>
      </c>
    </row>
    <row r="82" spans="1:11" ht="14.45" customHeight="1" x14ac:dyDescent="0.2">
      <c r="A82" s="473" t="s">
        <v>463</v>
      </c>
      <c r="B82" s="474" t="s">
        <v>464</v>
      </c>
      <c r="C82" s="475" t="s">
        <v>470</v>
      </c>
      <c r="D82" s="476" t="s">
        <v>471</v>
      </c>
      <c r="E82" s="475" t="s">
        <v>669</v>
      </c>
      <c r="F82" s="476" t="s">
        <v>670</v>
      </c>
      <c r="G82" s="475" t="s">
        <v>677</v>
      </c>
      <c r="H82" s="475" t="s">
        <v>678</v>
      </c>
      <c r="I82" s="478">
        <v>747.780029296875</v>
      </c>
      <c r="J82" s="478">
        <v>5</v>
      </c>
      <c r="K82" s="479">
        <v>3738.89013671875</v>
      </c>
    </row>
    <row r="83" spans="1:11" ht="14.45" customHeight="1" x14ac:dyDescent="0.2">
      <c r="A83" s="473" t="s">
        <v>463</v>
      </c>
      <c r="B83" s="474" t="s">
        <v>464</v>
      </c>
      <c r="C83" s="475" t="s">
        <v>470</v>
      </c>
      <c r="D83" s="476" t="s">
        <v>471</v>
      </c>
      <c r="E83" s="475" t="s">
        <v>669</v>
      </c>
      <c r="F83" s="476" t="s">
        <v>670</v>
      </c>
      <c r="G83" s="475" t="s">
        <v>679</v>
      </c>
      <c r="H83" s="475" t="s">
        <v>680</v>
      </c>
      <c r="I83" s="478">
        <v>124.62999725341797</v>
      </c>
      <c r="J83" s="478">
        <v>10</v>
      </c>
      <c r="K83" s="479">
        <v>1246.300048828125</v>
      </c>
    </row>
    <row r="84" spans="1:11" ht="14.45" customHeight="1" x14ac:dyDescent="0.2">
      <c r="A84" s="473" t="s">
        <v>463</v>
      </c>
      <c r="B84" s="474" t="s">
        <v>464</v>
      </c>
      <c r="C84" s="475" t="s">
        <v>470</v>
      </c>
      <c r="D84" s="476" t="s">
        <v>471</v>
      </c>
      <c r="E84" s="475" t="s">
        <v>669</v>
      </c>
      <c r="F84" s="476" t="s">
        <v>670</v>
      </c>
      <c r="G84" s="475" t="s">
        <v>681</v>
      </c>
      <c r="H84" s="475" t="s">
        <v>682</v>
      </c>
      <c r="I84" s="478">
        <v>0.15999999642372131</v>
      </c>
      <c r="J84" s="478">
        <v>2000</v>
      </c>
      <c r="K84" s="479">
        <v>329.1199951171875</v>
      </c>
    </row>
    <row r="85" spans="1:11" ht="14.45" customHeight="1" x14ac:dyDescent="0.2">
      <c r="A85" s="473" t="s">
        <v>463</v>
      </c>
      <c r="B85" s="474" t="s">
        <v>464</v>
      </c>
      <c r="C85" s="475" t="s">
        <v>470</v>
      </c>
      <c r="D85" s="476" t="s">
        <v>471</v>
      </c>
      <c r="E85" s="475" t="s">
        <v>669</v>
      </c>
      <c r="F85" s="476" t="s">
        <v>670</v>
      </c>
      <c r="G85" s="475" t="s">
        <v>683</v>
      </c>
      <c r="H85" s="475" t="s">
        <v>684</v>
      </c>
      <c r="I85" s="478">
        <v>1.4600000381469727</v>
      </c>
      <c r="J85" s="478">
        <v>6000</v>
      </c>
      <c r="K85" s="479">
        <v>8742.89990234375</v>
      </c>
    </row>
    <row r="86" spans="1:11" ht="14.45" customHeight="1" x14ac:dyDescent="0.2">
      <c r="A86" s="473" t="s">
        <v>463</v>
      </c>
      <c r="B86" s="474" t="s">
        <v>464</v>
      </c>
      <c r="C86" s="475" t="s">
        <v>470</v>
      </c>
      <c r="D86" s="476" t="s">
        <v>471</v>
      </c>
      <c r="E86" s="475" t="s">
        <v>669</v>
      </c>
      <c r="F86" s="476" t="s">
        <v>670</v>
      </c>
      <c r="G86" s="475" t="s">
        <v>685</v>
      </c>
      <c r="H86" s="475" t="s">
        <v>686</v>
      </c>
      <c r="I86" s="478">
        <v>3276.080078125</v>
      </c>
      <c r="J86" s="478">
        <v>3</v>
      </c>
      <c r="K86" s="479">
        <v>9828.23046875</v>
      </c>
    </row>
    <row r="87" spans="1:11" ht="14.45" customHeight="1" x14ac:dyDescent="0.2">
      <c r="A87" s="473" t="s">
        <v>463</v>
      </c>
      <c r="B87" s="474" t="s">
        <v>464</v>
      </c>
      <c r="C87" s="475" t="s">
        <v>470</v>
      </c>
      <c r="D87" s="476" t="s">
        <v>471</v>
      </c>
      <c r="E87" s="475" t="s">
        <v>669</v>
      </c>
      <c r="F87" s="476" t="s">
        <v>670</v>
      </c>
      <c r="G87" s="475" t="s">
        <v>687</v>
      </c>
      <c r="H87" s="475" t="s">
        <v>688</v>
      </c>
      <c r="I87" s="478">
        <v>5.6999998092651367</v>
      </c>
      <c r="J87" s="478">
        <v>900</v>
      </c>
      <c r="K87" s="479">
        <v>5129.18994140625</v>
      </c>
    </row>
    <row r="88" spans="1:11" ht="14.45" customHeight="1" x14ac:dyDescent="0.2">
      <c r="A88" s="473" t="s">
        <v>463</v>
      </c>
      <c r="B88" s="474" t="s">
        <v>464</v>
      </c>
      <c r="C88" s="475" t="s">
        <v>470</v>
      </c>
      <c r="D88" s="476" t="s">
        <v>471</v>
      </c>
      <c r="E88" s="475" t="s">
        <v>669</v>
      </c>
      <c r="F88" s="476" t="s">
        <v>670</v>
      </c>
      <c r="G88" s="475" t="s">
        <v>689</v>
      </c>
      <c r="H88" s="475" t="s">
        <v>690</v>
      </c>
      <c r="I88" s="478">
        <v>0.27800000309944151</v>
      </c>
      <c r="J88" s="478">
        <v>5000</v>
      </c>
      <c r="K88" s="479">
        <v>1386.3999633789063</v>
      </c>
    </row>
    <row r="89" spans="1:11" ht="14.45" customHeight="1" x14ac:dyDescent="0.2">
      <c r="A89" s="473" t="s">
        <v>463</v>
      </c>
      <c r="B89" s="474" t="s">
        <v>464</v>
      </c>
      <c r="C89" s="475" t="s">
        <v>470</v>
      </c>
      <c r="D89" s="476" t="s">
        <v>471</v>
      </c>
      <c r="E89" s="475" t="s">
        <v>669</v>
      </c>
      <c r="F89" s="476" t="s">
        <v>670</v>
      </c>
      <c r="G89" s="475" t="s">
        <v>691</v>
      </c>
      <c r="H89" s="475" t="s">
        <v>692</v>
      </c>
      <c r="I89" s="478">
        <v>2.4900000095367432</v>
      </c>
      <c r="J89" s="478">
        <v>500</v>
      </c>
      <c r="K89" s="479">
        <v>1245.3299560546875</v>
      </c>
    </row>
    <row r="90" spans="1:11" ht="14.45" customHeight="1" x14ac:dyDescent="0.2">
      <c r="A90" s="473" t="s">
        <v>463</v>
      </c>
      <c r="B90" s="474" t="s">
        <v>464</v>
      </c>
      <c r="C90" s="475" t="s">
        <v>470</v>
      </c>
      <c r="D90" s="476" t="s">
        <v>471</v>
      </c>
      <c r="E90" s="475" t="s">
        <v>669</v>
      </c>
      <c r="F90" s="476" t="s">
        <v>670</v>
      </c>
      <c r="G90" s="475" t="s">
        <v>693</v>
      </c>
      <c r="H90" s="475" t="s">
        <v>694</v>
      </c>
      <c r="I90" s="478">
        <v>1.4650000333786011</v>
      </c>
      <c r="J90" s="478">
        <v>3000</v>
      </c>
      <c r="K90" s="479">
        <v>4403.83984375</v>
      </c>
    </row>
    <row r="91" spans="1:11" ht="14.45" customHeight="1" x14ac:dyDescent="0.2">
      <c r="A91" s="473" t="s">
        <v>463</v>
      </c>
      <c r="B91" s="474" t="s">
        <v>464</v>
      </c>
      <c r="C91" s="475" t="s">
        <v>470</v>
      </c>
      <c r="D91" s="476" t="s">
        <v>471</v>
      </c>
      <c r="E91" s="475" t="s">
        <v>669</v>
      </c>
      <c r="F91" s="476" t="s">
        <v>670</v>
      </c>
      <c r="G91" s="475" t="s">
        <v>695</v>
      </c>
      <c r="H91" s="475" t="s">
        <v>696</v>
      </c>
      <c r="I91" s="478">
        <v>0.26833334068457287</v>
      </c>
      <c r="J91" s="478">
        <v>12000</v>
      </c>
      <c r="K91" s="479">
        <v>3190.6000366210938</v>
      </c>
    </row>
    <row r="92" spans="1:11" ht="14.45" customHeight="1" x14ac:dyDescent="0.2">
      <c r="A92" s="473" t="s">
        <v>463</v>
      </c>
      <c r="B92" s="474" t="s">
        <v>464</v>
      </c>
      <c r="C92" s="475" t="s">
        <v>470</v>
      </c>
      <c r="D92" s="476" t="s">
        <v>471</v>
      </c>
      <c r="E92" s="475" t="s">
        <v>669</v>
      </c>
      <c r="F92" s="476" t="s">
        <v>670</v>
      </c>
      <c r="G92" s="475" t="s">
        <v>697</v>
      </c>
      <c r="H92" s="475" t="s">
        <v>698</v>
      </c>
      <c r="I92" s="478">
        <v>5.6700000762939453</v>
      </c>
      <c r="J92" s="478">
        <v>400</v>
      </c>
      <c r="K92" s="479">
        <v>2269.9599609375</v>
      </c>
    </row>
    <row r="93" spans="1:11" ht="14.45" customHeight="1" x14ac:dyDescent="0.2">
      <c r="A93" s="473" t="s">
        <v>463</v>
      </c>
      <c r="B93" s="474" t="s">
        <v>464</v>
      </c>
      <c r="C93" s="475" t="s">
        <v>470</v>
      </c>
      <c r="D93" s="476" t="s">
        <v>471</v>
      </c>
      <c r="E93" s="475" t="s">
        <v>669</v>
      </c>
      <c r="F93" s="476" t="s">
        <v>670</v>
      </c>
      <c r="G93" s="475" t="s">
        <v>699</v>
      </c>
      <c r="H93" s="475" t="s">
        <v>700</v>
      </c>
      <c r="I93" s="478">
        <v>13.180000305175781</v>
      </c>
      <c r="J93" s="478">
        <v>700</v>
      </c>
      <c r="K93" s="479">
        <v>9223.830078125</v>
      </c>
    </row>
    <row r="94" spans="1:11" ht="14.45" customHeight="1" x14ac:dyDescent="0.2">
      <c r="A94" s="473" t="s">
        <v>463</v>
      </c>
      <c r="B94" s="474" t="s">
        <v>464</v>
      </c>
      <c r="C94" s="475" t="s">
        <v>470</v>
      </c>
      <c r="D94" s="476" t="s">
        <v>471</v>
      </c>
      <c r="E94" s="475" t="s">
        <v>669</v>
      </c>
      <c r="F94" s="476" t="s">
        <v>670</v>
      </c>
      <c r="G94" s="475" t="s">
        <v>701</v>
      </c>
      <c r="H94" s="475" t="s">
        <v>702</v>
      </c>
      <c r="I94" s="478">
        <v>11.039999961853027</v>
      </c>
      <c r="J94" s="478">
        <v>100</v>
      </c>
      <c r="K94" s="479">
        <v>1103.52001953125</v>
      </c>
    </row>
    <row r="95" spans="1:11" ht="14.45" customHeight="1" x14ac:dyDescent="0.2">
      <c r="A95" s="473" t="s">
        <v>463</v>
      </c>
      <c r="B95" s="474" t="s">
        <v>464</v>
      </c>
      <c r="C95" s="475" t="s">
        <v>470</v>
      </c>
      <c r="D95" s="476" t="s">
        <v>471</v>
      </c>
      <c r="E95" s="475" t="s">
        <v>703</v>
      </c>
      <c r="F95" s="476" t="s">
        <v>704</v>
      </c>
      <c r="G95" s="475" t="s">
        <v>705</v>
      </c>
      <c r="H95" s="475" t="s">
        <v>706</v>
      </c>
      <c r="I95" s="478">
        <v>0.30000001192092896</v>
      </c>
      <c r="J95" s="478">
        <v>400</v>
      </c>
      <c r="K95" s="479">
        <v>120</v>
      </c>
    </row>
    <row r="96" spans="1:11" ht="14.45" customHeight="1" x14ac:dyDescent="0.2">
      <c r="A96" s="473" t="s">
        <v>463</v>
      </c>
      <c r="B96" s="474" t="s">
        <v>464</v>
      </c>
      <c r="C96" s="475" t="s">
        <v>470</v>
      </c>
      <c r="D96" s="476" t="s">
        <v>471</v>
      </c>
      <c r="E96" s="475" t="s">
        <v>703</v>
      </c>
      <c r="F96" s="476" t="s">
        <v>704</v>
      </c>
      <c r="G96" s="475" t="s">
        <v>707</v>
      </c>
      <c r="H96" s="475" t="s">
        <v>708</v>
      </c>
      <c r="I96" s="478">
        <v>13.010000228881836</v>
      </c>
      <c r="J96" s="478">
        <v>2</v>
      </c>
      <c r="K96" s="479">
        <v>26.020000457763672</v>
      </c>
    </row>
    <row r="97" spans="1:11" ht="14.45" customHeight="1" x14ac:dyDescent="0.2">
      <c r="A97" s="473" t="s">
        <v>463</v>
      </c>
      <c r="B97" s="474" t="s">
        <v>464</v>
      </c>
      <c r="C97" s="475" t="s">
        <v>470</v>
      </c>
      <c r="D97" s="476" t="s">
        <v>471</v>
      </c>
      <c r="E97" s="475" t="s">
        <v>703</v>
      </c>
      <c r="F97" s="476" t="s">
        <v>704</v>
      </c>
      <c r="G97" s="475" t="s">
        <v>709</v>
      </c>
      <c r="H97" s="475" t="s">
        <v>710</v>
      </c>
      <c r="I97" s="478">
        <v>0.37999999523162842</v>
      </c>
      <c r="J97" s="478">
        <v>100</v>
      </c>
      <c r="K97" s="479">
        <v>38</v>
      </c>
    </row>
    <row r="98" spans="1:11" ht="14.45" customHeight="1" x14ac:dyDescent="0.2">
      <c r="A98" s="473" t="s">
        <v>463</v>
      </c>
      <c r="B98" s="474" t="s">
        <v>464</v>
      </c>
      <c r="C98" s="475" t="s">
        <v>470</v>
      </c>
      <c r="D98" s="476" t="s">
        <v>471</v>
      </c>
      <c r="E98" s="475" t="s">
        <v>703</v>
      </c>
      <c r="F98" s="476" t="s">
        <v>704</v>
      </c>
      <c r="G98" s="475" t="s">
        <v>711</v>
      </c>
      <c r="H98" s="475" t="s">
        <v>712</v>
      </c>
      <c r="I98" s="478">
        <v>29.47166633605957</v>
      </c>
      <c r="J98" s="478">
        <v>79</v>
      </c>
      <c r="K98" s="479">
        <v>2334.1099853515625</v>
      </c>
    </row>
    <row r="99" spans="1:11" ht="14.45" customHeight="1" x14ac:dyDescent="0.2">
      <c r="A99" s="473" t="s">
        <v>463</v>
      </c>
      <c r="B99" s="474" t="s">
        <v>464</v>
      </c>
      <c r="C99" s="475" t="s">
        <v>470</v>
      </c>
      <c r="D99" s="476" t="s">
        <v>471</v>
      </c>
      <c r="E99" s="475" t="s">
        <v>703</v>
      </c>
      <c r="F99" s="476" t="s">
        <v>704</v>
      </c>
      <c r="G99" s="475" t="s">
        <v>713</v>
      </c>
      <c r="H99" s="475" t="s">
        <v>714</v>
      </c>
      <c r="I99" s="478">
        <v>260.29832458496094</v>
      </c>
      <c r="J99" s="478">
        <v>49</v>
      </c>
      <c r="K99" s="479">
        <v>12754.6298828125</v>
      </c>
    </row>
    <row r="100" spans="1:11" ht="14.45" customHeight="1" x14ac:dyDescent="0.2">
      <c r="A100" s="473" t="s">
        <v>463</v>
      </c>
      <c r="B100" s="474" t="s">
        <v>464</v>
      </c>
      <c r="C100" s="475" t="s">
        <v>470</v>
      </c>
      <c r="D100" s="476" t="s">
        <v>471</v>
      </c>
      <c r="E100" s="475" t="s">
        <v>715</v>
      </c>
      <c r="F100" s="476" t="s">
        <v>716</v>
      </c>
      <c r="G100" s="475" t="s">
        <v>717</v>
      </c>
      <c r="H100" s="475" t="s">
        <v>718</v>
      </c>
      <c r="I100" s="478">
        <v>2.9100000858306885</v>
      </c>
      <c r="J100" s="478">
        <v>200</v>
      </c>
      <c r="K100" s="479">
        <v>582</v>
      </c>
    </row>
    <row r="101" spans="1:11" ht="14.45" customHeight="1" x14ac:dyDescent="0.2">
      <c r="A101" s="473" t="s">
        <v>463</v>
      </c>
      <c r="B101" s="474" t="s">
        <v>464</v>
      </c>
      <c r="C101" s="475" t="s">
        <v>470</v>
      </c>
      <c r="D101" s="476" t="s">
        <v>471</v>
      </c>
      <c r="E101" s="475" t="s">
        <v>715</v>
      </c>
      <c r="F101" s="476" t="s">
        <v>716</v>
      </c>
      <c r="G101" s="475" t="s">
        <v>719</v>
      </c>
      <c r="H101" s="475" t="s">
        <v>720</v>
      </c>
      <c r="I101" s="478">
        <v>222.16000366210938</v>
      </c>
      <c r="J101" s="478">
        <v>50</v>
      </c>
      <c r="K101" s="479">
        <v>11107.7998046875</v>
      </c>
    </row>
    <row r="102" spans="1:11" ht="14.45" customHeight="1" x14ac:dyDescent="0.2">
      <c r="A102" s="473" t="s">
        <v>463</v>
      </c>
      <c r="B102" s="474" t="s">
        <v>464</v>
      </c>
      <c r="C102" s="475" t="s">
        <v>470</v>
      </c>
      <c r="D102" s="476" t="s">
        <v>471</v>
      </c>
      <c r="E102" s="475" t="s">
        <v>715</v>
      </c>
      <c r="F102" s="476" t="s">
        <v>716</v>
      </c>
      <c r="G102" s="475" t="s">
        <v>721</v>
      </c>
      <c r="H102" s="475" t="s">
        <v>722</v>
      </c>
      <c r="I102" s="478">
        <v>111.91666666666667</v>
      </c>
      <c r="J102" s="478">
        <v>125</v>
      </c>
      <c r="K102" s="479">
        <v>19281.35009765625</v>
      </c>
    </row>
    <row r="103" spans="1:11" ht="14.45" customHeight="1" x14ac:dyDescent="0.2">
      <c r="A103" s="473" t="s">
        <v>463</v>
      </c>
      <c r="B103" s="474" t="s">
        <v>464</v>
      </c>
      <c r="C103" s="475" t="s">
        <v>470</v>
      </c>
      <c r="D103" s="476" t="s">
        <v>471</v>
      </c>
      <c r="E103" s="475" t="s">
        <v>715</v>
      </c>
      <c r="F103" s="476" t="s">
        <v>716</v>
      </c>
      <c r="G103" s="475" t="s">
        <v>723</v>
      </c>
      <c r="H103" s="475" t="s">
        <v>724</v>
      </c>
      <c r="I103" s="478">
        <v>3.1433334350585938</v>
      </c>
      <c r="J103" s="478">
        <v>250</v>
      </c>
      <c r="K103" s="479">
        <v>785.5</v>
      </c>
    </row>
    <row r="104" spans="1:11" ht="14.45" customHeight="1" x14ac:dyDescent="0.2">
      <c r="A104" s="473" t="s">
        <v>463</v>
      </c>
      <c r="B104" s="474" t="s">
        <v>464</v>
      </c>
      <c r="C104" s="475" t="s">
        <v>470</v>
      </c>
      <c r="D104" s="476" t="s">
        <v>471</v>
      </c>
      <c r="E104" s="475" t="s">
        <v>715</v>
      </c>
      <c r="F104" s="476" t="s">
        <v>716</v>
      </c>
      <c r="G104" s="475" t="s">
        <v>725</v>
      </c>
      <c r="H104" s="475" t="s">
        <v>726</v>
      </c>
      <c r="I104" s="478">
        <v>854.8699951171875</v>
      </c>
      <c r="J104" s="478">
        <v>2</v>
      </c>
      <c r="K104" s="479">
        <v>1709.739990234375</v>
      </c>
    </row>
    <row r="105" spans="1:11" ht="14.45" customHeight="1" x14ac:dyDescent="0.2">
      <c r="A105" s="473" t="s">
        <v>463</v>
      </c>
      <c r="B105" s="474" t="s">
        <v>464</v>
      </c>
      <c r="C105" s="475" t="s">
        <v>470</v>
      </c>
      <c r="D105" s="476" t="s">
        <v>471</v>
      </c>
      <c r="E105" s="475" t="s">
        <v>715</v>
      </c>
      <c r="F105" s="476" t="s">
        <v>716</v>
      </c>
      <c r="G105" s="475" t="s">
        <v>727</v>
      </c>
      <c r="H105" s="475" t="s">
        <v>728</v>
      </c>
      <c r="I105" s="478">
        <v>854.8699951171875</v>
      </c>
      <c r="J105" s="478">
        <v>2</v>
      </c>
      <c r="K105" s="479">
        <v>1709.739990234375</v>
      </c>
    </row>
    <row r="106" spans="1:11" ht="14.45" customHeight="1" x14ac:dyDescent="0.2">
      <c r="A106" s="473" t="s">
        <v>463</v>
      </c>
      <c r="B106" s="474" t="s">
        <v>464</v>
      </c>
      <c r="C106" s="475" t="s">
        <v>470</v>
      </c>
      <c r="D106" s="476" t="s">
        <v>471</v>
      </c>
      <c r="E106" s="475" t="s">
        <v>715</v>
      </c>
      <c r="F106" s="476" t="s">
        <v>716</v>
      </c>
      <c r="G106" s="475" t="s">
        <v>729</v>
      </c>
      <c r="H106" s="475" t="s">
        <v>730</v>
      </c>
      <c r="I106" s="478">
        <v>4.9399998188018799</v>
      </c>
      <c r="J106" s="478">
        <v>350</v>
      </c>
      <c r="K106" s="479">
        <v>1727.5</v>
      </c>
    </row>
    <row r="107" spans="1:11" ht="14.45" customHeight="1" x14ac:dyDescent="0.2">
      <c r="A107" s="473" t="s">
        <v>463</v>
      </c>
      <c r="B107" s="474" t="s">
        <v>464</v>
      </c>
      <c r="C107" s="475" t="s">
        <v>470</v>
      </c>
      <c r="D107" s="476" t="s">
        <v>471</v>
      </c>
      <c r="E107" s="475" t="s">
        <v>715</v>
      </c>
      <c r="F107" s="476" t="s">
        <v>716</v>
      </c>
      <c r="G107" s="475" t="s">
        <v>731</v>
      </c>
      <c r="H107" s="475" t="s">
        <v>732</v>
      </c>
      <c r="I107" s="478">
        <v>11.739999771118164</v>
      </c>
      <c r="J107" s="478">
        <v>10</v>
      </c>
      <c r="K107" s="479">
        <v>117.40000152587891</v>
      </c>
    </row>
    <row r="108" spans="1:11" ht="14.45" customHeight="1" x14ac:dyDescent="0.2">
      <c r="A108" s="473" t="s">
        <v>463</v>
      </c>
      <c r="B108" s="474" t="s">
        <v>464</v>
      </c>
      <c r="C108" s="475" t="s">
        <v>470</v>
      </c>
      <c r="D108" s="476" t="s">
        <v>471</v>
      </c>
      <c r="E108" s="475" t="s">
        <v>715</v>
      </c>
      <c r="F108" s="476" t="s">
        <v>716</v>
      </c>
      <c r="G108" s="475" t="s">
        <v>733</v>
      </c>
      <c r="H108" s="475" t="s">
        <v>734</v>
      </c>
      <c r="I108" s="478">
        <v>53.290000915527344</v>
      </c>
      <c r="J108" s="478">
        <v>15</v>
      </c>
      <c r="K108" s="479">
        <v>799.33001708984375</v>
      </c>
    </row>
    <row r="109" spans="1:11" ht="14.45" customHeight="1" x14ac:dyDescent="0.2">
      <c r="A109" s="473" t="s">
        <v>463</v>
      </c>
      <c r="B109" s="474" t="s">
        <v>464</v>
      </c>
      <c r="C109" s="475" t="s">
        <v>470</v>
      </c>
      <c r="D109" s="476" t="s">
        <v>471</v>
      </c>
      <c r="E109" s="475" t="s">
        <v>715</v>
      </c>
      <c r="F109" s="476" t="s">
        <v>716</v>
      </c>
      <c r="G109" s="475" t="s">
        <v>735</v>
      </c>
      <c r="H109" s="475" t="s">
        <v>736</v>
      </c>
      <c r="I109" s="478">
        <v>13.310000419616699</v>
      </c>
      <c r="J109" s="478">
        <v>40</v>
      </c>
      <c r="K109" s="479">
        <v>532.4000244140625</v>
      </c>
    </row>
    <row r="110" spans="1:11" ht="14.45" customHeight="1" x14ac:dyDescent="0.2">
      <c r="A110" s="473" t="s">
        <v>463</v>
      </c>
      <c r="B110" s="474" t="s">
        <v>464</v>
      </c>
      <c r="C110" s="475" t="s">
        <v>470</v>
      </c>
      <c r="D110" s="476" t="s">
        <v>471</v>
      </c>
      <c r="E110" s="475" t="s">
        <v>715</v>
      </c>
      <c r="F110" s="476" t="s">
        <v>716</v>
      </c>
      <c r="G110" s="475" t="s">
        <v>737</v>
      </c>
      <c r="H110" s="475" t="s">
        <v>738</v>
      </c>
      <c r="I110" s="478">
        <v>252.89999389648438</v>
      </c>
      <c r="J110" s="478">
        <v>5</v>
      </c>
      <c r="K110" s="479">
        <v>1264.5</v>
      </c>
    </row>
    <row r="111" spans="1:11" ht="14.45" customHeight="1" x14ac:dyDescent="0.2">
      <c r="A111" s="473" t="s">
        <v>463</v>
      </c>
      <c r="B111" s="474" t="s">
        <v>464</v>
      </c>
      <c r="C111" s="475" t="s">
        <v>470</v>
      </c>
      <c r="D111" s="476" t="s">
        <v>471</v>
      </c>
      <c r="E111" s="475" t="s">
        <v>715</v>
      </c>
      <c r="F111" s="476" t="s">
        <v>716</v>
      </c>
      <c r="G111" s="475" t="s">
        <v>739</v>
      </c>
      <c r="H111" s="475" t="s">
        <v>740</v>
      </c>
      <c r="I111" s="478">
        <v>25.530000686645508</v>
      </c>
      <c r="J111" s="478">
        <v>30</v>
      </c>
      <c r="K111" s="479">
        <v>765.90000915527344</v>
      </c>
    </row>
    <row r="112" spans="1:11" ht="14.45" customHeight="1" x14ac:dyDescent="0.2">
      <c r="A112" s="473" t="s">
        <v>463</v>
      </c>
      <c r="B112" s="474" t="s">
        <v>464</v>
      </c>
      <c r="C112" s="475" t="s">
        <v>470</v>
      </c>
      <c r="D112" s="476" t="s">
        <v>471</v>
      </c>
      <c r="E112" s="475" t="s">
        <v>715</v>
      </c>
      <c r="F112" s="476" t="s">
        <v>716</v>
      </c>
      <c r="G112" s="475" t="s">
        <v>741</v>
      </c>
      <c r="H112" s="475" t="s">
        <v>742</v>
      </c>
      <c r="I112" s="478">
        <v>70.180000305175781</v>
      </c>
      <c r="J112" s="478">
        <v>20</v>
      </c>
      <c r="K112" s="479">
        <v>1403.5999755859375</v>
      </c>
    </row>
    <row r="113" spans="1:11" ht="14.45" customHeight="1" x14ac:dyDescent="0.2">
      <c r="A113" s="473" t="s">
        <v>463</v>
      </c>
      <c r="B113" s="474" t="s">
        <v>464</v>
      </c>
      <c r="C113" s="475" t="s">
        <v>470</v>
      </c>
      <c r="D113" s="476" t="s">
        <v>471</v>
      </c>
      <c r="E113" s="475" t="s">
        <v>715</v>
      </c>
      <c r="F113" s="476" t="s">
        <v>716</v>
      </c>
      <c r="G113" s="475" t="s">
        <v>743</v>
      </c>
      <c r="H113" s="475" t="s">
        <v>744</v>
      </c>
      <c r="I113" s="478">
        <v>198.44000244140625</v>
      </c>
      <c r="J113" s="478">
        <v>5</v>
      </c>
      <c r="K113" s="479">
        <v>992.20001220703125</v>
      </c>
    </row>
    <row r="114" spans="1:11" ht="14.45" customHeight="1" x14ac:dyDescent="0.2">
      <c r="A114" s="473" t="s">
        <v>463</v>
      </c>
      <c r="B114" s="474" t="s">
        <v>464</v>
      </c>
      <c r="C114" s="475" t="s">
        <v>470</v>
      </c>
      <c r="D114" s="476" t="s">
        <v>471</v>
      </c>
      <c r="E114" s="475" t="s">
        <v>715</v>
      </c>
      <c r="F114" s="476" t="s">
        <v>716</v>
      </c>
      <c r="G114" s="475" t="s">
        <v>745</v>
      </c>
      <c r="H114" s="475" t="s">
        <v>746</v>
      </c>
      <c r="I114" s="478">
        <v>0.62000000476837158</v>
      </c>
      <c r="J114" s="478">
        <v>800</v>
      </c>
      <c r="K114" s="479">
        <v>496</v>
      </c>
    </row>
    <row r="115" spans="1:11" ht="14.45" customHeight="1" x14ac:dyDescent="0.2">
      <c r="A115" s="473" t="s">
        <v>463</v>
      </c>
      <c r="B115" s="474" t="s">
        <v>464</v>
      </c>
      <c r="C115" s="475" t="s">
        <v>470</v>
      </c>
      <c r="D115" s="476" t="s">
        <v>471</v>
      </c>
      <c r="E115" s="475" t="s">
        <v>715</v>
      </c>
      <c r="F115" s="476" t="s">
        <v>716</v>
      </c>
      <c r="G115" s="475" t="s">
        <v>747</v>
      </c>
      <c r="H115" s="475" t="s">
        <v>748</v>
      </c>
      <c r="I115" s="478">
        <v>5.6599998474121094</v>
      </c>
      <c r="J115" s="478">
        <v>200</v>
      </c>
      <c r="K115" s="479">
        <v>1132.56005859375</v>
      </c>
    </row>
    <row r="116" spans="1:11" ht="14.45" customHeight="1" x14ac:dyDescent="0.2">
      <c r="A116" s="473" t="s">
        <v>463</v>
      </c>
      <c r="B116" s="474" t="s">
        <v>464</v>
      </c>
      <c r="C116" s="475" t="s">
        <v>470</v>
      </c>
      <c r="D116" s="476" t="s">
        <v>471</v>
      </c>
      <c r="E116" s="475" t="s">
        <v>715</v>
      </c>
      <c r="F116" s="476" t="s">
        <v>716</v>
      </c>
      <c r="G116" s="475" t="s">
        <v>749</v>
      </c>
      <c r="H116" s="475" t="s">
        <v>750</v>
      </c>
      <c r="I116" s="478">
        <v>1.0900000333786011</v>
      </c>
      <c r="J116" s="478">
        <v>10</v>
      </c>
      <c r="K116" s="479">
        <v>10.899999618530273</v>
      </c>
    </row>
    <row r="117" spans="1:11" ht="14.45" customHeight="1" x14ac:dyDescent="0.2">
      <c r="A117" s="473" t="s">
        <v>463</v>
      </c>
      <c r="B117" s="474" t="s">
        <v>464</v>
      </c>
      <c r="C117" s="475" t="s">
        <v>470</v>
      </c>
      <c r="D117" s="476" t="s">
        <v>471</v>
      </c>
      <c r="E117" s="475" t="s">
        <v>715</v>
      </c>
      <c r="F117" s="476" t="s">
        <v>716</v>
      </c>
      <c r="G117" s="475" t="s">
        <v>751</v>
      </c>
      <c r="H117" s="475" t="s">
        <v>752</v>
      </c>
      <c r="I117" s="478">
        <v>1.6766666173934937</v>
      </c>
      <c r="J117" s="478">
        <v>500</v>
      </c>
      <c r="K117" s="479">
        <v>839</v>
      </c>
    </row>
    <row r="118" spans="1:11" ht="14.45" customHeight="1" x14ac:dyDescent="0.2">
      <c r="A118" s="473" t="s">
        <v>463</v>
      </c>
      <c r="B118" s="474" t="s">
        <v>464</v>
      </c>
      <c r="C118" s="475" t="s">
        <v>470</v>
      </c>
      <c r="D118" s="476" t="s">
        <v>471</v>
      </c>
      <c r="E118" s="475" t="s">
        <v>715</v>
      </c>
      <c r="F118" s="476" t="s">
        <v>716</v>
      </c>
      <c r="G118" s="475" t="s">
        <v>753</v>
      </c>
      <c r="H118" s="475" t="s">
        <v>754</v>
      </c>
      <c r="I118" s="478">
        <v>0.67000001668930054</v>
      </c>
      <c r="J118" s="478">
        <v>20</v>
      </c>
      <c r="K118" s="479">
        <v>13.399999618530273</v>
      </c>
    </row>
    <row r="119" spans="1:11" ht="14.45" customHeight="1" x14ac:dyDescent="0.2">
      <c r="A119" s="473" t="s">
        <v>463</v>
      </c>
      <c r="B119" s="474" t="s">
        <v>464</v>
      </c>
      <c r="C119" s="475" t="s">
        <v>470</v>
      </c>
      <c r="D119" s="476" t="s">
        <v>471</v>
      </c>
      <c r="E119" s="475" t="s">
        <v>715</v>
      </c>
      <c r="F119" s="476" t="s">
        <v>716</v>
      </c>
      <c r="G119" s="475" t="s">
        <v>755</v>
      </c>
      <c r="H119" s="475" t="s">
        <v>756</v>
      </c>
      <c r="I119" s="478">
        <v>1.4500000476837158</v>
      </c>
      <c r="J119" s="478">
        <v>5700</v>
      </c>
      <c r="K119" s="479">
        <v>8276.4000244140625</v>
      </c>
    </row>
    <row r="120" spans="1:11" ht="14.45" customHeight="1" x14ac:dyDescent="0.2">
      <c r="A120" s="473" t="s">
        <v>463</v>
      </c>
      <c r="B120" s="474" t="s">
        <v>464</v>
      </c>
      <c r="C120" s="475" t="s">
        <v>470</v>
      </c>
      <c r="D120" s="476" t="s">
        <v>471</v>
      </c>
      <c r="E120" s="475" t="s">
        <v>715</v>
      </c>
      <c r="F120" s="476" t="s">
        <v>716</v>
      </c>
      <c r="G120" s="475" t="s">
        <v>757</v>
      </c>
      <c r="H120" s="475" t="s">
        <v>758</v>
      </c>
      <c r="I120" s="478">
        <v>1.25</v>
      </c>
      <c r="J120" s="478">
        <v>100</v>
      </c>
      <c r="K120" s="479">
        <v>124.62999725341797</v>
      </c>
    </row>
    <row r="121" spans="1:11" ht="14.45" customHeight="1" x14ac:dyDescent="0.2">
      <c r="A121" s="473" t="s">
        <v>463</v>
      </c>
      <c r="B121" s="474" t="s">
        <v>464</v>
      </c>
      <c r="C121" s="475" t="s">
        <v>470</v>
      </c>
      <c r="D121" s="476" t="s">
        <v>471</v>
      </c>
      <c r="E121" s="475" t="s">
        <v>715</v>
      </c>
      <c r="F121" s="476" t="s">
        <v>716</v>
      </c>
      <c r="G121" s="475" t="s">
        <v>759</v>
      </c>
      <c r="H121" s="475" t="s">
        <v>760</v>
      </c>
      <c r="I121" s="478">
        <v>1.9199999570846558</v>
      </c>
      <c r="J121" s="478">
        <v>5700</v>
      </c>
      <c r="K121" s="479">
        <v>10966.230163574219</v>
      </c>
    </row>
    <row r="122" spans="1:11" ht="14.45" customHeight="1" x14ac:dyDescent="0.2">
      <c r="A122" s="473" t="s">
        <v>463</v>
      </c>
      <c r="B122" s="474" t="s">
        <v>464</v>
      </c>
      <c r="C122" s="475" t="s">
        <v>470</v>
      </c>
      <c r="D122" s="476" t="s">
        <v>471</v>
      </c>
      <c r="E122" s="475" t="s">
        <v>715</v>
      </c>
      <c r="F122" s="476" t="s">
        <v>716</v>
      </c>
      <c r="G122" s="475" t="s">
        <v>761</v>
      </c>
      <c r="H122" s="475" t="s">
        <v>762</v>
      </c>
      <c r="I122" s="478">
        <v>1.9800000190734863</v>
      </c>
      <c r="J122" s="478">
        <v>100</v>
      </c>
      <c r="K122" s="479">
        <v>198</v>
      </c>
    </row>
    <row r="123" spans="1:11" ht="14.45" customHeight="1" x14ac:dyDescent="0.2">
      <c r="A123" s="473" t="s">
        <v>463</v>
      </c>
      <c r="B123" s="474" t="s">
        <v>464</v>
      </c>
      <c r="C123" s="475" t="s">
        <v>470</v>
      </c>
      <c r="D123" s="476" t="s">
        <v>471</v>
      </c>
      <c r="E123" s="475" t="s">
        <v>715</v>
      </c>
      <c r="F123" s="476" t="s">
        <v>716</v>
      </c>
      <c r="G123" s="475" t="s">
        <v>763</v>
      </c>
      <c r="H123" s="475" t="s">
        <v>764</v>
      </c>
      <c r="I123" s="478">
        <v>2.5199999809265137</v>
      </c>
      <c r="J123" s="478">
        <v>20</v>
      </c>
      <c r="K123" s="479">
        <v>50.400001525878906</v>
      </c>
    </row>
    <row r="124" spans="1:11" ht="14.45" customHeight="1" x14ac:dyDescent="0.2">
      <c r="A124" s="473" t="s">
        <v>463</v>
      </c>
      <c r="B124" s="474" t="s">
        <v>464</v>
      </c>
      <c r="C124" s="475" t="s">
        <v>470</v>
      </c>
      <c r="D124" s="476" t="s">
        <v>471</v>
      </c>
      <c r="E124" s="475" t="s">
        <v>715</v>
      </c>
      <c r="F124" s="476" t="s">
        <v>716</v>
      </c>
      <c r="G124" s="475" t="s">
        <v>765</v>
      </c>
      <c r="H124" s="475" t="s">
        <v>766</v>
      </c>
      <c r="I124" s="478">
        <v>21.239999771118164</v>
      </c>
      <c r="J124" s="478">
        <v>35</v>
      </c>
      <c r="K124" s="479">
        <v>743.39999389648438</v>
      </c>
    </row>
    <row r="125" spans="1:11" ht="14.45" customHeight="1" x14ac:dyDescent="0.2">
      <c r="A125" s="473" t="s">
        <v>463</v>
      </c>
      <c r="B125" s="474" t="s">
        <v>464</v>
      </c>
      <c r="C125" s="475" t="s">
        <v>470</v>
      </c>
      <c r="D125" s="476" t="s">
        <v>471</v>
      </c>
      <c r="E125" s="475" t="s">
        <v>715</v>
      </c>
      <c r="F125" s="476" t="s">
        <v>716</v>
      </c>
      <c r="G125" s="475" t="s">
        <v>767</v>
      </c>
      <c r="H125" s="475" t="s">
        <v>768</v>
      </c>
      <c r="I125" s="478">
        <v>1.9900000095367432</v>
      </c>
      <c r="J125" s="478">
        <v>20</v>
      </c>
      <c r="K125" s="479">
        <v>39.799999237060547</v>
      </c>
    </row>
    <row r="126" spans="1:11" ht="14.45" customHeight="1" x14ac:dyDescent="0.2">
      <c r="A126" s="473" t="s">
        <v>463</v>
      </c>
      <c r="B126" s="474" t="s">
        <v>464</v>
      </c>
      <c r="C126" s="475" t="s">
        <v>470</v>
      </c>
      <c r="D126" s="476" t="s">
        <v>471</v>
      </c>
      <c r="E126" s="475" t="s">
        <v>769</v>
      </c>
      <c r="F126" s="476" t="s">
        <v>770</v>
      </c>
      <c r="G126" s="475" t="s">
        <v>771</v>
      </c>
      <c r="H126" s="475" t="s">
        <v>772</v>
      </c>
      <c r="I126" s="478">
        <v>0.47999998927116394</v>
      </c>
      <c r="J126" s="478">
        <v>25</v>
      </c>
      <c r="K126" s="479">
        <v>12</v>
      </c>
    </row>
    <row r="127" spans="1:11" ht="14.45" customHeight="1" x14ac:dyDescent="0.2">
      <c r="A127" s="473" t="s">
        <v>463</v>
      </c>
      <c r="B127" s="474" t="s">
        <v>464</v>
      </c>
      <c r="C127" s="475" t="s">
        <v>470</v>
      </c>
      <c r="D127" s="476" t="s">
        <v>471</v>
      </c>
      <c r="E127" s="475" t="s">
        <v>769</v>
      </c>
      <c r="F127" s="476" t="s">
        <v>770</v>
      </c>
      <c r="G127" s="475" t="s">
        <v>773</v>
      </c>
      <c r="H127" s="475" t="s">
        <v>774</v>
      </c>
      <c r="I127" s="478">
        <v>0.30000001192092896</v>
      </c>
      <c r="J127" s="478">
        <v>25</v>
      </c>
      <c r="K127" s="479">
        <v>7.5</v>
      </c>
    </row>
    <row r="128" spans="1:11" ht="14.45" customHeight="1" x14ac:dyDescent="0.2">
      <c r="A128" s="473" t="s">
        <v>463</v>
      </c>
      <c r="B128" s="474" t="s">
        <v>464</v>
      </c>
      <c r="C128" s="475" t="s">
        <v>470</v>
      </c>
      <c r="D128" s="476" t="s">
        <v>471</v>
      </c>
      <c r="E128" s="475" t="s">
        <v>769</v>
      </c>
      <c r="F128" s="476" t="s">
        <v>770</v>
      </c>
      <c r="G128" s="475" t="s">
        <v>775</v>
      </c>
      <c r="H128" s="475" t="s">
        <v>776</v>
      </c>
      <c r="I128" s="478">
        <v>0.30000001192092896</v>
      </c>
      <c r="J128" s="478">
        <v>25</v>
      </c>
      <c r="K128" s="479">
        <v>7.5</v>
      </c>
    </row>
    <row r="129" spans="1:11" ht="14.45" customHeight="1" x14ac:dyDescent="0.2">
      <c r="A129" s="473" t="s">
        <v>463</v>
      </c>
      <c r="B129" s="474" t="s">
        <v>464</v>
      </c>
      <c r="C129" s="475" t="s">
        <v>470</v>
      </c>
      <c r="D129" s="476" t="s">
        <v>471</v>
      </c>
      <c r="E129" s="475" t="s">
        <v>769</v>
      </c>
      <c r="F129" s="476" t="s">
        <v>770</v>
      </c>
      <c r="G129" s="475" t="s">
        <v>777</v>
      </c>
      <c r="H129" s="475" t="s">
        <v>778</v>
      </c>
      <c r="I129" s="478">
        <v>0.54000002145767212</v>
      </c>
      <c r="J129" s="478">
        <v>500</v>
      </c>
      <c r="K129" s="479">
        <v>270</v>
      </c>
    </row>
    <row r="130" spans="1:11" ht="14.45" customHeight="1" x14ac:dyDescent="0.2">
      <c r="A130" s="473" t="s">
        <v>463</v>
      </c>
      <c r="B130" s="474" t="s">
        <v>464</v>
      </c>
      <c r="C130" s="475" t="s">
        <v>470</v>
      </c>
      <c r="D130" s="476" t="s">
        <v>471</v>
      </c>
      <c r="E130" s="475" t="s">
        <v>779</v>
      </c>
      <c r="F130" s="476" t="s">
        <v>780</v>
      </c>
      <c r="G130" s="475" t="s">
        <v>781</v>
      </c>
      <c r="H130" s="475" t="s">
        <v>782</v>
      </c>
      <c r="I130" s="478">
        <v>15.729999542236328</v>
      </c>
      <c r="J130" s="478">
        <v>150</v>
      </c>
      <c r="K130" s="479">
        <v>2359.5</v>
      </c>
    </row>
    <row r="131" spans="1:11" ht="14.45" customHeight="1" x14ac:dyDescent="0.2">
      <c r="A131" s="473" t="s">
        <v>463</v>
      </c>
      <c r="B131" s="474" t="s">
        <v>464</v>
      </c>
      <c r="C131" s="475" t="s">
        <v>470</v>
      </c>
      <c r="D131" s="476" t="s">
        <v>471</v>
      </c>
      <c r="E131" s="475" t="s">
        <v>779</v>
      </c>
      <c r="F131" s="476" t="s">
        <v>780</v>
      </c>
      <c r="G131" s="475" t="s">
        <v>783</v>
      </c>
      <c r="H131" s="475" t="s">
        <v>784</v>
      </c>
      <c r="I131" s="478">
        <v>7.0175000429153442</v>
      </c>
      <c r="J131" s="478">
        <v>500</v>
      </c>
      <c r="K131" s="479">
        <v>3508</v>
      </c>
    </row>
    <row r="132" spans="1:11" ht="14.45" customHeight="1" x14ac:dyDescent="0.2">
      <c r="A132" s="473" t="s">
        <v>463</v>
      </c>
      <c r="B132" s="474" t="s">
        <v>464</v>
      </c>
      <c r="C132" s="475" t="s">
        <v>470</v>
      </c>
      <c r="D132" s="476" t="s">
        <v>471</v>
      </c>
      <c r="E132" s="475" t="s">
        <v>779</v>
      </c>
      <c r="F132" s="476" t="s">
        <v>780</v>
      </c>
      <c r="G132" s="475" t="s">
        <v>785</v>
      </c>
      <c r="H132" s="475" t="s">
        <v>786</v>
      </c>
      <c r="I132" s="478">
        <v>7.0199999809265137</v>
      </c>
      <c r="J132" s="478">
        <v>100</v>
      </c>
      <c r="K132" s="479">
        <v>702</v>
      </c>
    </row>
    <row r="133" spans="1:11" ht="14.45" customHeight="1" x14ac:dyDescent="0.2">
      <c r="A133" s="473" t="s">
        <v>463</v>
      </c>
      <c r="B133" s="474" t="s">
        <v>464</v>
      </c>
      <c r="C133" s="475" t="s">
        <v>470</v>
      </c>
      <c r="D133" s="476" t="s">
        <v>471</v>
      </c>
      <c r="E133" s="475" t="s">
        <v>779</v>
      </c>
      <c r="F133" s="476" t="s">
        <v>780</v>
      </c>
      <c r="G133" s="475" t="s">
        <v>787</v>
      </c>
      <c r="H133" s="475" t="s">
        <v>788</v>
      </c>
      <c r="I133" s="478">
        <v>7.0250000953674316</v>
      </c>
      <c r="J133" s="478">
        <v>300</v>
      </c>
      <c r="K133" s="479">
        <v>2108</v>
      </c>
    </row>
    <row r="134" spans="1:11" ht="14.45" customHeight="1" x14ac:dyDescent="0.2">
      <c r="A134" s="473" t="s">
        <v>463</v>
      </c>
      <c r="B134" s="474" t="s">
        <v>464</v>
      </c>
      <c r="C134" s="475" t="s">
        <v>470</v>
      </c>
      <c r="D134" s="476" t="s">
        <v>471</v>
      </c>
      <c r="E134" s="475" t="s">
        <v>779</v>
      </c>
      <c r="F134" s="476" t="s">
        <v>780</v>
      </c>
      <c r="G134" s="475" t="s">
        <v>789</v>
      </c>
      <c r="H134" s="475" t="s">
        <v>790</v>
      </c>
      <c r="I134" s="478">
        <v>0.62999999523162842</v>
      </c>
      <c r="J134" s="478">
        <v>18200</v>
      </c>
      <c r="K134" s="479">
        <v>11466</v>
      </c>
    </row>
    <row r="135" spans="1:11" ht="14.45" customHeight="1" x14ac:dyDescent="0.2">
      <c r="A135" s="473" t="s">
        <v>463</v>
      </c>
      <c r="B135" s="474" t="s">
        <v>464</v>
      </c>
      <c r="C135" s="475" t="s">
        <v>470</v>
      </c>
      <c r="D135" s="476" t="s">
        <v>471</v>
      </c>
      <c r="E135" s="475" t="s">
        <v>779</v>
      </c>
      <c r="F135" s="476" t="s">
        <v>780</v>
      </c>
      <c r="G135" s="475" t="s">
        <v>791</v>
      </c>
      <c r="H135" s="475" t="s">
        <v>792</v>
      </c>
      <c r="I135" s="478">
        <v>0.62999999523162842</v>
      </c>
      <c r="J135" s="478">
        <v>8000</v>
      </c>
      <c r="K135" s="479">
        <v>5040</v>
      </c>
    </row>
    <row r="136" spans="1:11" ht="14.45" customHeight="1" thickBot="1" x14ac:dyDescent="0.25">
      <c r="A136" s="480" t="s">
        <v>463</v>
      </c>
      <c r="B136" s="481" t="s">
        <v>464</v>
      </c>
      <c r="C136" s="482" t="s">
        <v>470</v>
      </c>
      <c r="D136" s="483" t="s">
        <v>471</v>
      </c>
      <c r="E136" s="482" t="s">
        <v>779</v>
      </c>
      <c r="F136" s="483" t="s">
        <v>780</v>
      </c>
      <c r="G136" s="482" t="s">
        <v>793</v>
      </c>
      <c r="H136" s="482" t="s">
        <v>794</v>
      </c>
      <c r="I136" s="485">
        <v>0.62666666507720947</v>
      </c>
      <c r="J136" s="485">
        <v>3400</v>
      </c>
      <c r="K136" s="486">
        <v>2122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9E284DD-5B29-4E30-94DE-D666817DDC60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1" customWidth="1"/>
    <col min="18" max="18" width="7.28515625" style="256" customWidth="1"/>
    <col min="19" max="19" width="8" style="211" customWidth="1"/>
    <col min="21" max="21" width="11.28515625" bestFit="1" customWidth="1"/>
  </cols>
  <sheetData>
    <row r="1" spans="1:19" ht="19.5" thickBot="1" x14ac:dyDescent="0.35">
      <c r="A1" s="380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.75" thickBot="1" x14ac:dyDescent="0.3">
      <c r="A2" s="212" t="s">
        <v>247</v>
      </c>
      <c r="B2" s="213"/>
    </row>
    <row r="3" spans="1:19" x14ac:dyDescent="0.25">
      <c r="A3" s="392" t="s">
        <v>168</v>
      </c>
      <c r="B3" s="393"/>
      <c r="C3" s="394" t="s">
        <v>157</v>
      </c>
      <c r="D3" s="395"/>
      <c r="E3" s="395"/>
      <c r="F3" s="396"/>
      <c r="G3" s="397" t="s">
        <v>158</v>
      </c>
      <c r="H3" s="398"/>
      <c r="I3" s="398"/>
      <c r="J3" s="399"/>
      <c r="K3" s="400" t="s">
        <v>167</v>
      </c>
      <c r="L3" s="401"/>
      <c r="M3" s="401"/>
      <c r="N3" s="401"/>
      <c r="O3" s="402"/>
      <c r="P3" s="398" t="s">
        <v>222</v>
      </c>
      <c r="Q3" s="398"/>
      <c r="R3" s="398"/>
      <c r="S3" s="399"/>
    </row>
    <row r="4" spans="1:19" ht="15.75" thickBot="1" x14ac:dyDescent="0.3">
      <c r="A4" s="372">
        <v>2019</v>
      </c>
      <c r="B4" s="373"/>
      <c r="C4" s="374" t="s">
        <v>221</v>
      </c>
      <c r="D4" s="376" t="s">
        <v>93</v>
      </c>
      <c r="E4" s="376" t="s">
        <v>61</v>
      </c>
      <c r="F4" s="378" t="s">
        <v>54</v>
      </c>
      <c r="G4" s="366" t="s">
        <v>159</v>
      </c>
      <c r="H4" s="368" t="s">
        <v>163</v>
      </c>
      <c r="I4" s="368" t="s">
        <v>220</v>
      </c>
      <c r="J4" s="370" t="s">
        <v>160</v>
      </c>
      <c r="K4" s="389" t="s">
        <v>219</v>
      </c>
      <c r="L4" s="390"/>
      <c r="M4" s="390"/>
      <c r="N4" s="391"/>
      <c r="O4" s="378" t="s">
        <v>218</v>
      </c>
      <c r="P4" s="381" t="s">
        <v>217</v>
      </c>
      <c r="Q4" s="381" t="s">
        <v>170</v>
      </c>
      <c r="R4" s="383" t="s">
        <v>61</v>
      </c>
      <c r="S4" s="385" t="s">
        <v>169</v>
      </c>
    </row>
    <row r="5" spans="1:19" s="291" customFormat="1" ht="19.149999999999999" customHeight="1" x14ac:dyDescent="0.25">
      <c r="A5" s="387" t="s">
        <v>216</v>
      </c>
      <c r="B5" s="388"/>
      <c r="C5" s="375"/>
      <c r="D5" s="377"/>
      <c r="E5" s="377"/>
      <c r="F5" s="379"/>
      <c r="G5" s="367"/>
      <c r="H5" s="369"/>
      <c r="I5" s="369"/>
      <c r="J5" s="371"/>
      <c r="K5" s="294" t="s">
        <v>161</v>
      </c>
      <c r="L5" s="293" t="s">
        <v>162</v>
      </c>
      <c r="M5" s="293" t="s">
        <v>215</v>
      </c>
      <c r="N5" s="292" t="s">
        <v>3</v>
      </c>
      <c r="O5" s="379"/>
      <c r="P5" s="382"/>
      <c r="Q5" s="382"/>
      <c r="R5" s="384"/>
      <c r="S5" s="386"/>
    </row>
    <row r="6" spans="1:19" ht="15.75" thickBot="1" x14ac:dyDescent="0.3">
      <c r="A6" s="364" t="s">
        <v>156</v>
      </c>
      <c r="B6" s="365"/>
      <c r="C6" s="290">
        <f ca="1">SUM(Tabulka[01 uv_sk])/2</f>
        <v>28.733333333333331</v>
      </c>
      <c r="D6" s="288"/>
      <c r="E6" s="288"/>
      <c r="F6" s="287"/>
      <c r="G6" s="289">
        <f ca="1">SUM(Tabulka[05 h_vram])/2</f>
        <v>26492</v>
      </c>
      <c r="H6" s="288">
        <f ca="1">SUM(Tabulka[06 h_naduv])/2</f>
        <v>1013.3</v>
      </c>
      <c r="I6" s="288">
        <f ca="1">SUM(Tabulka[07 h_nadzk])/2</f>
        <v>195.2</v>
      </c>
      <c r="J6" s="287">
        <f ca="1">SUM(Tabulka[08 h_oon])/2</f>
        <v>4216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648275</v>
      </c>
      <c r="N6" s="288">
        <f ca="1">SUM(Tabulka[12 m_oc])/2</f>
        <v>648275</v>
      </c>
      <c r="O6" s="287">
        <f ca="1">SUM(Tabulka[13 m_sk])/2</f>
        <v>8907521</v>
      </c>
      <c r="P6" s="286">
        <f ca="1">SUM(Tabulka[14_vzsk])/2</f>
        <v>40160</v>
      </c>
      <c r="Q6" s="286">
        <f ca="1">SUM(Tabulka[15_vzpl])/2</f>
        <v>23162.324566291478</v>
      </c>
      <c r="R6" s="285">
        <f ca="1">IF(Q6=0,0,P6/Q6)</f>
        <v>1.7338501532978916</v>
      </c>
      <c r="S6" s="284">
        <f ca="1">Q6-P6</f>
        <v>-16997.675433708522</v>
      </c>
    </row>
    <row r="7" spans="1:19" hidden="1" x14ac:dyDescent="0.25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25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7.2666666666666666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6739.2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471276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471276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2937606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10524.92668621701</v>
      </c>
      <c r="R8" s="268">
        <f ca="1">IF(Tabulka[[#This Row],[15_vzpl]]=0,"",Tabulka[[#This Row],[14_vzsk]]/Tabulka[[#This Row],[15_vzpl]])</f>
        <v>0.70309278350515458</v>
      </c>
      <c r="S8" s="267">
        <f ca="1">IF(Tabulka[[#This Row],[15_vzpl]]-Tabulka[[#This Row],[14_vzsk]]=0,"",Tabulka[[#This Row],[15_vzpl]]-Tabulka[[#This Row],[14_vzsk]])</f>
        <v>3124.9266862170098</v>
      </c>
    </row>
    <row r="9" spans="1:19" x14ac:dyDescent="0.25">
      <c r="A9" s="266">
        <v>99</v>
      </c>
      <c r="B9" s="265" t="s">
        <v>807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2692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776048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10524.92668621701</v>
      </c>
      <c r="R9" s="268">
        <f ca="1">IF(Tabulka[[#This Row],[15_vzpl]]=0,"",Tabulka[[#This Row],[14_vzsk]]/Tabulka[[#This Row],[15_vzpl]])</f>
        <v>0.70309278350515458</v>
      </c>
      <c r="S9" s="267">
        <f ca="1">IF(Tabulka[[#This Row],[15_vzpl]]-Tabulka[[#This Row],[14_vzsk]]=0,"",Tabulka[[#This Row],[15_vzpl]]-Tabulka[[#This Row],[14_vzsk]])</f>
        <v>3124.9266862170098</v>
      </c>
    </row>
    <row r="10" spans="1:19" x14ac:dyDescent="0.25">
      <c r="A10" s="266">
        <v>100</v>
      </c>
      <c r="B10" s="265" t="s">
        <v>808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7230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25">
      <c r="A11" s="266">
        <v>101</v>
      </c>
      <c r="B11" s="265" t="s">
        <v>809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4.2666666666666666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4039.2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471276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471276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2154328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25">
      <c r="A12" s="266" t="s">
        <v>796</v>
      </c>
      <c r="B12" s="265"/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3532.8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812.8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187.2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1765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109412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109412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2316314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4637.3978800744699</v>
      </c>
      <c r="R12" s="268">
        <f ca="1">IF(Tabulka[[#This Row],[15_vzpl]]=0,"",Tabulka[[#This Row],[14_vzsk]]/Tabulka[[#This Row],[15_vzpl]])</f>
        <v>3.4502107461486706</v>
      </c>
      <c r="S12" s="267">
        <f ca="1">IF(Tabulka[[#This Row],[15_vzpl]]-Tabulka[[#This Row],[14_vzsk]]=0,"",Tabulka[[#This Row],[15_vzpl]]-Tabulka[[#This Row],[14_vzsk]])</f>
        <v>-11362.60211992553</v>
      </c>
    </row>
    <row r="13" spans="1:19" x14ac:dyDescent="0.25">
      <c r="A13" s="266">
        <v>520</v>
      </c>
      <c r="B13" s="265" t="s">
        <v>810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10654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10654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10654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25">
      <c r="A14" s="266">
        <v>521</v>
      </c>
      <c r="B14" s="265" t="s">
        <v>811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25">
      <c r="A15" s="266">
        <v>526</v>
      </c>
      <c r="B15" s="265" t="s">
        <v>812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3532.8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812.8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187.2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14.5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94126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94126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1986532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4637.3978800744699</v>
      </c>
      <c r="R15" s="268">
        <f ca="1">IF(Tabulka[[#This Row],[15_vzpl]]=0,"",Tabulka[[#This Row],[14_vzsk]]/Tabulka[[#This Row],[15_vzpl]])</f>
        <v>3.4502107461486706</v>
      </c>
      <c r="S15" s="267">
        <f ca="1">IF(Tabulka[[#This Row],[15_vzpl]]-Tabulka[[#This Row],[14_vzsk]]=0,"",Tabulka[[#This Row],[15_vzpl]]-Tabulka[[#This Row],[14_vzsk]])</f>
        <v>-11362.60211992553</v>
      </c>
    </row>
    <row r="16" spans="1:19" x14ac:dyDescent="0.25">
      <c r="A16" s="266">
        <v>746</v>
      </c>
      <c r="B16" s="265" t="s">
        <v>813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1750.5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314496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25">
      <c r="A17" s="266" t="s">
        <v>797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14.666666666666666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13556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157.5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2451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24106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24106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3126480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7" s="268">
        <f ca="1">IF(Tabulka[[#This Row],[15_vzpl]]=0,"",Tabulka[[#This Row],[14_vzsk]]/Tabulka[[#This Row],[15_vzpl]])</f>
        <v>2.0950000000000002</v>
      </c>
      <c r="S17" s="267">
        <f ca="1">IF(Tabulka[[#This Row],[15_vzpl]]-Tabulka[[#This Row],[14_vzsk]]=0,"",Tabulka[[#This Row],[15_vzpl]]-Tabulka[[#This Row],[14_vzsk]])</f>
        <v>-8760</v>
      </c>
    </row>
    <row r="18" spans="1:19" x14ac:dyDescent="0.25">
      <c r="A18" s="266">
        <v>303</v>
      </c>
      <c r="B18" s="265" t="s">
        <v>814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7999.9999999999991</v>
      </c>
      <c r="R18" s="268">
        <f ca="1">IF(Tabulka[[#This Row],[15_vzpl]]=0,"",Tabulka[[#This Row],[14_vzsk]]/Tabulka[[#This Row],[15_vzpl]])</f>
        <v>2.0950000000000002</v>
      </c>
      <c r="S18" s="267">
        <f ca="1">IF(Tabulka[[#This Row],[15_vzpl]]-Tabulka[[#This Row],[14_vzsk]]=0,"",Tabulka[[#This Row],[15_vzpl]]-Tabulka[[#This Row],[14_vzsk]])</f>
        <v>-8760</v>
      </c>
    </row>
    <row r="19" spans="1:19" x14ac:dyDescent="0.25">
      <c r="A19" s="266">
        <v>409</v>
      </c>
      <c r="B19" s="265" t="s">
        <v>815</v>
      </c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9.6666666666666661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9204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2051638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8" t="str">
        <f ca="1">IF(Tabulka[[#This Row],[15_vzpl]]=0,"",Tabulka[[#This Row],[14_vzsk]]/Tabulka[[#This Row],[15_vzpl]])</f>
        <v/>
      </c>
      <c r="S19" s="267" t="str">
        <f ca="1">IF(Tabulka[[#This Row],[15_vzpl]]-Tabulka[[#This Row],[14_vzsk]]=0,"",Tabulka[[#This Row],[15_vzpl]]-Tabulka[[#This Row],[14_vzsk]])</f>
        <v/>
      </c>
    </row>
    <row r="20" spans="1:19" x14ac:dyDescent="0.25">
      <c r="A20" s="266">
        <v>642</v>
      </c>
      <c r="B20" s="265" t="s">
        <v>816</v>
      </c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4352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157.5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2451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21106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21106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1074842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8" t="str">
        <f ca="1">IF(Tabulka[[#This Row],[15_vzpl]]=0,"",Tabulka[[#This Row],[14_vzsk]]/Tabulka[[#This Row],[15_vzpl]])</f>
        <v/>
      </c>
      <c r="S20" s="267" t="str">
        <f ca="1">IF(Tabulka[[#This Row],[15_vzpl]]-Tabulka[[#This Row],[14_vzsk]]=0,"",Tabulka[[#This Row],[15_vzpl]]-Tabulka[[#This Row],[14_vzsk]])</f>
        <v/>
      </c>
    </row>
    <row r="21" spans="1:19" x14ac:dyDescent="0.25">
      <c r="A21" s="266" t="s">
        <v>798</v>
      </c>
      <c r="B21" s="265"/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2664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42361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42361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527121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25">
      <c r="A22" s="266">
        <v>25</v>
      </c>
      <c r="B22" s="265" t="s">
        <v>817</v>
      </c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51622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25">
      <c r="A23" s="266">
        <v>30</v>
      </c>
      <c r="B23" s="265" t="s">
        <v>818</v>
      </c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2196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42013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42013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474238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25">
      <c r="A24" s="266">
        <v>640</v>
      </c>
      <c r="B24" s="265" t="s">
        <v>819</v>
      </c>
      <c r="C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N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O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1261</v>
      </c>
      <c r="P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8" t="str">
        <f ca="1">IF(Tabulka[[#This Row],[15_vzpl]]=0,"",Tabulka[[#This Row],[14_vzsk]]/Tabulka[[#This Row],[15_vzpl]])</f>
        <v/>
      </c>
      <c r="S24" s="267" t="str">
        <f ca="1">IF(Tabulka[[#This Row],[15_vzpl]]-Tabulka[[#This Row],[14_vzsk]]=0,"",Tabulka[[#This Row],[15_vzpl]]-Tabulka[[#This Row],[14_vzsk]])</f>
        <v/>
      </c>
    </row>
    <row r="25" spans="1:19" x14ac:dyDescent="0.25">
      <c r="A25" s="266" t="s">
        <v>799</v>
      </c>
      <c r="B25" s="265"/>
      <c r="C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</v>
      </c>
      <c r="N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</v>
      </c>
      <c r="O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8" t="str">
        <f ca="1">IF(Tabulka[[#This Row],[15_vzpl]]=0,"",Tabulka[[#This Row],[14_vzsk]]/Tabulka[[#This Row],[15_vzpl]])</f>
        <v/>
      </c>
      <c r="S25" s="267" t="str">
        <f ca="1">IF(Tabulka[[#This Row],[15_vzpl]]-Tabulka[[#This Row],[14_vzsk]]=0,"",Tabulka[[#This Row],[15_vzpl]]-Tabulka[[#This Row],[14_vzsk]])</f>
        <v/>
      </c>
    </row>
    <row r="26" spans="1:19" x14ac:dyDescent="0.25">
      <c r="A26" s="266">
        <v>641</v>
      </c>
      <c r="B26" s="265" t="s">
        <v>799</v>
      </c>
      <c r="C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</v>
      </c>
      <c r="N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</v>
      </c>
      <c r="O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8" t="str">
        <f ca="1">IF(Tabulka[[#This Row],[15_vzpl]]=0,"",Tabulka[[#This Row],[14_vzsk]]/Tabulka[[#This Row],[15_vzpl]])</f>
        <v/>
      </c>
      <c r="S26" s="267" t="str">
        <f ca="1">IF(Tabulka[[#This Row],[15_vzpl]]-Tabulka[[#This Row],[14_vzsk]]=0,"",Tabulka[[#This Row],[15_vzpl]]-Tabulka[[#This Row],[14_vzsk]])</f>
        <v/>
      </c>
    </row>
    <row r="27" spans="1:19" x14ac:dyDescent="0.25">
      <c r="A27" t="s">
        <v>224</v>
      </c>
    </row>
    <row r="28" spans="1:19" x14ac:dyDescent="0.25">
      <c r="A28" s="99" t="s">
        <v>138</v>
      </c>
    </row>
    <row r="29" spans="1:19" x14ac:dyDescent="0.25">
      <c r="A29" s="100" t="s">
        <v>194</v>
      </c>
    </row>
    <row r="30" spans="1:19" x14ac:dyDescent="0.25">
      <c r="A30" s="258" t="s">
        <v>193</v>
      </c>
    </row>
    <row r="31" spans="1:19" x14ac:dyDescent="0.25">
      <c r="A31" s="215" t="s">
        <v>166</v>
      </c>
    </row>
    <row r="32" spans="1:19" x14ac:dyDescent="0.25">
      <c r="A32" s="21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6">
    <cfRule type="cellIs" dxfId="4" priority="3" operator="lessThan">
      <formula>0</formula>
    </cfRule>
  </conditionalFormatting>
  <conditionalFormatting sqref="R6:R26">
    <cfRule type="cellIs" dxfId="3" priority="4" operator="greaterThan">
      <formula>1</formula>
    </cfRule>
  </conditionalFormatting>
  <conditionalFormatting sqref="A8:S26">
    <cfRule type="expression" dxfId="2" priority="2">
      <formula>$B8=""</formula>
    </cfRule>
  </conditionalFormatting>
  <conditionalFormatting sqref="P8:S2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3EFB3FB-9F00-4EE5-BFBB-D6300E314F0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806</v>
      </c>
    </row>
    <row r="2" spans="1:19" x14ac:dyDescent="0.25">
      <c r="A2" s="212" t="s">
        <v>247</v>
      </c>
    </row>
    <row r="3" spans="1:19" x14ac:dyDescent="0.25">
      <c r="A3" s="304" t="s">
        <v>143</v>
      </c>
      <c r="B3" s="303">
        <v>2019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25">
      <c r="A4" s="302" t="s">
        <v>144</v>
      </c>
      <c r="B4" s="301">
        <v>1</v>
      </c>
      <c r="C4" s="296">
        <v>1</v>
      </c>
      <c r="D4" s="296" t="s">
        <v>195</v>
      </c>
      <c r="E4" s="295">
        <v>7.4</v>
      </c>
      <c r="F4" s="295"/>
      <c r="G4" s="295"/>
      <c r="H4" s="295"/>
      <c r="I4" s="295">
        <v>1207.2</v>
      </c>
      <c r="J4" s="295"/>
      <c r="K4" s="295"/>
      <c r="L4" s="295"/>
      <c r="M4" s="295"/>
      <c r="N4" s="295"/>
      <c r="O4" s="295">
        <v>75043</v>
      </c>
      <c r="P4" s="295">
        <v>75043</v>
      </c>
      <c r="Q4" s="295">
        <v>501251</v>
      </c>
      <c r="R4" s="295">
        <v>5800</v>
      </c>
      <c r="S4" s="295">
        <v>1754.1544477028349</v>
      </c>
    </row>
    <row r="5" spans="1:19" x14ac:dyDescent="0.25">
      <c r="A5" s="300" t="s">
        <v>145</v>
      </c>
      <c r="B5" s="299">
        <v>2</v>
      </c>
      <c r="C5">
        <v>1</v>
      </c>
      <c r="D5">
        <v>99</v>
      </c>
      <c r="E5">
        <v>3</v>
      </c>
      <c r="I5">
        <v>404</v>
      </c>
      <c r="Q5">
        <v>129521</v>
      </c>
      <c r="R5">
        <v>5800</v>
      </c>
      <c r="S5">
        <v>1754.1544477028349</v>
      </c>
    </row>
    <row r="6" spans="1:19" x14ac:dyDescent="0.25">
      <c r="A6" s="302" t="s">
        <v>146</v>
      </c>
      <c r="B6" s="301">
        <v>3</v>
      </c>
      <c r="C6">
        <v>1</v>
      </c>
      <c r="D6">
        <v>100</v>
      </c>
      <c r="I6">
        <v>8</v>
      </c>
      <c r="Q6">
        <v>7230</v>
      </c>
    </row>
    <row r="7" spans="1:19" x14ac:dyDescent="0.25">
      <c r="A7" s="300" t="s">
        <v>147</v>
      </c>
      <c r="B7" s="299">
        <v>4</v>
      </c>
      <c r="C7">
        <v>1</v>
      </c>
      <c r="D7">
        <v>101</v>
      </c>
      <c r="E7">
        <v>4.4000000000000004</v>
      </c>
      <c r="I7">
        <v>795.2</v>
      </c>
      <c r="O7">
        <v>75043</v>
      </c>
      <c r="P7">
        <v>75043</v>
      </c>
      <c r="Q7">
        <v>364500</v>
      </c>
    </row>
    <row r="8" spans="1:19" x14ac:dyDescent="0.25">
      <c r="A8" s="302" t="s">
        <v>148</v>
      </c>
      <c r="B8" s="301">
        <v>5</v>
      </c>
      <c r="C8">
        <v>1</v>
      </c>
      <c r="D8" t="s">
        <v>796</v>
      </c>
      <c r="E8">
        <v>3.8</v>
      </c>
      <c r="I8">
        <v>647.20000000000005</v>
      </c>
      <c r="J8">
        <v>157.19999999999999</v>
      </c>
      <c r="K8">
        <v>36.799999999999997</v>
      </c>
      <c r="L8">
        <v>301</v>
      </c>
      <c r="O8">
        <v>26188</v>
      </c>
      <c r="P8">
        <v>26188</v>
      </c>
      <c r="Q8">
        <v>400382</v>
      </c>
      <c r="R8">
        <v>16000</v>
      </c>
      <c r="S8">
        <v>772.89964667907827</v>
      </c>
    </row>
    <row r="9" spans="1:19" x14ac:dyDescent="0.25">
      <c r="A9" s="300" t="s">
        <v>149</v>
      </c>
      <c r="B9" s="299">
        <v>6</v>
      </c>
      <c r="C9">
        <v>1</v>
      </c>
      <c r="D9">
        <v>520</v>
      </c>
      <c r="O9">
        <v>4864</v>
      </c>
      <c r="P9">
        <v>4864</v>
      </c>
      <c r="Q9">
        <v>4864</v>
      </c>
    </row>
    <row r="10" spans="1:19" x14ac:dyDescent="0.25">
      <c r="A10" s="302" t="s">
        <v>150</v>
      </c>
      <c r="B10" s="301">
        <v>7</v>
      </c>
      <c r="C10">
        <v>1</v>
      </c>
      <c r="D10">
        <v>526</v>
      </c>
      <c r="E10">
        <v>3.8</v>
      </c>
      <c r="I10">
        <v>647.20000000000005</v>
      </c>
      <c r="J10">
        <v>157.19999999999999</v>
      </c>
      <c r="K10">
        <v>36.799999999999997</v>
      </c>
      <c r="O10">
        <v>21324</v>
      </c>
      <c r="P10">
        <v>21324</v>
      </c>
      <c r="Q10">
        <v>342057</v>
      </c>
      <c r="R10">
        <v>16000</v>
      </c>
      <c r="S10">
        <v>772.89964667907827</v>
      </c>
    </row>
    <row r="11" spans="1:19" x14ac:dyDescent="0.25">
      <c r="A11" s="300" t="s">
        <v>151</v>
      </c>
      <c r="B11" s="299">
        <v>8</v>
      </c>
      <c r="C11">
        <v>1</v>
      </c>
      <c r="D11">
        <v>746</v>
      </c>
      <c r="L11">
        <v>301</v>
      </c>
      <c r="Q11">
        <v>53461</v>
      </c>
    </row>
    <row r="12" spans="1:19" x14ac:dyDescent="0.25">
      <c r="A12" s="302" t="s">
        <v>152</v>
      </c>
      <c r="B12" s="301">
        <v>9</v>
      </c>
      <c r="C12">
        <v>1</v>
      </c>
      <c r="D12" t="s">
        <v>797</v>
      </c>
      <c r="E12">
        <v>15</v>
      </c>
      <c r="I12">
        <v>2456</v>
      </c>
      <c r="J12">
        <v>27</v>
      </c>
      <c r="L12">
        <v>395.5</v>
      </c>
      <c r="O12">
        <v>5573</v>
      </c>
      <c r="P12">
        <v>5573</v>
      </c>
      <c r="Q12">
        <v>523253</v>
      </c>
      <c r="S12">
        <v>1333.3333333333333</v>
      </c>
    </row>
    <row r="13" spans="1:19" x14ac:dyDescent="0.25">
      <c r="A13" s="300" t="s">
        <v>153</v>
      </c>
      <c r="B13" s="299">
        <v>10</v>
      </c>
      <c r="C13">
        <v>1</v>
      </c>
      <c r="D13">
        <v>303</v>
      </c>
      <c r="S13">
        <v>1333.3333333333333</v>
      </c>
    </row>
    <row r="14" spans="1:19" x14ac:dyDescent="0.25">
      <c r="A14" s="302" t="s">
        <v>154</v>
      </c>
      <c r="B14" s="301">
        <v>11</v>
      </c>
      <c r="C14">
        <v>1</v>
      </c>
      <c r="D14">
        <v>409</v>
      </c>
      <c r="E14">
        <v>10</v>
      </c>
      <c r="I14">
        <v>1700</v>
      </c>
      <c r="Q14">
        <v>351904</v>
      </c>
    </row>
    <row r="15" spans="1:19" x14ac:dyDescent="0.25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756</v>
      </c>
      <c r="J15">
        <v>27</v>
      </c>
      <c r="L15">
        <v>395.5</v>
      </c>
      <c r="O15">
        <v>5573</v>
      </c>
      <c r="P15">
        <v>5573</v>
      </c>
      <c r="Q15">
        <v>171349</v>
      </c>
    </row>
    <row r="16" spans="1:19" x14ac:dyDescent="0.25">
      <c r="A16" s="298" t="s">
        <v>143</v>
      </c>
      <c r="B16" s="297">
        <v>2019</v>
      </c>
      <c r="C16">
        <v>1</v>
      </c>
      <c r="D16" t="s">
        <v>798</v>
      </c>
      <c r="E16">
        <v>3</v>
      </c>
      <c r="I16">
        <v>348</v>
      </c>
      <c r="O16">
        <v>15222</v>
      </c>
      <c r="P16">
        <v>15222</v>
      </c>
      <c r="Q16">
        <v>69124</v>
      </c>
    </row>
    <row r="17" spans="3:19" x14ac:dyDescent="0.25">
      <c r="C17">
        <v>1</v>
      </c>
      <c r="D17">
        <v>25</v>
      </c>
      <c r="E17">
        <v>0.5</v>
      </c>
      <c r="I17">
        <v>72</v>
      </c>
      <c r="Q17">
        <v>8637</v>
      </c>
    </row>
    <row r="18" spans="3:19" x14ac:dyDescent="0.25">
      <c r="C18">
        <v>1</v>
      </c>
      <c r="D18">
        <v>30</v>
      </c>
      <c r="E18">
        <v>2.5</v>
      </c>
      <c r="I18">
        <v>276</v>
      </c>
      <c r="O18">
        <v>15222</v>
      </c>
      <c r="P18">
        <v>15222</v>
      </c>
      <c r="Q18">
        <v>60487</v>
      </c>
    </row>
    <row r="19" spans="3:19" x14ac:dyDescent="0.25">
      <c r="C19">
        <v>1</v>
      </c>
      <c r="D19" t="s">
        <v>799</v>
      </c>
      <c r="O19">
        <v>384</v>
      </c>
      <c r="P19">
        <v>384</v>
      </c>
    </row>
    <row r="20" spans="3:19" x14ac:dyDescent="0.25">
      <c r="C20">
        <v>1</v>
      </c>
      <c r="D20">
        <v>641</v>
      </c>
      <c r="O20">
        <v>384</v>
      </c>
      <c r="P20">
        <v>384</v>
      </c>
    </row>
    <row r="21" spans="3:19" x14ac:dyDescent="0.25">
      <c r="C21" t="s">
        <v>800</v>
      </c>
      <c r="E21">
        <v>29.2</v>
      </c>
      <c r="I21">
        <v>4658.3999999999996</v>
      </c>
      <c r="J21">
        <v>184.2</v>
      </c>
      <c r="K21">
        <v>36.799999999999997</v>
      </c>
      <c r="L21">
        <v>696.5</v>
      </c>
      <c r="O21">
        <v>122410</v>
      </c>
      <c r="P21">
        <v>122410</v>
      </c>
      <c r="Q21">
        <v>1494010</v>
      </c>
      <c r="R21">
        <v>21800</v>
      </c>
      <c r="S21">
        <v>3860.3874277152463</v>
      </c>
    </row>
    <row r="22" spans="3:19" x14ac:dyDescent="0.25">
      <c r="C22">
        <v>2</v>
      </c>
      <c r="D22" t="s">
        <v>195</v>
      </c>
      <c r="E22">
        <v>7.4</v>
      </c>
      <c r="I22">
        <v>996</v>
      </c>
      <c r="O22">
        <v>27330</v>
      </c>
      <c r="P22">
        <v>27330</v>
      </c>
      <c r="Q22">
        <v>427637</v>
      </c>
      <c r="S22">
        <v>1754.1544477028349</v>
      </c>
    </row>
    <row r="23" spans="3:19" x14ac:dyDescent="0.25">
      <c r="C23">
        <v>2</v>
      </c>
      <c r="D23">
        <v>99</v>
      </c>
      <c r="E23">
        <v>3</v>
      </c>
      <c r="I23">
        <v>396</v>
      </c>
      <c r="Q23">
        <v>125123</v>
      </c>
      <c r="S23">
        <v>1754.1544477028349</v>
      </c>
    </row>
    <row r="24" spans="3:19" x14ac:dyDescent="0.25">
      <c r="C24">
        <v>2</v>
      </c>
      <c r="D24">
        <v>101</v>
      </c>
      <c r="E24">
        <v>4.4000000000000004</v>
      </c>
      <c r="I24">
        <v>600</v>
      </c>
      <c r="O24">
        <v>27330</v>
      </c>
      <c r="P24">
        <v>27330</v>
      </c>
      <c r="Q24">
        <v>302514</v>
      </c>
    </row>
    <row r="25" spans="3:19" x14ac:dyDescent="0.25">
      <c r="C25">
        <v>2</v>
      </c>
      <c r="D25" t="s">
        <v>796</v>
      </c>
      <c r="E25">
        <v>3.8</v>
      </c>
      <c r="I25">
        <v>547.20000000000005</v>
      </c>
      <c r="J25">
        <v>134.19999999999999</v>
      </c>
      <c r="K25">
        <v>28.8</v>
      </c>
      <c r="L25">
        <v>249</v>
      </c>
      <c r="O25">
        <v>19614</v>
      </c>
      <c r="P25">
        <v>19614</v>
      </c>
      <c r="Q25">
        <v>379133</v>
      </c>
      <c r="S25">
        <v>772.89964667907827</v>
      </c>
    </row>
    <row r="26" spans="3:19" x14ac:dyDescent="0.25">
      <c r="C26">
        <v>2</v>
      </c>
      <c r="D26">
        <v>520</v>
      </c>
      <c r="O26">
        <v>5790</v>
      </c>
      <c r="P26">
        <v>5790</v>
      </c>
      <c r="Q26">
        <v>5790</v>
      </c>
    </row>
    <row r="27" spans="3:19" x14ac:dyDescent="0.25">
      <c r="C27">
        <v>2</v>
      </c>
      <c r="D27">
        <v>526</v>
      </c>
      <c r="E27">
        <v>3.8</v>
      </c>
      <c r="I27">
        <v>547.20000000000005</v>
      </c>
      <c r="J27">
        <v>134.19999999999999</v>
      </c>
      <c r="K27">
        <v>28.8</v>
      </c>
      <c r="O27">
        <v>13824</v>
      </c>
      <c r="P27">
        <v>13824</v>
      </c>
      <c r="Q27">
        <v>329727</v>
      </c>
      <c r="S27">
        <v>772.89964667907827</v>
      </c>
    </row>
    <row r="28" spans="3:19" x14ac:dyDescent="0.25">
      <c r="C28">
        <v>2</v>
      </c>
      <c r="D28">
        <v>746</v>
      </c>
      <c r="L28">
        <v>249</v>
      </c>
      <c r="Q28">
        <v>43616</v>
      </c>
    </row>
    <row r="29" spans="3:19" x14ac:dyDescent="0.25">
      <c r="C29">
        <v>2</v>
      </c>
      <c r="D29" t="s">
        <v>797</v>
      </c>
      <c r="E29">
        <v>15</v>
      </c>
      <c r="I29">
        <v>2128</v>
      </c>
      <c r="J29">
        <v>31</v>
      </c>
      <c r="L29">
        <v>342</v>
      </c>
      <c r="O29">
        <v>3722</v>
      </c>
      <c r="P29">
        <v>3722</v>
      </c>
      <c r="Q29">
        <v>511097</v>
      </c>
      <c r="S29">
        <v>1333.3333333333333</v>
      </c>
    </row>
    <row r="30" spans="3:19" x14ac:dyDescent="0.25">
      <c r="C30">
        <v>2</v>
      </c>
      <c r="D30">
        <v>303</v>
      </c>
      <c r="S30">
        <v>1333.3333333333333</v>
      </c>
    </row>
    <row r="31" spans="3:19" x14ac:dyDescent="0.25">
      <c r="C31">
        <v>2</v>
      </c>
      <c r="D31">
        <v>409</v>
      </c>
      <c r="E31">
        <v>10</v>
      </c>
      <c r="I31">
        <v>1420</v>
      </c>
      <c r="Q31">
        <v>336900</v>
      </c>
    </row>
    <row r="32" spans="3:19" x14ac:dyDescent="0.25">
      <c r="C32">
        <v>2</v>
      </c>
      <c r="D32">
        <v>642</v>
      </c>
      <c r="E32">
        <v>5</v>
      </c>
      <c r="I32">
        <v>708</v>
      </c>
      <c r="J32">
        <v>31</v>
      </c>
      <c r="L32">
        <v>342</v>
      </c>
      <c r="O32">
        <v>3722</v>
      </c>
      <c r="P32">
        <v>3722</v>
      </c>
      <c r="Q32">
        <v>174197</v>
      </c>
    </row>
    <row r="33" spans="3:19" x14ac:dyDescent="0.25">
      <c r="C33">
        <v>2</v>
      </c>
      <c r="D33" t="s">
        <v>798</v>
      </c>
      <c r="E33">
        <v>3</v>
      </c>
      <c r="I33">
        <v>392</v>
      </c>
      <c r="J33">
        <v>3</v>
      </c>
      <c r="O33">
        <v>2931</v>
      </c>
      <c r="P33">
        <v>2931</v>
      </c>
      <c r="Q33">
        <v>89772</v>
      </c>
    </row>
    <row r="34" spans="3:19" x14ac:dyDescent="0.25">
      <c r="C34">
        <v>2</v>
      </c>
      <c r="D34">
        <v>25</v>
      </c>
      <c r="E34">
        <v>0.5</v>
      </c>
      <c r="I34">
        <v>80</v>
      </c>
      <c r="Q34">
        <v>8555</v>
      </c>
    </row>
    <row r="35" spans="3:19" x14ac:dyDescent="0.25">
      <c r="C35">
        <v>2</v>
      </c>
      <c r="D35">
        <v>30</v>
      </c>
      <c r="E35">
        <v>2.5</v>
      </c>
      <c r="I35">
        <v>312</v>
      </c>
      <c r="O35">
        <v>2583</v>
      </c>
      <c r="P35">
        <v>2583</v>
      </c>
      <c r="Q35">
        <v>79956</v>
      </c>
    </row>
    <row r="36" spans="3:19" x14ac:dyDescent="0.25">
      <c r="C36">
        <v>2</v>
      </c>
      <c r="D36">
        <v>640</v>
      </c>
      <c r="J36">
        <v>3</v>
      </c>
      <c r="O36">
        <v>348</v>
      </c>
      <c r="P36">
        <v>348</v>
      </c>
      <c r="Q36">
        <v>1261</v>
      </c>
    </row>
    <row r="37" spans="3:19" x14ac:dyDescent="0.25">
      <c r="C37">
        <v>2</v>
      </c>
      <c r="D37" t="s">
        <v>799</v>
      </c>
      <c r="O37">
        <v>352</v>
      </c>
      <c r="P37">
        <v>352</v>
      </c>
    </row>
    <row r="38" spans="3:19" x14ac:dyDescent="0.25">
      <c r="C38">
        <v>2</v>
      </c>
      <c r="D38">
        <v>641</v>
      </c>
      <c r="O38">
        <v>352</v>
      </c>
      <c r="P38">
        <v>352</v>
      </c>
    </row>
    <row r="39" spans="3:19" x14ac:dyDescent="0.25">
      <c r="C39" t="s">
        <v>801</v>
      </c>
      <c r="E39">
        <v>29.2</v>
      </c>
      <c r="I39">
        <v>4063.2</v>
      </c>
      <c r="J39">
        <v>168.2</v>
      </c>
      <c r="K39">
        <v>28.8</v>
      </c>
      <c r="L39">
        <v>591</v>
      </c>
      <c r="O39">
        <v>53949</v>
      </c>
      <c r="P39">
        <v>53949</v>
      </c>
      <c r="Q39">
        <v>1407639</v>
      </c>
      <c r="S39">
        <v>3860.3874277152463</v>
      </c>
    </row>
    <row r="40" spans="3:19" x14ac:dyDescent="0.25">
      <c r="C40">
        <v>3</v>
      </c>
      <c r="D40" t="s">
        <v>195</v>
      </c>
      <c r="E40">
        <v>7.2</v>
      </c>
      <c r="I40">
        <v>1176</v>
      </c>
      <c r="O40">
        <v>88704</v>
      </c>
      <c r="P40">
        <v>88704</v>
      </c>
      <c r="Q40">
        <v>501783</v>
      </c>
      <c r="S40">
        <v>1754.1544477028349</v>
      </c>
    </row>
    <row r="41" spans="3:19" x14ac:dyDescent="0.25">
      <c r="C41">
        <v>3</v>
      </c>
      <c r="D41">
        <v>99</v>
      </c>
      <c r="E41">
        <v>3</v>
      </c>
      <c r="I41">
        <v>480</v>
      </c>
      <c r="Q41">
        <v>126020</v>
      </c>
      <c r="S41">
        <v>1754.1544477028349</v>
      </c>
    </row>
    <row r="42" spans="3:19" x14ac:dyDescent="0.25">
      <c r="C42">
        <v>3</v>
      </c>
      <c r="D42">
        <v>101</v>
      </c>
      <c r="E42">
        <v>4.2</v>
      </c>
      <c r="I42">
        <v>696</v>
      </c>
      <c r="O42">
        <v>88704</v>
      </c>
      <c r="P42">
        <v>88704</v>
      </c>
      <c r="Q42">
        <v>375763</v>
      </c>
    </row>
    <row r="43" spans="3:19" x14ac:dyDescent="0.25">
      <c r="C43">
        <v>3</v>
      </c>
      <c r="D43" t="s">
        <v>796</v>
      </c>
      <c r="E43">
        <v>3.8</v>
      </c>
      <c r="I43">
        <v>566.4</v>
      </c>
      <c r="J43">
        <v>147.4</v>
      </c>
      <c r="K43">
        <v>25.6</v>
      </c>
      <c r="L43">
        <v>309.5</v>
      </c>
      <c r="O43">
        <v>21930</v>
      </c>
      <c r="P43">
        <v>21930</v>
      </c>
      <c r="Q43">
        <v>402099</v>
      </c>
      <c r="S43">
        <v>772.89964667907827</v>
      </c>
    </row>
    <row r="44" spans="3:19" x14ac:dyDescent="0.25">
      <c r="C44">
        <v>3</v>
      </c>
      <c r="D44">
        <v>521</v>
      </c>
      <c r="O44">
        <v>4632</v>
      </c>
      <c r="P44">
        <v>4632</v>
      </c>
      <c r="Q44">
        <v>4632</v>
      </c>
    </row>
    <row r="45" spans="3:19" x14ac:dyDescent="0.25">
      <c r="C45">
        <v>3</v>
      </c>
      <c r="D45">
        <v>526</v>
      </c>
      <c r="E45">
        <v>3.8</v>
      </c>
      <c r="I45">
        <v>566.4</v>
      </c>
      <c r="J45">
        <v>147.4</v>
      </c>
      <c r="K45">
        <v>25.6</v>
      </c>
      <c r="O45">
        <v>17298</v>
      </c>
      <c r="P45">
        <v>17298</v>
      </c>
      <c r="Q45">
        <v>341339</v>
      </c>
      <c r="S45">
        <v>772.89964667907827</v>
      </c>
    </row>
    <row r="46" spans="3:19" x14ac:dyDescent="0.25">
      <c r="C46">
        <v>3</v>
      </c>
      <c r="D46">
        <v>746</v>
      </c>
      <c r="L46">
        <v>309.5</v>
      </c>
      <c r="Q46">
        <v>56128</v>
      </c>
    </row>
    <row r="47" spans="3:19" x14ac:dyDescent="0.25">
      <c r="C47">
        <v>3</v>
      </c>
      <c r="D47" t="s">
        <v>797</v>
      </c>
      <c r="E47">
        <v>14</v>
      </c>
      <c r="I47">
        <v>2084</v>
      </c>
      <c r="J47">
        <v>25</v>
      </c>
      <c r="L47">
        <v>429</v>
      </c>
      <c r="O47">
        <v>3237</v>
      </c>
      <c r="P47">
        <v>3237</v>
      </c>
      <c r="Q47">
        <v>496332</v>
      </c>
      <c r="R47">
        <v>12260</v>
      </c>
      <c r="S47">
        <v>1333.3333333333333</v>
      </c>
    </row>
    <row r="48" spans="3:19" x14ac:dyDescent="0.25">
      <c r="C48">
        <v>3</v>
      </c>
      <c r="D48">
        <v>303</v>
      </c>
      <c r="R48">
        <v>12260</v>
      </c>
      <c r="S48">
        <v>1333.3333333333333</v>
      </c>
    </row>
    <row r="49" spans="3:19" x14ac:dyDescent="0.25">
      <c r="C49">
        <v>3</v>
      </c>
      <c r="D49">
        <v>409</v>
      </c>
      <c r="E49">
        <v>9</v>
      </c>
      <c r="I49">
        <v>1340</v>
      </c>
      <c r="O49">
        <v>750</v>
      </c>
      <c r="P49">
        <v>750</v>
      </c>
      <c r="Q49">
        <v>316270</v>
      </c>
    </row>
    <row r="50" spans="3:19" x14ac:dyDescent="0.25">
      <c r="C50">
        <v>3</v>
      </c>
      <c r="D50">
        <v>642</v>
      </c>
      <c r="E50">
        <v>5</v>
      </c>
      <c r="I50">
        <v>744</v>
      </c>
      <c r="J50">
        <v>25</v>
      </c>
      <c r="L50">
        <v>429</v>
      </c>
      <c r="O50">
        <v>2487</v>
      </c>
      <c r="P50">
        <v>2487</v>
      </c>
      <c r="Q50">
        <v>180062</v>
      </c>
    </row>
    <row r="51" spans="3:19" x14ac:dyDescent="0.25">
      <c r="C51">
        <v>3</v>
      </c>
      <c r="D51" t="s">
        <v>798</v>
      </c>
      <c r="E51">
        <v>3</v>
      </c>
      <c r="I51">
        <v>468</v>
      </c>
      <c r="O51">
        <v>6955</v>
      </c>
      <c r="P51">
        <v>6955</v>
      </c>
      <c r="Q51">
        <v>91507</v>
      </c>
    </row>
    <row r="52" spans="3:19" x14ac:dyDescent="0.25">
      <c r="C52">
        <v>3</v>
      </c>
      <c r="D52">
        <v>25</v>
      </c>
      <c r="E52">
        <v>0.5</v>
      </c>
      <c r="I52">
        <v>76</v>
      </c>
      <c r="Q52">
        <v>8517</v>
      </c>
    </row>
    <row r="53" spans="3:19" x14ac:dyDescent="0.25">
      <c r="C53">
        <v>3</v>
      </c>
      <c r="D53">
        <v>30</v>
      </c>
      <c r="E53">
        <v>2.5</v>
      </c>
      <c r="I53">
        <v>392</v>
      </c>
      <c r="O53">
        <v>6955</v>
      </c>
      <c r="P53">
        <v>6955</v>
      </c>
      <c r="Q53">
        <v>82990</v>
      </c>
    </row>
    <row r="54" spans="3:19" x14ac:dyDescent="0.25">
      <c r="C54">
        <v>3</v>
      </c>
      <c r="D54" t="s">
        <v>799</v>
      </c>
      <c r="O54">
        <v>384</v>
      </c>
      <c r="P54">
        <v>384</v>
      </c>
    </row>
    <row r="55" spans="3:19" x14ac:dyDescent="0.25">
      <c r="C55">
        <v>3</v>
      </c>
      <c r="D55">
        <v>641</v>
      </c>
      <c r="O55">
        <v>384</v>
      </c>
      <c r="P55">
        <v>384</v>
      </c>
    </row>
    <row r="56" spans="3:19" x14ac:dyDescent="0.25">
      <c r="C56" t="s">
        <v>802</v>
      </c>
      <c r="E56">
        <v>28</v>
      </c>
      <c r="I56">
        <v>4294.3999999999996</v>
      </c>
      <c r="J56">
        <v>172.4</v>
      </c>
      <c r="K56">
        <v>25.6</v>
      </c>
      <c r="L56">
        <v>738.5</v>
      </c>
      <c r="O56">
        <v>121210</v>
      </c>
      <c r="P56">
        <v>121210</v>
      </c>
      <c r="Q56">
        <v>1491721</v>
      </c>
      <c r="R56">
        <v>12260</v>
      </c>
      <c r="S56">
        <v>3860.3874277152463</v>
      </c>
    </row>
    <row r="57" spans="3:19" x14ac:dyDescent="0.25">
      <c r="C57">
        <v>4</v>
      </c>
      <c r="D57" t="s">
        <v>195</v>
      </c>
      <c r="E57">
        <v>7.2</v>
      </c>
      <c r="I57">
        <v>1176</v>
      </c>
      <c r="J57">
        <v>32</v>
      </c>
      <c r="O57">
        <v>55873</v>
      </c>
      <c r="P57">
        <v>55873</v>
      </c>
      <c r="Q57">
        <v>469997</v>
      </c>
      <c r="S57">
        <v>1754.1544477028349</v>
      </c>
    </row>
    <row r="58" spans="3:19" x14ac:dyDescent="0.25">
      <c r="C58">
        <v>4</v>
      </c>
      <c r="D58">
        <v>99</v>
      </c>
      <c r="E58">
        <v>3</v>
      </c>
      <c r="I58">
        <v>480</v>
      </c>
      <c r="J58">
        <v>16</v>
      </c>
      <c r="Q58">
        <v>135879</v>
      </c>
      <c r="S58">
        <v>1754.1544477028349</v>
      </c>
    </row>
    <row r="59" spans="3:19" x14ac:dyDescent="0.25">
      <c r="C59">
        <v>4</v>
      </c>
      <c r="D59">
        <v>101</v>
      </c>
      <c r="E59">
        <v>4.2</v>
      </c>
      <c r="I59">
        <v>696</v>
      </c>
      <c r="J59">
        <v>16</v>
      </c>
      <c r="O59">
        <v>55873</v>
      </c>
      <c r="P59">
        <v>55873</v>
      </c>
      <c r="Q59">
        <v>334118</v>
      </c>
    </row>
    <row r="60" spans="3:19" x14ac:dyDescent="0.25">
      <c r="C60">
        <v>4</v>
      </c>
      <c r="D60" t="s">
        <v>796</v>
      </c>
      <c r="E60">
        <v>3.8</v>
      </c>
      <c r="I60">
        <v>668.8</v>
      </c>
      <c r="J60">
        <v>141.80000000000001</v>
      </c>
      <c r="K60">
        <v>35.200000000000003</v>
      </c>
      <c r="L60">
        <v>301</v>
      </c>
      <c r="O60">
        <v>14096</v>
      </c>
      <c r="P60">
        <v>14096</v>
      </c>
      <c r="Q60">
        <v>386363</v>
      </c>
      <c r="S60">
        <v>772.89964667907827</v>
      </c>
    </row>
    <row r="61" spans="3:19" x14ac:dyDescent="0.25">
      <c r="C61">
        <v>4</v>
      </c>
      <c r="D61">
        <v>526</v>
      </c>
      <c r="E61">
        <v>3.8</v>
      </c>
      <c r="I61">
        <v>668.8</v>
      </c>
      <c r="J61">
        <v>141.80000000000001</v>
      </c>
      <c r="K61">
        <v>35.200000000000003</v>
      </c>
      <c r="O61">
        <v>14096</v>
      </c>
      <c r="P61">
        <v>14096</v>
      </c>
      <c r="Q61">
        <v>332544</v>
      </c>
      <c r="S61">
        <v>772.89964667907827</v>
      </c>
    </row>
    <row r="62" spans="3:19" x14ac:dyDescent="0.25">
      <c r="C62">
        <v>4</v>
      </c>
      <c r="D62">
        <v>746</v>
      </c>
      <c r="L62">
        <v>301</v>
      </c>
      <c r="Q62">
        <v>53819</v>
      </c>
    </row>
    <row r="63" spans="3:19" x14ac:dyDescent="0.25">
      <c r="C63">
        <v>4</v>
      </c>
      <c r="D63" t="s">
        <v>797</v>
      </c>
      <c r="E63">
        <v>14</v>
      </c>
      <c r="I63">
        <v>2240</v>
      </c>
      <c r="J63">
        <v>37.5</v>
      </c>
      <c r="L63">
        <v>430</v>
      </c>
      <c r="O63">
        <v>4049</v>
      </c>
      <c r="P63">
        <v>4049</v>
      </c>
      <c r="Q63">
        <v>516813</v>
      </c>
      <c r="S63">
        <v>1333.3333333333333</v>
      </c>
    </row>
    <row r="64" spans="3:19" x14ac:dyDescent="0.25">
      <c r="C64">
        <v>4</v>
      </c>
      <c r="D64">
        <v>303</v>
      </c>
      <c r="S64">
        <v>1333.3333333333333</v>
      </c>
    </row>
    <row r="65" spans="3:19" x14ac:dyDescent="0.25">
      <c r="C65">
        <v>4</v>
      </c>
      <c r="D65">
        <v>409</v>
      </c>
      <c r="E65">
        <v>9</v>
      </c>
      <c r="I65">
        <v>1516</v>
      </c>
      <c r="O65">
        <v>750</v>
      </c>
      <c r="P65">
        <v>750</v>
      </c>
      <c r="Q65">
        <v>330131</v>
      </c>
    </row>
    <row r="66" spans="3:19" x14ac:dyDescent="0.25">
      <c r="C66">
        <v>4</v>
      </c>
      <c r="D66">
        <v>642</v>
      </c>
      <c r="E66">
        <v>5</v>
      </c>
      <c r="I66">
        <v>724</v>
      </c>
      <c r="J66">
        <v>37.5</v>
      </c>
      <c r="L66">
        <v>430</v>
      </c>
      <c r="O66">
        <v>3299</v>
      </c>
      <c r="P66">
        <v>3299</v>
      </c>
      <c r="Q66">
        <v>186682</v>
      </c>
    </row>
    <row r="67" spans="3:19" x14ac:dyDescent="0.25">
      <c r="C67">
        <v>4</v>
      </c>
      <c r="D67" t="s">
        <v>798</v>
      </c>
      <c r="E67">
        <v>3</v>
      </c>
      <c r="I67">
        <v>528</v>
      </c>
      <c r="J67">
        <v>8</v>
      </c>
      <c r="K67">
        <v>8</v>
      </c>
      <c r="O67">
        <v>3741</v>
      </c>
      <c r="P67">
        <v>3741</v>
      </c>
      <c r="Q67">
        <v>91562</v>
      </c>
    </row>
    <row r="68" spans="3:19" x14ac:dyDescent="0.25">
      <c r="C68">
        <v>4</v>
      </c>
      <c r="D68">
        <v>25</v>
      </c>
      <c r="E68">
        <v>0.5</v>
      </c>
      <c r="I68">
        <v>88</v>
      </c>
      <c r="Q68">
        <v>8555</v>
      </c>
    </row>
    <row r="69" spans="3:19" x14ac:dyDescent="0.25">
      <c r="C69">
        <v>4</v>
      </c>
      <c r="D69">
        <v>30</v>
      </c>
      <c r="E69">
        <v>2.5</v>
      </c>
      <c r="I69">
        <v>440</v>
      </c>
      <c r="J69">
        <v>8</v>
      </c>
      <c r="K69">
        <v>8</v>
      </c>
      <c r="O69">
        <v>3741</v>
      </c>
      <c r="P69">
        <v>3741</v>
      </c>
      <c r="Q69">
        <v>83007</v>
      </c>
    </row>
    <row r="70" spans="3:19" x14ac:dyDescent="0.25">
      <c r="C70" t="s">
        <v>803</v>
      </c>
      <c r="E70">
        <v>28</v>
      </c>
      <c r="I70">
        <v>4612.8</v>
      </c>
      <c r="J70">
        <v>219.3</v>
      </c>
      <c r="K70">
        <v>43.2</v>
      </c>
      <c r="L70">
        <v>731</v>
      </c>
      <c r="O70">
        <v>77759</v>
      </c>
      <c r="P70">
        <v>77759</v>
      </c>
      <c r="Q70">
        <v>1464735</v>
      </c>
      <c r="S70">
        <v>3860.3874277152463</v>
      </c>
    </row>
    <row r="71" spans="3:19" x14ac:dyDescent="0.25">
      <c r="C71">
        <v>5</v>
      </c>
      <c r="D71" t="s">
        <v>195</v>
      </c>
      <c r="E71">
        <v>7.2</v>
      </c>
      <c r="I71">
        <v>1148</v>
      </c>
      <c r="O71">
        <v>110840</v>
      </c>
      <c r="P71">
        <v>110840</v>
      </c>
      <c r="Q71">
        <v>518614</v>
      </c>
      <c r="S71">
        <v>1754.1544477028349</v>
      </c>
    </row>
    <row r="72" spans="3:19" x14ac:dyDescent="0.25">
      <c r="C72">
        <v>5</v>
      </c>
      <c r="D72">
        <v>99</v>
      </c>
      <c r="E72">
        <v>3</v>
      </c>
      <c r="I72">
        <v>468</v>
      </c>
      <c r="Q72">
        <v>130464</v>
      </c>
      <c r="S72">
        <v>1754.1544477028349</v>
      </c>
    </row>
    <row r="73" spans="3:19" x14ac:dyDescent="0.25">
      <c r="C73">
        <v>5</v>
      </c>
      <c r="D73">
        <v>101</v>
      </c>
      <c r="E73">
        <v>4.2</v>
      </c>
      <c r="I73">
        <v>680</v>
      </c>
      <c r="O73">
        <v>110840</v>
      </c>
      <c r="P73">
        <v>110840</v>
      </c>
      <c r="Q73">
        <v>388150</v>
      </c>
    </row>
    <row r="74" spans="3:19" x14ac:dyDescent="0.25">
      <c r="C74">
        <v>5</v>
      </c>
      <c r="D74" t="s">
        <v>796</v>
      </c>
      <c r="E74">
        <v>3.8</v>
      </c>
      <c r="I74">
        <v>651.20000000000005</v>
      </c>
      <c r="J74">
        <v>121.2</v>
      </c>
      <c r="K74">
        <v>36.799999999999997</v>
      </c>
      <c r="L74">
        <v>316</v>
      </c>
      <c r="O74">
        <v>13568</v>
      </c>
      <c r="P74">
        <v>13568</v>
      </c>
      <c r="Q74">
        <v>376171</v>
      </c>
      <c r="S74">
        <v>772.89964667907827</v>
      </c>
    </row>
    <row r="75" spans="3:19" x14ac:dyDescent="0.25">
      <c r="C75">
        <v>5</v>
      </c>
      <c r="D75">
        <v>526</v>
      </c>
      <c r="E75">
        <v>3.8</v>
      </c>
      <c r="I75">
        <v>651.20000000000005</v>
      </c>
      <c r="J75">
        <v>121.2</v>
      </c>
      <c r="K75">
        <v>36.799999999999997</v>
      </c>
      <c r="O75">
        <v>13568</v>
      </c>
      <c r="P75">
        <v>13568</v>
      </c>
      <c r="Q75">
        <v>318970</v>
      </c>
      <c r="S75">
        <v>772.89964667907827</v>
      </c>
    </row>
    <row r="76" spans="3:19" x14ac:dyDescent="0.25">
      <c r="C76">
        <v>5</v>
      </c>
      <c r="D76">
        <v>746</v>
      </c>
      <c r="L76">
        <v>316</v>
      </c>
      <c r="Q76">
        <v>57201</v>
      </c>
    </row>
    <row r="77" spans="3:19" x14ac:dyDescent="0.25">
      <c r="C77">
        <v>5</v>
      </c>
      <c r="D77" t="s">
        <v>797</v>
      </c>
      <c r="E77">
        <v>15</v>
      </c>
      <c r="I77">
        <v>2476</v>
      </c>
      <c r="J77">
        <v>20</v>
      </c>
      <c r="L77">
        <v>432</v>
      </c>
      <c r="O77">
        <v>4695</v>
      </c>
      <c r="P77">
        <v>4695</v>
      </c>
      <c r="Q77">
        <v>546601</v>
      </c>
      <c r="S77">
        <v>1333.3333333333333</v>
      </c>
    </row>
    <row r="78" spans="3:19" x14ac:dyDescent="0.25">
      <c r="C78">
        <v>5</v>
      </c>
      <c r="D78">
        <v>303</v>
      </c>
      <c r="S78">
        <v>1333.3333333333333</v>
      </c>
    </row>
    <row r="79" spans="3:19" x14ac:dyDescent="0.25">
      <c r="C79">
        <v>5</v>
      </c>
      <c r="D79">
        <v>409</v>
      </c>
      <c r="E79">
        <v>10</v>
      </c>
      <c r="I79">
        <v>1752</v>
      </c>
      <c r="O79">
        <v>1500</v>
      </c>
      <c r="P79">
        <v>1500</v>
      </c>
      <c r="Q79">
        <v>362333</v>
      </c>
    </row>
    <row r="80" spans="3:19" x14ac:dyDescent="0.25">
      <c r="C80">
        <v>5</v>
      </c>
      <c r="D80">
        <v>642</v>
      </c>
      <c r="E80">
        <v>5</v>
      </c>
      <c r="I80">
        <v>724</v>
      </c>
      <c r="J80">
        <v>20</v>
      </c>
      <c r="L80">
        <v>432</v>
      </c>
      <c r="O80">
        <v>3195</v>
      </c>
      <c r="P80">
        <v>3195</v>
      </c>
      <c r="Q80">
        <v>184268</v>
      </c>
    </row>
    <row r="81" spans="3:19" x14ac:dyDescent="0.25">
      <c r="C81">
        <v>5</v>
      </c>
      <c r="D81" t="s">
        <v>798</v>
      </c>
      <c r="E81">
        <v>3</v>
      </c>
      <c r="I81">
        <v>528</v>
      </c>
      <c r="O81">
        <v>5565</v>
      </c>
      <c r="P81">
        <v>5565</v>
      </c>
      <c r="Q81">
        <v>90013</v>
      </c>
    </row>
    <row r="82" spans="3:19" x14ac:dyDescent="0.25">
      <c r="C82">
        <v>5</v>
      </c>
      <c r="D82">
        <v>25</v>
      </c>
      <c r="E82">
        <v>0.5</v>
      </c>
      <c r="I82">
        <v>72</v>
      </c>
      <c r="Q82">
        <v>8803</v>
      </c>
    </row>
    <row r="83" spans="3:19" x14ac:dyDescent="0.25">
      <c r="C83">
        <v>5</v>
      </c>
      <c r="D83">
        <v>30</v>
      </c>
      <c r="E83">
        <v>2.5</v>
      </c>
      <c r="I83">
        <v>456</v>
      </c>
      <c r="O83">
        <v>5565</v>
      </c>
      <c r="P83">
        <v>5565</v>
      </c>
      <c r="Q83">
        <v>81210</v>
      </c>
    </row>
    <row r="84" spans="3:19" x14ac:dyDescent="0.25">
      <c r="C84" t="s">
        <v>804</v>
      </c>
      <c r="E84">
        <v>29</v>
      </c>
      <c r="I84">
        <v>4803.2</v>
      </c>
      <c r="J84">
        <v>141.19999999999999</v>
      </c>
      <c r="K84">
        <v>36.799999999999997</v>
      </c>
      <c r="L84">
        <v>748</v>
      </c>
      <c r="O84">
        <v>134668</v>
      </c>
      <c r="P84">
        <v>134668</v>
      </c>
      <c r="Q84">
        <v>1531399</v>
      </c>
      <c r="S84">
        <v>3860.3874277152463</v>
      </c>
    </row>
    <row r="85" spans="3:19" x14ac:dyDescent="0.25">
      <c r="C85">
        <v>6</v>
      </c>
      <c r="D85" t="s">
        <v>195</v>
      </c>
      <c r="E85">
        <v>7.2</v>
      </c>
      <c r="I85">
        <v>1036</v>
      </c>
      <c r="O85">
        <v>113486</v>
      </c>
      <c r="P85">
        <v>113486</v>
      </c>
      <c r="Q85">
        <v>518324</v>
      </c>
      <c r="R85">
        <v>1600</v>
      </c>
      <c r="S85">
        <v>1754.1544477028349</v>
      </c>
    </row>
    <row r="86" spans="3:19" x14ac:dyDescent="0.25">
      <c r="C86">
        <v>6</v>
      </c>
      <c r="D86">
        <v>99</v>
      </c>
      <c r="E86">
        <v>3</v>
      </c>
      <c r="I86">
        <v>464</v>
      </c>
      <c r="Q86">
        <v>129041</v>
      </c>
      <c r="R86">
        <v>1600</v>
      </c>
      <c r="S86">
        <v>1754.1544477028349</v>
      </c>
    </row>
    <row r="87" spans="3:19" x14ac:dyDescent="0.25">
      <c r="C87">
        <v>6</v>
      </c>
      <c r="D87">
        <v>101</v>
      </c>
      <c r="E87">
        <v>4.2</v>
      </c>
      <c r="I87">
        <v>572</v>
      </c>
      <c r="O87">
        <v>113486</v>
      </c>
      <c r="P87">
        <v>113486</v>
      </c>
      <c r="Q87">
        <v>389283</v>
      </c>
    </row>
    <row r="88" spans="3:19" x14ac:dyDescent="0.25">
      <c r="C88">
        <v>6</v>
      </c>
      <c r="D88" t="s">
        <v>796</v>
      </c>
      <c r="E88">
        <v>3.8</v>
      </c>
      <c r="I88">
        <v>452</v>
      </c>
      <c r="J88">
        <v>111</v>
      </c>
      <c r="K88">
        <v>24</v>
      </c>
      <c r="L88">
        <v>288.5</v>
      </c>
      <c r="O88">
        <v>14016</v>
      </c>
      <c r="P88">
        <v>14016</v>
      </c>
      <c r="Q88">
        <v>372166</v>
      </c>
      <c r="S88">
        <v>772.89964667907827</v>
      </c>
    </row>
    <row r="89" spans="3:19" x14ac:dyDescent="0.25">
      <c r="C89">
        <v>6</v>
      </c>
      <c r="D89">
        <v>526</v>
      </c>
      <c r="E89">
        <v>3.8</v>
      </c>
      <c r="I89">
        <v>452</v>
      </c>
      <c r="J89">
        <v>111</v>
      </c>
      <c r="K89">
        <v>24</v>
      </c>
      <c r="L89">
        <v>14.5</v>
      </c>
      <c r="O89">
        <v>14016</v>
      </c>
      <c r="P89">
        <v>14016</v>
      </c>
      <c r="Q89">
        <v>321895</v>
      </c>
      <c r="S89">
        <v>772.89964667907827</v>
      </c>
    </row>
    <row r="90" spans="3:19" x14ac:dyDescent="0.25">
      <c r="C90">
        <v>6</v>
      </c>
      <c r="D90">
        <v>746</v>
      </c>
      <c r="L90">
        <v>274</v>
      </c>
      <c r="Q90">
        <v>50271</v>
      </c>
    </row>
    <row r="91" spans="3:19" x14ac:dyDescent="0.25">
      <c r="C91">
        <v>6</v>
      </c>
      <c r="D91" t="s">
        <v>797</v>
      </c>
      <c r="E91">
        <v>15</v>
      </c>
      <c r="I91">
        <v>2172</v>
      </c>
      <c r="J91">
        <v>17</v>
      </c>
      <c r="L91">
        <v>422.5</v>
      </c>
      <c r="O91">
        <v>2830</v>
      </c>
      <c r="P91">
        <v>2830</v>
      </c>
      <c r="Q91">
        <v>532384</v>
      </c>
      <c r="R91">
        <v>4500</v>
      </c>
      <c r="S91">
        <v>1333.3333333333333</v>
      </c>
    </row>
    <row r="92" spans="3:19" x14ac:dyDescent="0.25">
      <c r="C92">
        <v>6</v>
      </c>
      <c r="D92">
        <v>303</v>
      </c>
      <c r="R92">
        <v>4500</v>
      </c>
      <c r="S92">
        <v>1333.3333333333333</v>
      </c>
    </row>
    <row r="93" spans="3:19" x14ac:dyDescent="0.25">
      <c r="C93">
        <v>6</v>
      </c>
      <c r="D93">
        <v>409</v>
      </c>
      <c r="E93">
        <v>10</v>
      </c>
      <c r="I93">
        <v>1476</v>
      </c>
      <c r="Q93">
        <v>354100</v>
      </c>
    </row>
    <row r="94" spans="3:19" x14ac:dyDescent="0.25">
      <c r="C94">
        <v>6</v>
      </c>
      <c r="D94">
        <v>642</v>
      </c>
      <c r="E94">
        <v>5</v>
      </c>
      <c r="I94">
        <v>696</v>
      </c>
      <c r="J94">
        <v>17</v>
      </c>
      <c r="L94">
        <v>422.5</v>
      </c>
      <c r="O94">
        <v>2830</v>
      </c>
      <c r="P94">
        <v>2830</v>
      </c>
      <c r="Q94">
        <v>178284</v>
      </c>
    </row>
    <row r="95" spans="3:19" x14ac:dyDescent="0.25">
      <c r="C95">
        <v>6</v>
      </c>
      <c r="D95" t="s">
        <v>798</v>
      </c>
      <c r="E95">
        <v>3</v>
      </c>
      <c r="I95">
        <v>400</v>
      </c>
      <c r="O95">
        <v>7947</v>
      </c>
      <c r="P95">
        <v>7947</v>
      </c>
      <c r="Q95">
        <v>95143</v>
      </c>
    </row>
    <row r="96" spans="3:19" x14ac:dyDescent="0.25">
      <c r="C96">
        <v>6</v>
      </c>
      <c r="D96">
        <v>25</v>
      </c>
      <c r="E96">
        <v>0.5</v>
      </c>
      <c r="I96">
        <v>80</v>
      </c>
      <c r="Q96">
        <v>8555</v>
      </c>
    </row>
    <row r="97" spans="3:19" x14ac:dyDescent="0.25">
      <c r="C97">
        <v>6</v>
      </c>
      <c r="D97">
        <v>30</v>
      </c>
      <c r="E97">
        <v>2.5</v>
      </c>
      <c r="I97">
        <v>320</v>
      </c>
      <c r="O97">
        <v>7947</v>
      </c>
      <c r="P97">
        <v>7947</v>
      </c>
      <c r="Q97">
        <v>86588</v>
      </c>
    </row>
    <row r="98" spans="3:19" x14ac:dyDescent="0.25">
      <c r="C98" t="s">
        <v>805</v>
      </c>
      <c r="E98">
        <v>29</v>
      </c>
      <c r="I98">
        <v>4060</v>
      </c>
      <c r="J98">
        <v>128</v>
      </c>
      <c r="K98">
        <v>24</v>
      </c>
      <c r="L98">
        <v>711</v>
      </c>
      <c r="O98">
        <v>138279</v>
      </c>
      <c r="P98">
        <v>138279</v>
      </c>
      <c r="Q98">
        <v>1518017</v>
      </c>
      <c r="R98">
        <v>6100</v>
      </c>
      <c r="S98">
        <v>3860.3874277152463</v>
      </c>
    </row>
  </sheetData>
  <hyperlinks>
    <hyperlink ref="A2" location="Obsah!A1" display="Zpět na Obsah  KL 01  1.-4.měsíc" xr:uid="{ABD3560A-4A68-41F7-8AAF-3266B794E333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4" hidden="1" customWidth="1" outlineLevel="1"/>
    <col min="10" max="10" width="7.7109375" style="194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4" hidden="1" customWidth="1" outlineLevel="1"/>
    <col min="19" max="19" width="7.7109375" style="194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4" hidden="1" customWidth="1" outlineLevel="1"/>
    <col min="28" max="28" width="7.7109375" style="194" customWidth="1" collapsed="1"/>
    <col min="29" max="16384" width="8.85546875" style="115"/>
  </cols>
  <sheetData>
    <row r="1" spans="1:28" ht="18.600000000000001" customHeight="1" thickBot="1" x14ac:dyDescent="0.35">
      <c r="A1" s="403" t="s">
        <v>824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5" customHeight="1" thickBot="1" x14ac:dyDescent="0.2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5" customHeight="1" thickBot="1" x14ac:dyDescent="0.25">
      <c r="A3" s="200" t="s">
        <v>112</v>
      </c>
      <c r="B3" s="201">
        <f>SUBTOTAL(9,B6:B1048576)/4</f>
        <v>10136875</v>
      </c>
      <c r="C3" s="202">
        <f t="shared" ref="C3:Z3" si="0">SUBTOTAL(9,C6:C1048576)</f>
        <v>6</v>
      </c>
      <c r="D3" s="202"/>
      <c r="E3" s="202">
        <f>SUBTOTAL(9,E6:E1048576)/4</f>
        <v>11497684</v>
      </c>
      <c r="F3" s="202"/>
      <c r="G3" s="202">
        <f t="shared" si="0"/>
        <v>6</v>
      </c>
      <c r="H3" s="202">
        <f>SUBTOTAL(9,H6:H1048576)/4</f>
        <v>9818196</v>
      </c>
      <c r="I3" s="205">
        <f>IF(B3&lt;&gt;0,H3/B3,"")</f>
        <v>0.96856240212096922</v>
      </c>
      <c r="J3" s="203">
        <f>IF(E3&lt;&gt;0,H3/E3,"")</f>
        <v>0.85392814761651126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5" customHeight="1" x14ac:dyDescent="0.2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5" customHeight="1" thickBot="1" x14ac:dyDescent="0.25">
      <c r="A5" s="525"/>
      <c r="B5" s="526">
        <v>2015</v>
      </c>
      <c r="C5" s="527"/>
      <c r="D5" s="527"/>
      <c r="E5" s="527">
        <v>2018</v>
      </c>
      <c r="F5" s="527"/>
      <c r="G5" s="527"/>
      <c r="H5" s="527">
        <v>2019</v>
      </c>
      <c r="I5" s="528" t="s">
        <v>188</v>
      </c>
      <c r="J5" s="529" t="s">
        <v>2</v>
      </c>
      <c r="K5" s="526">
        <v>2015</v>
      </c>
      <c r="L5" s="527"/>
      <c r="M5" s="527"/>
      <c r="N5" s="527">
        <v>2018</v>
      </c>
      <c r="O5" s="527"/>
      <c r="P5" s="527"/>
      <c r="Q5" s="527">
        <v>2019</v>
      </c>
      <c r="R5" s="528" t="s">
        <v>188</v>
      </c>
      <c r="S5" s="529" t="s">
        <v>2</v>
      </c>
      <c r="T5" s="526">
        <v>2015</v>
      </c>
      <c r="U5" s="527"/>
      <c r="V5" s="527"/>
      <c r="W5" s="527">
        <v>2018</v>
      </c>
      <c r="X5" s="527"/>
      <c r="Y5" s="527"/>
      <c r="Z5" s="527">
        <v>2019</v>
      </c>
      <c r="AA5" s="528" t="s">
        <v>188</v>
      </c>
      <c r="AB5" s="529" t="s">
        <v>2</v>
      </c>
    </row>
    <row r="6" spans="1:28" ht="14.45" customHeight="1" x14ac:dyDescent="0.25">
      <c r="A6" s="530" t="s">
        <v>820</v>
      </c>
      <c r="B6" s="531">
        <v>7270081</v>
      </c>
      <c r="C6" s="532">
        <v>1</v>
      </c>
      <c r="D6" s="532">
        <v>1.0493163065978599</v>
      </c>
      <c r="E6" s="531">
        <v>6928398</v>
      </c>
      <c r="F6" s="532">
        <v>0.95300148650338279</v>
      </c>
      <c r="G6" s="532">
        <v>1</v>
      </c>
      <c r="H6" s="531">
        <v>6205507</v>
      </c>
      <c r="I6" s="532">
        <v>0.85356779381137571</v>
      </c>
      <c r="J6" s="532">
        <v>0.89566260483303639</v>
      </c>
      <c r="K6" s="531"/>
      <c r="L6" s="532"/>
      <c r="M6" s="532"/>
      <c r="N6" s="531"/>
      <c r="O6" s="532"/>
      <c r="P6" s="532"/>
      <c r="Q6" s="531"/>
      <c r="R6" s="532"/>
      <c r="S6" s="532"/>
      <c r="T6" s="531"/>
      <c r="U6" s="532"/>
      <c r="V6" s="532"/>
      <c r="W6" s="531"/>
      <c r="X6" s="532"/>
      <c r="Y6" s="532"/>
      <c r="Z6" s="531"/>
      <c r="AA6" s="532"/>
      <c r="AB6" s="533"/>
    </row>
    <row r="7" spans="1:28" ht="14.45" customHeight="1" x14ac:dyDescent="0.25">
      <c r="A7" s="544" t="s">
        <v>821</v>
      </c>
      <c r="B7" s="534">
        <v>7270081</v>
      </c>
      <c r="C7" s="535">
        <v>1</v>
      </c>
      <c r="D7" s="535">
        <v>1.0493163065978599</v>
      </c>
      <c r="E7" s="534">
        <v>6928398</v>
      </c>
      <c r="F7" s="535">
        <v>0.95300148650338279</v>
      </c>
      <c r="G7" s="535">
        <v>1</v>
      </c>
      <c r="H7" s="534">
        <v>6205507</v>
      </c>
      <c r="I7" s="535">
        <v>0.85356779381137571</v>
      </c>
      <c r="J7" s="535">
        <v>0.89566260483303639</v>
      </c>
      <c r="K7" s="534"/>
      <c r="L7" s="535"/>
      <c r="M7" s="535"/>
      <c r="N7" s="534"/>
      <c r="O7" s="535"/>
      <c r="P7" s="535"/>
      <c r="Q7" s="534"/>
      <c r="R7" s="535"/>
      <c r="S7" s="535"/>
      <c r="T7" s="534"/>
      <c r="U7" s="535"/>
      <c r="V7" s="535"/>
      <c r="W7" s="534"/>
      <c r="X7" s="535"/>
      <c r="Y7" s="535"/>
      <c r="Z7" s="534"/>
      <c r="AA7" s="535"/>
      <c r="AB7" s="536"/>
    </row>
    <row r="8" spans="1:28" ht="14.45" customHeight="1" x14ac:dyDescent="0.25">
      <c r="A8" s="537" t="s">
        <v>822</v>
      </c>
      <c r="B8" s="538">
        <v>2866794</v>
      </c>
      <c r="C8" s="539">
        <v>1</v>
      </c>
      <c r="D8" s="539">
        <v>0.62740524449552948</v>
      </c>
      <c r="E8" s="538">
        <v>4569286</v>
      </c>
      <c r="F8" s="539">
        <v>1.5938661794324949</v>
      </c>
      <c r="G8" s="539">
        <v>1</v>
      </c>
      <c r="H8" s="538">
        <v>3612689</v>
      </c>
      <c r="I8" s="539">
        <v>1.2601843732057483</v>
      </c>
      <c r="J8" s="539">
        <v>0.79064628478059806</v>
      </c>
      <c r="K8" s="538"/>
      <c r="L8" s="539"/>
      <c r="M8" s="539"/>
      <c r="N8" s="538"/>
      <c r="O8" s="539"/>
      <c r="P8" s="539"/>
      <c r="Q8" s="538"/>
      <c r="R8" s="539"/>
      <c r="S8" s="539"/>
      <c r="T8" s="538"/>
      <c r="U8" s="539"/>
      <c r="V8" s="539"/>
      <c r="W8" s="538"/>
      <c r="X8" s="539"/>
      <c r="Y8" s="539"/>
      <c r="Z8" s="538"/>
      <c r="AA8" s="539"/>
      <c r="AB8" s="540"/>
    </row>
    <row r="9" spans="1:28" ht="14.45" customHeight="1" thickBot="1" x14ac:dyDescent="0.3">
      <c r="A9" s="545" t="s">
        <v>823</v>
      </c>
      <c r="B9" s="541">
        <v>2866794</v>
      </c>
      <c r="C9" s="542">
        <v>1</v>
      </c>
      <c r="D9" s="542">
        <v>0.62740524449552948</v>
      </c>
      <c r="E9" s="541">
        <v>4569286</v>
      </c>
      <c r="F9" s="542">
        <v>1.5938661794324949</v>
      </c>
      <c r="G9" s="542">
        <v>1</v>
      </c>
      <c r="H9" s="541">
        <v>3612689</v>
      </c>
      <c r="I9" s="542">
        <v>1.2601843732057483</v>
      </c>
      <c r="J9" s="542">
        <v>0.79064628478059806</v>
      </c>
      <c r="K9" s="541"/>
      <c r="L9" s="542"/>
      <c r="M9" s="542"/>
      <c r="N9" s="541"/>
      <c r="O9" s="542"/>
      <c r="P9" s="542"/>
      <c r="Q9" s="541"/>
      <c r="R9" s="542"/>
      <c r="S9" s="542"/>
      <c r="T9" s="541"/>
      <c r="U9" s="542"/>
      <c r="V9" s="542"/>
      <c r="W9" s="541"/>
      <c r="X9" s="542"/>
      <c r="Y9" s="542"/>
      <c r="Z9" s="541"/>
      <c r="AA9" s="542"/>
      <c r="AB9" s="543"/>
    </row>
    <row r="10" spans="1:28" ht="14.45" customHeight="1" thickBot="1" x14ac:dyDescent="0.25"/>
    <row r="11" spans="1:28" ht="14.45" customHeight="1" x14ac:dyDescent="0.25">
      <c r="A11" s="530" t="s">
        <v>470</v>
      </c>
      <c r="B11" s="531">
        <v>10136875</v>
      </c>
      <c r="C11" s="532">
        <v>1</v>
      </c>
      <c r="D11" s="532">
        <v>0.88164494693018181</v>
      </c>
      <c r="E11" s="531">
        <v>11497684</v>
      </c>
      <c r="F11" s="532">
        <v>1.1342434428756396</v>
      </c>
      <c r="G11" s="532">
        <v>1</v>
      </c>
      <c r="H11" s="531">
        <v>9818196</v>
      </c>
      <c r="I11" s="532">
        <v>0.96856240212096922</v>
      </c>
      <c r="J11" s="533">
        <v>0.85392814761651126</v>
      </c>
    </row>
    <row r="12" spans="1:28" ht="14.45" customHeight="1" x14ac:dyDescent="0.25">
      <c r="A12" s="544" t="s">
        <v>825</v>
      </c>
      <c r="B12" s="534">
        <v>10136875</v>
      </c>
      <c r="C12" s="535">
        <v>1</v>
      </c>
      <c r="D12" s="535">
        <v>0.88164494693018181</v>
      </c>
      <c r="E12" s="534">
        <v>11497684</v>
      </c>
      <c r="F12" s="535">
        <v>1.1342434428756396</v>
      </c>
      <c r="G12" s="535">
        <v>1</v>
      </c>
      <c r="H12" s="534">
        <v>7907038</v>
      </c>
      <c r="I12" s="535">
        <v>0.78002717800110977</v>
      </c>
      <c r="J12" s="536">
        <v>0.68770701995288785</v>
      </c>
    </row>
    <row r="13" spans="1:28" ht="14.45" customHeight="1" thickBot="1" x14ac:dyDescent="0.3">
      <c r="A13" s="545" t="s">
        <v>826</v>
      </c>
      <c r="B13" s="541"/>
      <c r="C13" s="542"/>
      <c r="D13" s="542"/>
      <c r="E13" s="541"/>
      <c r="F13" s="542"/>
      <c r="G13" s="542"/>
      <c r="H13" s="541">
        <v>1911158</v>
      </c>
      <c r="I13" s="542"/>
      <c r="J13" s="543"/>
    </row>
    <row r="14" spans="1:28" ht="14.45" customHeight="1" x14ac:dyDescent="0.2">
      <c r="A14" s="546" t="s">
        <v>224</v>
      </c>
    </row>
    <row r="15" spans="1:28" ht="14.45" customHeight="1" x14ac:dyDescent="0.2">
      <c r="A15" s="547" t="s">
        <v>827</v>
      </c>
    </row>
    <row r="16" spans="1:28" ht="14.45" customHeight="1" x14ac:dyDescent="0.2">
      <c r="A16" s="546" t="s">
        <v>828</v>
      </c>
    </row>
    <row r="17" spans="1:1" ht="14.45" customHeight="1" x14ac:dyDescent="0.2">
      <c r="A17" s="546" t="s">
        <v>829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A877B4AE-9DDA-4F06-84BC-D093DD79F58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1" hidden="1" customWidth="1" outlineLevel="1"/>
    <col min="3" max="3" width="7.7109375" style="191" customWidth="1" collapsed="1"/>
    <col min="4" max="4" width="7.7109375" style="191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403" t="s">
        <v>838</v>
      </c>
      <c r="B1" s="309"/>
      <c r="C1" s="309"/>
      <c r="D1" s="309"/>
      <c r="E1" s="309"/>
      <c r="F1" s="309"/>
      <c r="G1" s="309"/>
    </row>
    <row r="2" spans="1:7" ht="14.45" customHeight="1" thickBot="1" x14ac:dyDescent="0.25">
      <c r="A2" s="212" t="s">
        <v>247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53" t="s">
        <v>112</v>
      </c>
      <c r="B3" s="239">
        <f t="shared" ref="B3:G3" si="0">SUBTOTAL(9,B6:B1048576)</f>
        <v>5442</v>
      </c>
      <c r="C3" s="240">
        <f t="shared" si="0"/>
        <v>6052</v>
      </c>
      <c r="D3" s="252">
        <f t="shared" si="0"/>
        <v>5396</v>
      </c>
      <c r="E3" s="204">
        <f t="shared" si="0"/>
        <v>10136875</v>
      </c>
      <c r="F3" s="202">
        <f t="shared" si="0"/>
        <v>11497684</v>
      </c>
      <c r="G3" s="241">
        <f t="shared" si="0"/>
        <v>9818196</v>
      </c>
    </row>
    <row r="4" spans="1:7" ht="14.45" customHeight="1" x14ac:dyDescent="0.2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5" customHeight="1" thickBot="1" x14ac:dyDescent="0.25">
      <c r="A5" s="525"/>
      <c r="B5" s="526">
        <v>2015</v>
      </c>
      <c r="C5" s="527">
        <v>2018</v>
      </c>
      <c r="D5" s="548">
        <v>2019</v>
      </c>
      <c r="E5" s="526">
        <v>2015</v>
      </c>
      <c r="F5" s="527">
        <v>2018</v>
      </c>
      <c r="G5" s="548">
        <v>2019</v>
      </c>
    </row>
    <row r="6" spans="1:7" ht="14.45" customHeight="1" x14ac:dyDescent="0.2">
      <c r="A6" s="504" t="s">
        <v>825</v>
      </c>
      <c r="B6" s="471">
        <v>5442</v>
      </c>
      <c r="C6" s="471">
        <v>6052</v>
      </c>
      <c r="D6" s="471">
        <v>5230</v>
      </c>
      <c r="E6" s="549">
        <v>10136875</v>
      </c>
      <c r="F6" s="549">
        <v>11497684</v>
      </c>
      <c r="G6" s="550">
        <v>7907038</v>
      </c>
    </row>
    <row r="7" spans="1:7" ht="14.45" customHeight="1" x14ac:dyDescent="0.2">
      <c r="A7" s="555" t="s">
        <v>830</v>
      </c>
      <c r="B7" s="478"/>
      <c r="C7" s="478"/>
      <c r="D7" s="478">
        <v>19</v>
      </c>
      <c r="E7" s="551"/>
      <c r="F7" s="551"/>
      <c r="G7" s="552">
        <v>218747</v>
      </c>
    </row>
    <row r="8" spans="1:7" ht="14.45" customHeight="1" x14ac:dyDescent="0.2">
      <c r="A8" s="555" t="s">
        <v>831</v>
      </c>
      <c r="B8" s="478"/>
      <c r="C8" s="478"/>
      <c r="D8" s="478">
        <v>43</v>
      </c>
      <c r="E8" s="551"/>
      <c r="F8" s="551"/>
      <c r="G8" s="552">
        <v>495059</v>
      </c>
    </row>
    <row r="9" spans="1:7" ht="14.45" customHeight="1" x14ac:dyDescent="0.2">
      <c r="A9" s="555" t="s">
        <v>832</v>
      </c>
      <c r="B9" s="478"/>
      <c r="C9" s="478"/>
      <c r="D9" s="478">
        <v>18</v>
      </c>
      <c r="E9" s="551"/>
      <c r="F9" s="551"/>
      <c r="G9" s="552">
        <v>207234</v>
      </c>
    </row>
    <row r="10" spans="1:7" ht="14.45" customHeight="1" x14ac:dyDescent="0.2">
      <c r="A10" s="555" t="s">
        <v>833</v>
      </c>
      <c r="B10" s="478"/>
      <c r="C10" s="478"/>
      <c r="D10" s="478">
        <v>4</v>
      </c>
      <c r="E10" s="551"/>
      <c r="F10" s="551"/>
      <c r="G10" s="552">
        <v>46052</v>
      </c>
    </row>
    <row r="11" spans="1:7" ht="14.45" customHeight="1" x14ac:dyDescent="0.2">
      <c r="A11" s="555" t="s">
        <v>834</v>
      </c>
      <c r="B11" s="478"/>
      <c r="C11" s="478"/>
      <c r="D11" s="478">
        <v>7</v>
      </c>
      <c r="E11" s="551"/>
      <c r="F11" s="551"/>
      <c r="G11" s="552">
        <v>80591</v>
      </c>
    </row>
    <row r="12" spans="1:7" ht="14.45" customHeight="1" x14ac:dyDescent="0.2">
      <c r="A12" s="555" t="s">
        <v>835</v>
      </c>
      <c r="B12" s="478"/>
      <c r="C12" s="478"/>
      <c r="D12" s="478">
        <v>37</v>
      </c>
      <c r="E12" s="551"/>
      <c r="F12" s="551"/>
      <c r="G12" s="552">
        <v>425981</v>
      </c>
    </row>
    <row r="13" spans="1:7" ht="14.45" customHeight="1" x14ac:dyDescent="0.2">
      <c r="A13" s="555" t="s">
        <v>836</v>
      </c>
      <c r="B13" s="478"/>
      <c r="C13" s="478"/>
      <c r="D13" s="478">
        <v>26</v>
      </c>
      <c r="E13" s="551"/>
      <c r="F13" s="551"/>
      <c r="G13" s="552">
        <v>299338</v>
      </c>
    </row>
    <row r="14" spans="1:7" ht="14.45" customHeight="1" thickBot="1" x14ac:dyDescent="0.25">
      <c r="A14" s="556" t="s">
        <v>837</v>
      </c>
      <c r="B14" s="485"/>
      <c r="C14" s="485"/>
      <c r="D14" s="485">
        <v>12</v>
      </c>
      <c r="E14" s="553"/>
      <c r="F14" s="553"/>
      <c r="G14" s="554">
        <v>138156</v>
      </c>
    </row>
    <row r="15" spans="1:7" ht="14.45" customHeight="1" x14ac:dyDescent="0.2">
      <c r="A15" s="546" t="s">
        <v>224</v>
      </c>
    </row>
    <row r="16" spans="1:7" ht="14.45" customHeight="1" x14ac:dyDescent="0.2">
      <c r="A16" s="547" t="s">
        <v>827</v>
      </c>
    </row>
    <row r="17" spans="1:1" ht="14.45" customHeight="1" x14ac:dyDescent="0.2">
      <c r="A17" s="546" t="s">
        <v>828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4C84024-EFE2-48CE-929C-4064EFA47FA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1" hidden="1" customWidth="1" outlineLevel="1"/>
    <col min="9" max="10" width="9.28515625" style="115" hidden="1" customWidth="1"/>
    <col min="11" max="12" width="11.140625" style="191" customWidth="1"/>
    <col min="13" max="14" width="9.28515625" style="115" hidden="1" customWidth="1"/>
    <col min="15" max="16" width="11.140625" style="191" customWidth="1"/>
    <col min="17" max="17" width="11.140625" style="194" customWidth="1"/>
    <col min="18" max="18" width="11.140625" style="191" customWidth="1"/>
    <col min="19" max="16384" width="8.85546875" style="115"/>
  </cols>
  <sheetData>
    <row r="1" spans="1:18" ht="18.600000000000001" customHeight="1" thickBot="1" x14ac:dyDescent="0.35">
      <c r="A1" s="309" t="s">
        <v>901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5" customHeight="1" thickBot="1" x14ac:dyDescent="0.2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5" customHeight="1" thickBot="1" x14ac:dyDescent="0.25">
      <c r="F3" s="73" t="s">
        <v>112</v>
      </c>
      <c r="G3" s="88">
        <f t="shared" ref="G3:P3" si="0">SUBTOTAL(9,G6:G1048576)</f>
        <v>5442</v>
      </c>
      <c r="H3" s="89">
        <f t="shared" si="0"/>
        <v>10136875</v>
      </c>
      <c r="I3" s="66"/>
      <c r="J3" s="66"/>
      <c r="K3" s="89">
        <f t="shared" si="0"/>
        <v>6052</v>
      </c>
      <c r="L3" s="89">
        <f t="shared" si="0"/>
        <v>11497684</v>
      </c>
      <c r="M3" s="66"/>
      <c r="N3" s="66"/>
      <c r="O3" s="89">
        <f t="shared" si="0"/>
        <v>5396</v>
      </c>
      <c r="P3" s="89">
        <f t="shared" si="0"/>
        <v>9818196</v>
      </c>
      <c r="Q3" s="67">
        <f>IF(L3=0,0,P3/L3)</f>
        <v>0.85392814761651126</v>
      </c>
      <c r="R3" s="90">
        <f>IF(O3=0,0,P3/O3)</f>
        <v>1819.5322461082283</v>
      </c>
    </row>
    <row r="4" spans="1:18" ht="14.45" customHeight="1" x14ac:dyDescent="0.2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2018</v>
      </c>
      <c r="L4" s="416"/>
      <c r="M4" s="87"/>
      <c r="N4" s="87"/>
      <c r="O4" s="415">
        <v>2019</v>
      </c>
      <c r="P4" s="416"/>
      <c r="Q4" s="417" t="s">
        <v>2</v>
      </c>
      <c r="R4" s="412" t="s">
        <v>84</v>
      </c>
    </row>
    <row r="5" spans="1:18" ht="14.45" customHeight="1" thickBot="1" x14ac:dyDescent="0.25">
      <c r="A5" s="557"/>
      <c r="B5" s="557"/>
      <c r="C5" s="558"/>
      <c r="D5" s="559"/>
      <c r="E5" s="560"/>
      <c r="F5" s="561"/>
      <c r="G5" s="562" t="s">
        <v>58</v>
      </c>
      <c r="H5" s="563" t="s">
        <v>14</v>
      </c>
      <c r="I5" s="564"/>
      <c r="J5" s="564"/>
      <c r="K5" s="562" t="s">
        <v>58</v>
      </c>
      <c r="L5" s="563" t="s">
        <v>14</v>
      </c>
      <c r="M5" s="564"/>
      <c r="N5" s="564"/>
      <c r="O5" s="562" t="s">
        <v>58</v>
      </c>
      <c r="P5" s="563" t="s">
        <v>14</v>
      </c>
      <c r="Q5" s="565"/>
      <c r="R5" s="566"/>
    </row>
    <row r="6" spans="1:18" ht="14.45" customHeight="1" x14ac:dyDescent="0.2">
      <c r="A6" s="466" t="s">
        <v>839</v>
      </c>
      <c r="B6" s="467" t="s">
        <v>840</v>
      </c>
      <c r="C6" s="467" t="s">
        <v>470</v>
      </c>
      <c r="D6" s="467" t="s">
        <v>841</v>
      </c>
      <c r="E6" s="467" t="s">
        <v>842</v>
      </c>
      <c r="F6" s="467" t="s">
        <v>843</v>
      </c>
      <c r="G6" s="471">
        <v>637</v>
      </c>
      <c r="H6" s="471">
        <v>7270081</v>
      </c>
      <c r="I6" s="467">
        <v>1.0493163065978599</v>
      </c>
      <c r="J6" s="467">
        <v>11413</v>
      </c>
      <c r="K6" s="471">
        <v>606</v>
      </c>
      <c r="L6" s="471">
        <v>6928398</v>
      </c>
      <c r="M6" s="467">
        <v>1</v>
      </c>
      <c r="N6" s="467">
        <v>11433</v>
      </c>
      <c r="O6" s="471">
        <v>539</v>
      </c>
      <c r="P6" s="471">
        <v>6205507</v>
      </c>
      <c r="Q6" s="492">
        <v>0.89566260483303639</v>
      </c>
      <c r="R6" s="472">
        <v>11513</v>
      </c>
    </row>
    <row r="7" spans="1:18" ht="14.45" customHeight="1" x14ac:dyDescent="0.2">
      <c r="A7" s="473" t="s">
        <v>839</v>
      </c>
      <c r="B7" s="474" t="s">
        <v>844</v>
      </c>
      <c r="C7" s="474" t="s">
        <v>470</v>
      </c>
      <c r="D7" s="474" t="s">
        <v>841</v>
      </c>
      <c r="E7" s="474" t="s">
        <v>845</v>
      </c>
      <c r="F7" s="474" t="s">
        <v>846</v>
      </c>
      <c r="G7" s="478"/>
      <c r="H7" s="478"/>
      <c r="I7" s="474"/>
      <c r="J7" s="474"/>
      <c r="K7" s="478">
        <v>7</v>
      </c>
      <c r="L7" s="478">
        <v>959</v>
      </c>
      <c r="M7" s="474">
        <v>1</v>
      </c>
      <c r="N7" s="474">
        <v>137</v>
      </c>
      <c r="O7" s="478">
        <v>2</v>
      </c>
      <c r="P7" s="478">
        <v>276</v>
      </c>
      <c r="Q7" s="500">
        <v>0.28779979144942647</v>
      </c>
      <c r="R7" s="479">
        <v>138</v>
      </c>
    </row>
    <row r="8" spans="1:18" ht="14.45" customHeight="1" x14ac:dyDescent="0.2">
      <c r="A8" s="473" t="s">
        <v>839</v>
      </c>
      <c r="B8" s="474" t="s">
        <v>844</v>
      </c>
      <c r="C8" s="474" t="s">
        <v>470</v>
      </c>
      <c r="D8" s="474" t="s">
        <v>841</v>
      </c>
      <c r="E8" s="474" t="s">
        <v>847</v>
      </c>
      <c r="F8" s="474" t="s">
        <v>848</v>
      </c>
      <c r="G8" s="478">
        <v>10</v>
      </c>
      <c r="H8" s="478">
        <v>12620</v>
      </c>
      <c r="I8" s="474">
        <v>0.99920823436262862</v>
      </c>
      <c r="J8" s="474">
        <v>1262</v>
      </c>
      <c r="K8" s="478">
        <v>10</v>
      </c>
      <c r="L8" s="478">
        <v>12630</v>
      </c>
      <c r="M8" s="474">
        <v>1</v>
      </c>
      <c r="N8" s="474">
        <v>1263</v>
      </c>
      <c r="O8" s="478">
        <v>16</v>
      </c>
      <c r="P8" s="478">
        <v>20288</v>
      </c>
      <c r="Q8" s="500">
        <v>1.6063341250989707</v>
      </c>
      <c r="R8" s="479">
        <v>1268</v>
      </c>
    </row>
    <row r="9" spans="1:18" ht="14.45" customHeight="1" x14ac:dyDescent="0.2">
      <c r="A9" s="473" t="s">
        <v>839</v>
      </c>
      <c r="B9" s="474" t="s">
        <v>844</v>
      </c>
      <c r="C9" s="474" t="s">
        <v>470</v>
      </c>
      <c r="D9" s="474" t="s">
        <v>841</v>
      </c>
      <c r="E9" s="474" t="s">
        <v>849</v>
      </c>
      <c r="F9" s="474" t="s">
        <v>850</v>
      </c>
      <c r="G9" s="478">
        <v>13</v>
      </c>
      <c r="H9" s="478">
        <v>30420</v>
      </c>
      <c r="I9" s="474">
        <v>1.8547649533565027</v>
      </c>
      <c r="J9" s="474">
        <v>2340</v>
      </c>
      <c r="K9" s="478">
        <v>7</v>
      </c>
      <c r="L9" s="478">
        <v>16401</v>
      </c>
      <c r="M9" s="474">
        <v>1</v>
      </c>
      <c r="N9" s="474">
        <v>2343</v>
      </c>
      <c r="O9" s="478">
        <v>19</v>
      </c>
      <c r="P9" s="478">
        <v>44783</v>
      </c>
      <c r="Q9" s="500">
        <v>2.7305042375464912</v>
      </c>
      <c r="R9" s="479">
        <v>2357</v>
      </c>
    </row>
    <row r="10" spans="1:18" ht="14.45" customHeight="1" x14ac:dyDescent="0.2">
      <c r="A10" s="473" t="s">
        <v>839</v>
      </c>
      <c r="B10" s="474" t="s">
        <v>844</v>
      </c>
      <c r="C10" s="474" t="s">
        <v>470</v>
      </c>
      <c r="D10" s="474" t="s">
        <v>841</v>
      </c>
      <c r="E10" s="474" t="s">
        <v>851</v>
      </c>
      <c r="F10" s="474" t="s">
        <v>852</v>
      </c>
      <c r="G10" s="478">
        <v>12</v>
      </c>
      <c r="H10" s="478">
        <v>12924</v>
      </c>
      <c r="I10" s="474">
        <v>1.0898971158711419</v>
      </c>
      <c r="J10" s="474">
        <v>1077</v>
      </c>
      <c r="K10" s="478">
        <v>11</v>
      </c>
      <c r="L10" s="478">
        <v>11858</v>
      </c>
      <c r="M10" s="474">
        <v>1</v>
      </c>
      <c r="N10" s="474">
        <v>1078</v>
      </c>
      <c r="O10" s="478">
        <v>27</v>
      </c>
      <c r="P10" s="478">
        <v>29241</v>
      </c>
      <c r="Q10" s="500">
        <v>2.4659301737223815</v>
      </c>
      <c r="R10" s="479">
        <v>1083</v>
      </c>
    </row>
    <row r="11" spans="1:18" ht="14.45" customHeight="1" x14ac:dyDescent="0.2">
      <c r="A11" s="473" t="s">
        <v>839</v>
      </c>
      <c r="B11" s="474" t="s">
        <v>844</v>
      </c>
      <c r="C11" s="474" t="s">
        <v>470</v>
      </c>
      <c r="D11" s="474" t="s">
        <v>841</v>
      </c>
      <c r="E11" s="474" t="s">
        <v>853</v>
      </c>
      <c r="F11" s="474" t="s">
        <v>854</v>
      </c>
      <c r="G11" s="478">
        <v>31</v>
      </c>
      <c r="H11" s="478">
        <v>118575</v>
      </c>
      <c r="I11" s="474">
        <v>0.75550500802813669</v>
      </c>
      <c r="J11" s="474">
        <v>3825</v>
      </c>
      <c r="K11" s="478">
        <v>41</v>
      </c>
      <c r="L11" s="478">
        <v>156948</v>
      </c>
      <c r="M11" s="474">
        <v>1</v>
      </c>
      <c r="N11" s="474">
        <v>3828</v>
      </c>
      <c r="O11" s="478">
        <v>22</v>
      </c>
      <c r="P11" s="478">
        <v>84546</v>
      </c>
      <c r="Q11" s="500">
        <v>0.53868797308662741</v>
      </c>
      <c r="R11" s="479">
        <v>3843</v>
      </c>
    </row>
    <row r="12" spans="1:18" ht="14.45" customHeight="1" x14ac:dyDescent="0.2">
      <c r="A12" s="473" t="s">
        <v>839</v>
      </c>
      <c r="B12" s="474" t="s">
        <v>844</v>
      </c>
      <c r="C12" s="474" t="s">
        <v>470</v>
      </c>
      <c r="D12" s="474" t="s">
        <v>841</v>
      </c>
      <c r="E12" s="474" t="s">
        <v>855</v>
      </c>
      <c r="F12" s="474" t="s">
        <v>856</v>
      </c>
      <c r="G12" s="478">
        <v>783</v>
      </c>
      <c r="H12" s="478">
        <v>348435</v>
      </c>
      <c r="I12" s="474">
        <v>0.95024271844660191</v>
      </c>
      <c r="J12" s="474">
        <v>445</v>
      </c>
      <c r="K12" s="478">
        <v>824</v>
      </c>
      <c r="L12" s="478">
        <v>366680</v>
      </c>
      <c r="M12" s="474">
        <v>1</v>
      </c>
      <c r="N12" s="474">
        <v>445</v>
      </c>
      <c r="O12" s="478">
        <v>725</v>
      </c>
      <c r="P12" s="478">
        <v>323350</v>
      </c>
      <c r="Q12" s="500">
        <v>0.88183156976109955</v>
      </c>
      <c r="R12" s="479">
        <v>446</v>
      </c>
    </row>
    <row r="13" spans="1:18" ht="14.45" customHeight="1" x14ac:dyDescent="0.2">
      <c r="A13" s="473" t="s">
        <v>839</v>
      </c>
      <c r="B13" s="474" t="s">
        <v>844</v>
      </c>
      <c r="C13" s="474" t="s">
        <v>470</v>
      </c>
      <c r="D13" s="474" t="s">
        <v>841</v>
      </c>
      <c r="E13" s="474" t="s">
        <v>857</v>
      </c>
      <c r="F13" s="474" t="s">
        <v>858</v>
      </c>
      <c r="G13" s="478">
        <v>119</v>
      </c>
      <c r="H13" s="478">
        <v>101626</v>
      </c>
      <c r="I13" s="474">
        <v>2.9024390243902438</v>
      </c>
      <c r="J13" s="474">
        <v>854</v>
      </c>
      <c r="K13" s="478">
        <v>41</v>
      </c>
      <c r="L13" s="478">
        <v>35014</v>
      </c>
      <c r="M13" s="474">
        <v>1</v>
      </c>
      <c r="N13" s="474">
        <v>854</v>
      </c>
      <c r="O13" s="478">
        <v>39</v>
      </c>
      <c r="P13" s="478">
        <v>33423</v>
      </c>
      <c r="Q13" s="500">
        <v>0.95456103272976522</v>
      </c>
      <c r="R13" s="479">
        <v>857</v>
      </c>
    </row>
    <row r="14" spans="1:18" ht="14.45" customHeight="1" x14ac:dyDescent="0.2">
      <c r="A14" s="473" t="s">
        <v>839</v>
      </c>
      <c r="B14" s="474" t="s">
        <v>844</v>
      </c>
      <c r="C14" s="474" t="s">
        <v>470</v>
      </c>
      <c r="D14" s="474" t="s">
        <v>841</v>
      </c>
      <c r="E14" s="474" t="s">
        <v>859</v>
      </c>
      <c r="F14" s="474" t="s">
        <v>860</v>
      </c>
      <c r="G14" s="478">
        <v>46</v>
      </c>
      <c r="H14" s="478">
        <v>76130</v>
      </c>
      <c r="I14" s="474">
        <v>45.972222222222221</v>
      </c>
      <c r="J14" s="474">
        <v>1655</v>
      </c>
      <c r="K14" s="478">
        <v>1</v>
      </c>
      <c r="L14" s="478">
        <v>1656</v>
      </c>
      <c r="M14" s="474">
        <v>1</v>
      </c>
      <c r="N14" s="474">
        <v>1656</v>
      </c>
      <c r="O14" s="478"/>
      <c r="P14" s="478"/>
      <c r="Q14" s="500"/>
      <c r="R14" s="479"/>
    </row>
    <row r="15" spans="1:18" ht="14.45" customHeight="1" x14ac:dyDescent="0.2">
      <c r="A15" s="473" t="s">
        <v>839</v>
      </c>
      <c r="B15" s="474" t="s">
        <v>844</v>
      </c>
      <c r="C15" s="474" t="s">
        <v>470</v>
      </c>
      <c r="D15" s="474" t="s">
        <v>841</v>
      </c>
      <c r="E15" s="474" t="s">
        <v>861</v>
      </c>
      <c r="F15" s="474" t="s">
        <v>862</v>
      </c>
      <c r="G15" s="478"/>
      <c r="H15" s="478"/>
      <c r="I15" s="474"/>
      <c r="J15" s="474"/>
      <c r="K15" s="478"/>
      <c r="L15" s="478"/>
      <c r="M15" s="474"/>
      <c r="N15" s="474"/>
      <c r="O15" s="478">
        <v>1</v>
      </c>
      <c r="P15" s="478">
        <v>1633</v>
      </c>
      <c r="Q15" s="500"/>
      <c r="R15" s="479">
        <v>1633</v>
      </c>
    </row>
    <row r="16" spans="1:18" ht="14.45" customHeight="1" x14ac:dyDescent="0.2">
      <c r="A16" s="473" t="s">
        <v>839</v>
      </c>
      <c r="B16" s="474" t="s">
        <v>844</v>
      </c>
      <c r="C16" s="474" t="s">
        <v>470</v>
      </c>
      <c r="D16" s="474" t="s">
        <v>841</v>
      </c>
      <c r="E16" s="474" t="s">
        <v>863</v>
      </c>
      <c r="F16" s="474" t="s">
        <v>864</v>
      </c>
      <c r="G16" s="478">
        <v>4</v>
      </c>
      <c r="H16" s="478">
        <v>3364</v>
      </c>
      <c r="I16" s="474">
        <v>2</v>
      </c>
      <c r="J16" s="474">
        <v>841</v>
      </c>
      <c r="K16" s="478">
        <v>2</v>
      </c>
      <c r="L16" s="478">
        <v>1682</v>
      </c>
      <c r="M16" s="474">
        <v>1</v>
      </c>
      <c r="N16" s="474">
        <v>841</v>
      </c>
      <c r="O16" s="478">
        <v>14</v>
      </c>
      <c r="P16" s="478">
        <v>11816</v>
      </c>
      <c r="Q16" s="500">
        <v>7.0249702734839481</v>
      </c>
      <c r="R16" s="479">
        <v>844</v>
      </c>
    </row>
    <row r="17" spans="1:18" ht="14.45" customHeight="1" x14ac:dyDescent="0.2">
      <c r="A17" s="473" t="s">
        <v>839</v>
      </c>
      <c r="B17" s="474" t="s">
        <v>844</v>
      </c>
      <c r="C17" s="474" t="s">
        <v>470</v>
      </c>
      <c r="D17" s="474" t="s">
        <v>841</v>
      </c>
      <c r="E17" s="474" t="s">
        <v>865</v>
      </c>
      <c r="F17" s="474" t="s">
        <v>866</v>
      </c>
      <c r="G17" s="478">
        <v>2</v>
      </c>
      <c r="H17" s="478">
        <v>3048</v>
      </c>
      <c r="I17" s="474">
        <v>1.9973787680209698</v>
      </c>
      <c r="J17" s="474">
        <v>1524</v>
      </c>
      <c r="K17" s="478">
        <v>1</v>
      </c>
      <c r="L17" s="478">
        <v>1526</v>
      </c>
      <c r="M17" s="474">
        <v>1</v>
      </c>
      <c r="N17" s="474">
        <v>1526</v>
      </c>
      <c r="O17" s="478">
        <v>7</v>
      </c>
      <c r="P17" s="478">
        <v>10745</v>
      </c>
      <c r="Q17" s="500">
        <v>7.0412844036697244</v>
      </c>
      <c r="R17" s="479">
        <v>1535</v>
      </c>
    </row>
    <row r="18" spans="1:18" ht="14.45" customHeight="1" x14ac:dyDescent="0.2">
      <c r="A18" s="473" t="s">
        <v>839</v>
      </c>
      <c r="B18" s="474" t="s">
        <v>844</v>
      </c>
      <c r="C18" s="474" t="s">
        <v>470</v>
      </c>
      <c r="D18" s="474" t="s">
        <v>841</v>
      </c>
      <c r="E18" s="474" t="s">
        <v>867</v>
      </c>
      <c r="F18" s="474" t="s">
        <v>868</v>
      </c>
      <c r="G18" s="478"/>
      <c r="H18" s="478"/>
      <c r="I18" s="474"/>
      <c r="J18" s="474"/>
      <c r="K18" s="478"/>
      <c r="L18" s="478"/>
      <c r="M18" s="474"/>
      <c r="N18" s="474"/>
      <c r="O18" s="478">
        <v>16</v>
      </c>
      <c r="P18" s="478">
        <v>52464</v>
      </c>
      <c r="Q18" s="500"/>
      <c r="R18" s="479">
        <v>3279</v>
      </c>
    </row>
    <row r="19" spans="1:18" ht="14.45" customHeight="1" x14ac:dyDescent="0.2">
      <c r="A19" s="473" t="s">
        <v>839</v>
      </c>
      <c r="B19" s="474" t="s">
        <v>844</v>
      </c>
      <c r="C19" s="474" t="s">
        <v>470</v>
      </c>
      <c r="D19" s="474" t="s">
        <v>841</v>
      </c>
      <c r="E19" s="474" t="s">
        <v>869</v>
      </c>
      <c r="F19" s="474" t="s">
        <v>870</v>
      </c>
      <c r="G19" s="478">
        <v>71</v>
      </c>
      <c r="H19" s="478">
        <v>1207</v>
      </c>
      <c r="I19" s="474">
        <v>0.9726027397260274</v>
      </c>
      <c r="J19" s="474">
        <v>17</v>
      </c>
      <c r="K19" s="478">
        <v>73</v>
      </c>
      <c r="L19" s="478">
        <v>1241</v>
      </c>
      <c r="M19" s="474">
        <v>1</v>
      </c>
      <c r="N19" s="474">
        <v>17</v>
      </c>
      <c r="O19" s="478">
        <v>79</v>
      </c>
      <c r="P19" s="478">
        <v>1343</v>
      </c>
      <c r="Q19" s="500">
        <v>1.0821917808219179</v>
      </c>
      <c r="R19" s="479">
        <v>17</v>
      </c>
    </row>
    <row r="20" spans="1:18" ht="14.45" customHeight="1" x14ac:dyDescent="0.2">
      <c r="A20" s="473" t="s">
        <v>839</v>
      </c>
      <c r="B20" s="474" t="s">
        <v>844</v>
      </c>
      <c r="C20" s="474" t="s">
        <v>470</v>
      </c>
      <c r="D20" s="474" t="s">
        <v>841</v>
      </c>
      <c r="E20" s="474" t="s">
        <v>871</v>
      </c>
      <c r="F20" s="474" t="s">
        <v>856</v>
      </c>
      <c r="G20" s="478">
        <v>119</v>
      </c>
      <c r="H20" s="478">
        <v>84252</v>
      </c>
      <c r="I20" s="474">
        <v>0.87376586741889983</v>
      </c>
      <c r="J20" s="474">
        <v>708</v>
      </c>
      <c r="K20" s="478">
        <v>136</v>
      </c>
      <c r="L20" s="478">
        <v>96424</v>
      </c>
      <c r="M20" s="474">
        <v>1</v>
      </c>
      <c r="N20" s="474">
        <v>709</v>
      </c>
      <c r="O20" s="478">
        <v>130</v>
      </c>
      <c r="P20" s="478">
        <v>92820</v>
      </c>
      <c r="Q20" s="500">
        <v>0.96262341325810996</v>
      </c>
      <c r="R20" s="479">
        <v>714</v>
      </c>
    </row>
    <row r="21" spans="1:18" ht="14.45" customHeight="1" x14ac:dyDescent="0.2">
      <c r="A21" s="473" t="s">
        <v>839</v>
      </c>
      <c r="B21" s="474" t="s">
        <v>844</v>
      </c>
      <c r="C21" s="474" t="s">
        <v>470</v>
      </c>
      <c r="D21" s="474" t="s">
        <v>841</v>
      </c>
      <c r="E21" s="474" t="s">
        <v>872</v>
      </c>
      <c r="F21" s="474" t="s">
        <v>858</v>
      </c>
      <c r="G21" s="478">
        <v>65</v>
      </c>
      <c r="H21" s="478">
        <v>93535</v>
      </c>
      <c r="I21" s="474">
        <v>0.54091487393014115</v>
      </c>
      <c r="J21" s="474">
        <v>1439</v>
      </c>
      <c r="K21" s="478">
        <v>120</v>
      </c>
      <c r="L21" s="478">
        <v>172920</v>
      </c>
      <c r="M21" s="474">
        <v>1</v>
      </c>
      <c r="N21" s="474">
        <v>1441</v>
      </c>
      <c r="O21" s="478">
        <v>103</v>
      </c>
      <c r="P21" s="478">
        <v>149144</v>
      </c>
      <c r="Q21" s="500">
        <v>0.86250289151052506</v>
      </c>
      <c r="R21" s="479">
        <v>1448</v>
      </c>
    </row>
    <row r="22" spans="1:18" ht="14.45" customHeight="1" x14ac:dyDescent="0.2">
      <c r="A22" s="473" t="s">
        <v>839</v>
      </c>
      <c r="B22" s="474" t="s">
        <v>844</v>
      </c>
      <c r="C22" s="474" t="s">
        <v>470</v>
      </c>
      <c r="D22" s="474" t="s">
        <v>841</v>
      </c>
      <c r="E22" s="474" t="s">
        <v>873</v>
      </c>
      <c r="F22" s="474" t="s">
        <v>874</v>
      </c>
      <c r="G22" s="478">
        <v>54</v>
      </c>
      <c r="H22" s="478">
        <v>131652</v>
      </c>
      <c r="I22" s="474">
        <v>0.5134433134433134</v>
      </c>
      <c r="J22" s="474">
        <v>2438</v>
      </c>
      <c r="K22" s="478">
        <v>105</v>
      </c>
      <c r="L22" s="478">
        <v>256410</v>
      </c>
      <c r="M22" s="474">
        <v>1</v>
      </c>
      <c r="N22" s="474">
        <v>2442</v>
      </c>
      <c r="O22" s="478">
        <v>60</v>
      </c>
      <c r="P22" s="478">
        <v>147300</v>
      </c>
      <c r="Q22" s="500">
        <v>0.57447057447057448</v>
      </c>
      <c r="R22" s="479">
        <v>2455</v>
      </c>
    </row>
    <row r="23" spans="1:18" ht="14.45" customHeight="1" x14ac:dyDescent="0.2">
      <c r="A23" s="473" t="s">
        <v>839</v>
      </c>
      <c r="B23" s="474" t="s">
        <v>844</v>
      </c>
      <c r="C23" s="474" t="s">
        <v>470</v>
      </c>
      <c r="D23" s="474" t="s">
        <v>841</v>
      </c>
      <c r="E23" s="474" t="s">
        <v>875</v>
      </c>
      <c r="F23" s="474" t="s">
        <v>876</v>
      </c>
      <c r="G23" s="478">
        <v>905</v>
      </c>
      <c r="H23" s="478">
        <v>62445</v>
      </c>
      <c r="I23" s="474">
        <v>0.94369134515119912</v>
      </c>
      <c r="J23" s="474">
        <v>69</v>
      </c>
      <c r="K23" s="478">
        <v>959</v>
      </c>
      <c r="L23" s="478">
        <v>66171</v>
      </c>
      <c r="M23" s="474">
        <v>1</v>
      </c>
      <c r="N23" s="474">
        <v>69</v>
      </c>
      <c r="O23" s="478">
        <v>851</v>
      </c>
      <c r="P23" s="478">
        <v>59570</v>
      </c>
      <c r="Q23" s="500">
        <v>0.9002433090024331</v>
      </c>
      <c r="R23" s="479">
        <v>70</v>
      </c>
    </row>
    <row r="24" spans="1:18" ht="14.45" customHeight="1" x14ac:dyDescent="0.2">
      <c r="A24" s="473" t="s">
        <v>839</v>
      </c>
      <c r="B24" s="474" t="s">
        <v>844</v>
      </c>
      <c r="C24" s="474" t="s">
        <v>470</v>
      </c>
      <c r="D24" s="474" t="s">
        <v>841</v>
      </c>
      <c r="E24" s="474" t="s">
        <v>877</v>
      </c>
      <c r="F24" s="474" t="s">
        <v>878</v>
      </c>
      <c r="G24" s="478">
        <v>2</v>
      </c>
      <c r="H24" s="478">
        <v>816</v>
      </c>
      <c r="I24" s="474">
        <v>1.9951100244498778</v>
      </c>
      <c r="J24" s="474">
        <v>408</v>
      </c>
      <c r="K24" s="478">
        <v>1</v>
      </c>
      <c r="L24" s="478">
        <v>409</v>
      </c>
      <c r="M24" s="474">
        <v>1</v>
      </c>
      <c r="N24" s="474">
        <v>409</v>
      </c>
      <c r="O24" s="478">
        <v>6</v>
      </c>
      <c r="P24" s="478">
        <v>2466</v>
      </c>
      <c r="Q24" s="500">
        <v>6.0293398533007334</v>
      </c>
      <c r="R24" s="479">
        <v>411</v>
      </c>
    </row>
    <row r="25" spans="1:18" ht="14.45" customHeight="1" x14ac:dyDescent="0.2">
      <c r="A25" s="473" t="s">
        <v>839</v>
      </c>
      <c r="B25" s="474" t="s">
        <v>844</v>
      </c>
      <c r="C25" s="474" t="s">
        <v>470</v>
      </c>
      <c r="D25" s="474" t="s">
        <v>841</v>
      </c>
      <c r="E25" s="474" t="s">
        <v>879</v>
      </c>
      <c r="F25" s="474" t="s">
        <v>880</v>
      </c>
      <c r="G25" s="478">
        <v>79</v>
      </c>
      <c r="H25" s="478">
        <v>131535</v>
      </c>
      <c r="I25" s="474">
        <v>1.0959058188362327</v>
      </c>
      <c r="J25" s="474">
        <v>1665</v>
      </c>
      <c r="K25" s="478">
        <v>72</v>
      </c>
      <c r="L25" s="478">
        <v>120024</v>
      </c>
      <c r="M25" s="474">
        <v>1</v>
      </c>
      <c r="N25" s="474">
        <v>1667</v>
      </c>
      <c r="O25" s="478">
        <v>87</v>
      </c>
      <c r="P25" s="478">
        <v>145638</v>
      </c>
      <c r="Q25" s="500">
        <v>1.2134073185362928</v>
      </c>
      <c r="R25" s="479">
        <v>1674</v>
      </c>
    </row>
    <row r="26" spans="1:18" ht="14.45" customHeight="1" x14ac:dyDescent="0.2">
      <c r="A26" s="473" t="s">
        <v>839</v>
      </c>
      <c r="B26" s="474" t="s">
        <v>844</v>
      </c>
      <c r="C26" s="474" t="s">
        <v>470</v>
      </c>
      <c r="D26" s="474" t="s">
        <v>841</v>
      </c>
      <c r="E26" s="474" t="s">
        <v>881</v>
      </c>
      <c r="F26" s="474" t="s">
        <v>882</v>
      </c>
      <c r="G26" s="478">
        <v>346</v>
      </c>
      <c r="H26" s="478">
        <v>193760</v>
      </c>
      <c r="I26" s="474">
        <v>0.85279813384388548</v>
      </c>
      <c r="J26" s="474">
        <v>560</v>
      </c>
      <c r="K26" s="478">
        <v>405</v>
      </c>
      <c r="L26" s="478">
        <v>227205</v>
      </c>
      <c r="M26" s="474">
        <v>1</v>
      </c>
      <c r="N26" s="474">
        <v>561</v>
      </c>
      <c r="O26" s="478">
        <v>267</v>
      </c>
      <c r="P26" s="478">
        <v>150054</v>
      </c>
      <c r="Q26" s="500">
        <v>0.66043440945401732</v>
      </c>
      <c r="R26" s="479">
        <v>562</v>
      </c>
    </row>
    <row r="27" spans="1:18" ht="14.45" customHeight="1" x14ac:dyDescent="0.2">
      <c r="A27" s="473" t="s">
        <v>839</v>
      </c>
      <c r="B27" s="474" t="s">
        <v>844</v>
      </c>
      <c r="C27" s="474" t="s">
        <v>470</v>
      </c>
      <c r="D27" s="474" t="s">
        <v>841</v>
      </c>
      <c r="E27" s="474" t="s">
        <v>883</v>
      </c>
      <c r="F27" s="474" t="s">
        <v>884</v>
      </c>
      <c r="G27" s="478"/>
      <c r="H27" s="478"/>
      <c r="I27" s="474"/>
      <c r="J27" s="474"/>
      <c r="K27" s="478"/>
      <c r="L27" s="478"/>
      <c r="M27" s="474"/>
      <c r="N27" s="474"/>
      <c r="O27" s="478">
        <v>16</v>
      </c>
      <c r="P27" s="478">
        <v>20448</v>
      </c>
      <c r="Q27" s="500"/>
      <c r="R27" s="479">
        <v>1278</v>
      </c>
    </row>
    <row r="28" spans="1:18" ht="14.45" customHeight="1" x14ac:dyDescent="0.2">
      <c r="A28" s="473" t="s">
        <v>839</v>
      </c>
      <c r="B28" s="474" t="s">
        <v>844</v>
      </c>
      <c r="C28" s="474" t="s">
        <v>470</v>
      </c>
      <c r="D28" s="474" t="s">
        <v>841</v>
      </c>
      <c r="E28" s="474" t="s">
        <v>885</v>
      </c>
      <c r="F28" s="474" t="s">
        <v>886</v>
      </c>
      <c r="G28" s="478">
        <v>208</v>
      </c>
      <c r="H28" s="478">
        <v>7696</v>
      </c>
      <c r="I28" s="474">
        <v>0.89270386266094426</v>
      </c>
      <c r="J28" s="474">
        <v>37</v>
      </c>
      <c r="K28" s="478">
        <v>233</v>
      </c>
      <c r="L28" s="478">
        <v>8621</v>
      </c>
      <c r="M28" s="474">
        <v>1</v>
      </c>
      <c r="N28" s="474">
        <v>37</v>
      </c>
      <c r="O28" s="478">
        <v>186</v>
      </c>
      <c r="P28" s="478">
        <v>7068</v>
      </c>
      <c r="Q28" s="500">
        <v>0.81985848509453663</v>
      </c>
      <c r="R28" s="479">
        <v>38</v>
      </c>
    </row>
    <row r="29" spans="1:18" ht="14.45" customHeight="1" x14ac:dyDescent="0.2">
      <c r="A29" s="473" t="s">
        <v>839</v>
      </c>
      <c r="B29" s="474" t="s">
        <v>844</v>
      </c>
      <c r="C29" s="474" t="s">
        <v>470</v>
      </c>
      <c r="D29" s="474" t="s">
        <v>841</v>
      </c>
      <c r="E29" s="474" t="s">
        <v>887</v>
      </c>
      <c r="F29" s="474" t="s">
        <v>888</v>
      </c>
      <c r="G29" s="478">
        <v>5</v>
      </c>
      <c r="H29" s="478">
        <v>645</v>
      </c>
      <c r="I29" s="474">
        <v>0.5</v>
      </c>
      <c r="J29" s="474">
        <v>129</v>
      </c>
      <c r="K29" s="478">
        <v>10</v>
      </c>
      <c r="L29" s="478">
        <v>1290</v>
      </c>
      <c r="M29" s="474">
        <v>1</v>
      </c>
      <c r="N29" s="474">
        <v>129</v>
      </c>
      <c r="O29" s="478">
        <v>5</v>
      </c>
      <c r="P29" s="478">
        <v>650</v>
      </c>
      <c r="Q29" s="500">
        <v>0.50387596899224807</v>
      </c>
      <c r="R29" s="479">
        <v>130</v>
      </c>
    </row>
    <row r="30" spans="1:18" ht="14.45" customHeight="1" x14ac:dyDescent="0.2">
      <c r="A30" s="473" t="s">
        <v>839</v>
      </c>
      <c r="B30" s="474" t="s">
        <v>844</v>
      </c>
      <c r="C30" s="474" t="s">
        <v>470</v>
      </c>
      <c r="D30" s="474" t="s">
        <v>841</v>
      </c>
      <c r="E30" s="474" t="s">
        <v>889</v>
      </c>
      <c r="F30" s="474" t="s">
        <v>890</v>
      </c>
      <c r="G30" s="478">
        <v>1480</v>
      </c>
      <c r="H30" s="478">
        <v>634920</v>
      </c>
      <c r="I30" s="474">
        <v>1.2353923205342237</v>
      </c>
      <c r="J30" s="474">
        <v>429</v>
      </c>
      <c r="K30" s="478">
        <v>1198</v>
      </c>
      <c r="L30" s="478">
        <v>513942</v>
      </c>
      <c r="M30" s="474">
        <v>1</v>
      </c>
      <c r="N30" s="474">
        <v>429</v>
      </c>
      <c r="O30" s="478">
        <v>1372</v>
      </c>
      <c r="P30" s="478">
        <v>589960</v>
      </c>
      <c r="Q30" s="500">
        <v>1.1479116320518659</v>
      </c>
      <c r="R30" s="479">
        <v>430</v>
      </c>
    </row>
    <row r="31" spans="1:18" ht="14.45" customHeight="1" x14ac:dyDescent="0.2">
      <c r="A31" s="473" t="s">
        <v>839</v>
      </c>
      <c r="B31" s="474" t="s">
        <v>844</v>
      </c>
      <c r="C31" s="474" t="s">
        <v>470</v>
      </c>
      <c r="D31" s="474" t="s">
        <v>841</v>
      </c>
      <c r="E31" s="474" t="s">
        <v>891</v>
      </c>
      <c r="F31" s="474" t="s">
        <v>892</v>
      </c>
      <c r="G31" s="478">
        <v>1</v>
      </c>
      <c r="H31" s="478">
        <v>1245</v>
      </c>
      <c r="I31" s="474">
        <v>0.4995987158908507</v>
      </c>
      <c r="J31" s="474">
        <v>1245</v>
      </c>
      <c r="K31" s="478">
        <v>2</v>
      </c>
      <c r="L31" s="478">
        <v>2492</v>
      </c>
      <c r="M31" s="474">
        <v>1</v>
      </c>
      <c r="N31" s="474">
        <v>1246</v>
      </c>
      <c r="O31" s="478">
        <v>3</v>
      </c>
      <c r="P31" s="478">
        <v>3753</v>
      </c>
      <c r="Q31" s="500">
        <v>1.5060192616372392</v>
      </c>
      <c r="R31" s="479">
        <v>1251</v>
      </c>
    </row>
    <row r="32" spans="1:18" ht="14.45" customHeight="1" x14ac:dyDescent="0.2">
      <c r="A32" s="473" t="s">
        <v>839</v>
      </c>
      <c r="B32" s="474" t="s">
        <v>844</v>
      </c>
      <c r="C32" s="474" t="s">
        <v>470</v>
      </c>
      <c r="D32" s="474" t="s">
        <v>841</v>
      </c>
      <c r="E32" s="474" t="s">
        <v>893</v>
      </c>
      <c r="F32" s="474" t="s">
        <v>852</v>
      </c>
      <c r="G32" s="478"/>
      <c r="H32" s="478"/>
      <c r="I32" s="474"/>
      <c r="J32" s="474"/>
      <c r="K32" s="478">
        <v>4</v>
      </c>
      <c r="L32" s="478">
        <v>3832</v>
      </c>
      <c r="M32" s="474">
        <v>1</v>
      </c>
      <c r="N32" s="474">
        <v>958</v>
      </c>
      <c r="O32" s="478">
        <v>6</v>
      </c>
      <c r="P32" s="478">
        <v>5778</v>
      </c>
      <c r="Q32" s="500">
        <v>1.5078288100208768</v>
      </c>
      <c r="R32" s="479">
        <v>963</v>
      </c>
    </row>
    <row r="33" spans="1:18" ht="14.45" customHeight="1" x14ac:dyDescent="0.2">
      <c r="A33" s="473" t="s">
        <v>839</v>
      </c>
      <c r="B33" s="474" t="s">
        <v>844</v>
      </c>
      <c r="C33" s="474" t="s">
        <v>470</v>
      </c>
      <c r="D33" s="474" t="s">
        <v>841</v>
      </c>
      <c r="E33" s="474" t="s">
        <v>894</v>
      </c>
      <c r="F33" s="474" t="s">
        <v>895</v>
      </c>
      <c r="G33" s="478">
        <v>291</v>
      </c>
      <c r="H33" s="478">
        <v>479859</v>
      </c>
      <c r="I33" s="474"/>
      <c r="J33" s="474">
        <v>1649</v>
      </c>
      <c r="K33" s="478"/>
      <c r="L33" s="478"/>
      <c r="M33" s="474"/>
      <c r="N33" s="474"/>
      <c r="O33" s="478"/>
      <c r="P33" s="478"/>
      <c r="Q33" s="500"/>
      <c r="R33" s="479"/>
    </row>
    <row r="34" spans="1:18" ht="14.45" customHeight="1" x14ac:dyDescent="0.2">
      <c r="A34" s="473" t="s">
        <v>839</v>
      </c>
      <c r="B34" s="474" t="s">
        <v>844</v>
      </c>
      <c r="C34" s="474" t="s">
        <v>470</v>
      </c>
      <c r="D34" s="474" t="s">
        <v>841</v>
      </c>
      <c r="E34" s="474" t="s">
        <v>896</v>
      </c>
      <c r="F34" s="474" t="s">
        <v>888</v>
      </c>
      <c r="G34" s="478"/>
      <c r="H34" s="478"/>
      <c r="I34" s="474"/>
      <c r="J34" s="474"/>
      <c r="K34" s="478">
        <v>1</v>
      </c>
      <c r="L34" s="478">
        <v>241</v>
      </c>
      <c r="M34" s="474">
        <v>1</v>
      </c>
      <c r="N34" s="474">
        <v>241</v>
      </c>
      <c r="O34" s="478"/>
      <c r="P34" s="478"/>
      <c r="Q34" s="500"/>
      <c r="R34" s="479"/>
    </row>
    <row r="35" spans="1:18" ht="14.45" customHeight="1" x14ac:dyDescent="0.2">
      <c r="A35" s="473" t="s">
        <v>839</v>
      </c>
      <c r="B35" s="474" t="s">
        <v>844</v>
      </c>
      <c r="C35" s="474" t="s">
        <v>470</v>
      </c>
      <c r="D35" s="474" t="s">
        <v>841</v>
      </c>
      <c r="E35" s="474" t="s">
        <v>897</v>
      </c>
      <c r="F35" s="474" t="s">
        <v>898</v>
      </c>
      <c r="G35" s="478">
        <v>151</v>
      </c>
      <c r="H35" s="478">
        <v>332653</v>
      </c>
      <c r="I35" s="474">
        <v>0.13494010603645154</v>
      </c>
      <c r="J35" s="474">
        <v>2203</v>
      </c>
      <c r="K35" s="478">
        <v>1118</v>
      </c>
      <c r="L35" s="478">
        <v>2465190</v>
      </c>
      <c r="M35" s="474">
        <v>1</v>
      </c>
      <c r="N35" s="474">
        <v>2205</v>
      </c>
      <c r="O35" s="478">
        <v>718</v>
      </c>
      <c r="P35" s="478">
        <v>1589652</v>
      </c>
      <c r="Q35" s="500">
        <v>0.6448395458362236</v>
      </c>
      <c r="R35" s="479">
        <v>2214</v>
      </c>
    </row>
    <row r="36" spans="1:18" ht="14.45" customHeight="1" thickBot="1" x14ac:dyDescent="0.25">
      <c r="A36" s="480" t="s">
        <v>839</v>
      </c>
      <c r="B36" s="481" t="s">
        <v>844</v>
      </c>
      <c r="C36" s="481" t="s">
        <v>470</v>
      </c>
      <c r="D36" s="481" t="s">
        <v>841</v>
      </c>
      <c r="E36" s="481" t="s">
        <v>899</v>
      </c>
      <c r="F36" s="481" t="s">
        <v>900</v>
      </c>
      <c r="G36" s="485">
        <v>8</v>
      </c>
      <c r="H36" s="485">
        <v>3432</v>
      </c>
      <c r="I36" s="481">
        <v>0.12470930232558139</v>
      </c>
      <c r="J36" s="481">
        <v>429</v>
      </c>
      <c r="K36" s="485">
        <v>64</v>
      </c>
      <c r="L36" s="485">
        <v>27520</v>
      </c>
      <c r="M36" s="481">
        <v>1</v>
      </c>
      <c r="N36" s="481">
        <v>430</v>
      </c>
      <c r="O36" s="485">
        <v>80</v>
      </c>
      <c r="P36" s="485">
        <v>34480</v>
      </c>
      <c r="Q36" s="493">
        <v>1.2529069767441861</v>
      </c>
      <c r="R36" s="486">
        <v>431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66AB468-EE8E-47D8-BC55-D419628F3120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1" hidden="1" customWidth="1" outlineLevel="1"/>
    <col min="10" max="11" width="9.28515625" style="115" hidden="1" customWidth="1"/>
    <col min="12" max="13" width="11.140625" style="191" customWidth="1"/>
    <col min="14" max="15" width="9.28515625" style="115" hidden="1" customWidth="1"/>
    <col min="16" max="17" width="11.140625" style="191" customWidth="1"/>
    <col min="18" max="18" width="11.140625" style="194" customWidth="1"/>
    <col min="19" max="19" width="11.140625" style="191" customWidth="1"/>
    <col min="20" max="16384" width="8.85546875" style="115"/>
  </cols>
  <sheetData>
    <row r="1" spans="1:19" ht="18.600000000000001" customHeight="1" thickBot="1" x14ac:dyDescent="0.35">
      <c r="A1" s="309" t="s">
        <v>902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5" customHeight="1" thickBot="1" x14ac:dyDescent="0.2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5" customHeight="1" thickBot="1" x14ac:dyDescent="0.25">
      <c r="G3" s="73" t="s">
        <v>112</v>
      </c>
      <c r="H3" s="88">
        <f t="shared" ref="H3:Q3" si="0">SUBTOTAL(9,H6:H1048576)</f>
        <v>5442</v>
      </c>
      <c r="I3" s="89">
        <f t="shared" si="0"/>
        <v>10136875</v>
      </c>
      <c r="J3" s="66"/>
      <c r="K3" s="66"/>
      <c r="L3" s="89">
        <f t="shared" si="0"/>
        <v>6052</v>
      </c>
      <c r="M3" s="89">
        <f t="shared" si="0"/>
        <v>11497684</v>
      </c>
      <c r="N3" s="66"/>
      <c r="O3" s="66"/>
      <c r="P3" s="89">
        <f t="shared" si="0"/>
        <v>5396</v>
      </c>
      <c r="Q3" s="89">
        <f t="shared" si="0"/>
        <v>9818196</v>
      </c>
      <c r="R3" s="67">
        <f>IF(M3=0,0,Q3/M3)</f>
        <v>0.85392814761651126</v>
      </c>
      <c r="S3" s="90">
        <f>IF(P3=0,0,Q3/P3)</f>
        <v>1819.5322461082283</v>
      </c>
    </row>
    <row r="4" spans="1:19" ht="14.45" customHeight="1" x14ac:dyDescent="0.2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2018</v>
      </c>
      <c r="M4" s="416"/>
      <c r="N4" s="87"/>
      <c r="O4" s="87"/>
      <c r="P4" s="415">
        <v>2019</v>
      </c>
      <c r="Q4" s="416"/>
      <c r="R4" s="417" t="s">
        <v>2</v>
      </c>
      <c r="S4" s="412" t="s">
        <v>84</v>
      </c>
    </row>
    <row r="5" spans="1:19" ht="14.45" customHeight="1" thickBot="1" x14ac:dyDescent="0.25">
      <c r="A5" s="557"/>
      <c r="B5" s="557"/>
      <c r="C5" s="558"/>
      <c r="D5" s="567"/>
      <c r="E5" s="559"/>
      <c r="F5" s="560"/>
      <c r="G5" s="561"/>
      <c r="H5" s="562" t="s">
        <v>58</v>
      </c>
      <c r="I5" s="563" t="s">
        <v>14</v>
      </c>
      <c r="J5" s="564"/>
      <c r="K5" s="564"/>
      <c r="L5" s="562" t="s">
        <v>58</v>
      </c>
      <c r="M5" s="563" t="s">
        <v>14</v>
      </c>
      <c r="N5" s="564"/>
      <c r="O5" s="564"/>
      <c r="P5" s="562" t="s">
        <v>58</v>
      </c>
      <c r="Q5" s="563" t="s">
        <v>14</v>
      </c>
      <c r="R5" s="565"/>
      <c r="S5" s="566"/>
    </row>
    <row r="6" spans="1:19" ht="14.45" customHeight="1" x14ac:dyDescent="0.2">
      <c r="A6" s="466" t="s">
        <v>839</v>
      </c>
      <c r="B6" s="467" t="s">
        <v>840</v>
      </c>
      <c r="C6" s="467" t="s">
        <v>470</v>
      </c>
      <c r="D6" s="467" t="s">
        <v>825</v>
      </c>
      <c r="E6" s="467" t="s">
        <v>841</v>
      </c>
      <c r="F6" s="467" t="s">
        <v>842</v>
      </c>
      <c r="G6" s="467" t="s">
        <v>843</v>
      </c>
      <c r="H6" s="471">
        <v>637</v>
      </c>
      <c r="I6" s="471">
        <v>7270081</v>
      </c>
      <c r="J6" s="467">
        <v>1.0493163065978599</v>
      </c>
      <c r="K6" s="467">
        <v>11413</v>
      </c>
      <c r="L6" s="471">
        <v>606</v>
      </c>
      <c r="M6" s="471">
        <v>6928398</v>
      </c>
      <c r="N6" s="467">
        <v>1</v>
      </c>
      <c r="O6" s="467">
        <v>11433</v>
      </c>
      <c r="P6" s="471">
        <v>373</v>
      </c>
      <c r="Q6" s="471">
        <v>4294349</v>
      </c>
      <c r="R6" s="492">
        <v>0.61981846308482857</v>
      </c>
      <c r="S6" s="472">
        <v>11513</v>
      </c>
    </row>
    <row r="7" spans="1:19" ht="14.45" customHeight="1" x14ac:dyDescent="0.2">
      <c r="A7" s="473" t="s">
        <v>839</v>
      </c>
      <c r="B7" s="474" t="s">
        <v>840</v>
      </c>
      <c r="C7" s="474" t="s">
        <v>470</v>
      </c>
      <c r="D7" s="474" t="s">
        <v>832</v>
      </c>
      <c r="E7" s="474" t="s">
        <v>841</v>
      </c>
      <c r="F7" s="474" t="s">
        <v>842</v>
      </c>
      <c r="G7" s="474" t="s">
        <v>843</v>
      </c>
      <c r="H7" s="478"/>
      <c r="I7" s="478"/>
      <c r="J7" s="474"/>
      <c r="K7" s="474"/>
      <c r="L7" s="478"/>
      <c r="M7" s="478"/>
      <c r="N7" s="474"/>
      <c r="O7" s="474"/>
      <c r="P7" s="478">
        <v>18</v>
      </c>
      <c r="Q7" s="478">
        <v>207234</v>
      </c>
      <c r="R7" s="500"/>
      <c r="S7" s="479">
        <v>11513</v>
      </c>
    </row>
    <row r="8" spans="1:19" ht="14.45" customHeight="1" x14ac:dyDescent="0.2">
      <c r="A8" s="473" t="s">
        <v>839</v>
      </c>
      <c r="B8" s="474" t="s">
        <v>840</v>
      </c>
      <c r="C8" s="474" t="s">
        <v>470</v>
      </c>
      <c r="D8" s="474" t="s">
        <v>835</v>
      </c>
      <c r="E8" s="474" t="s">
        <v>841</v>
      </c>
      <c r="F8" s="474" t="s">
        <v>842</v>
      </c>
      <c r="G8" s="474" t="s">
        <v>843</v>
      </c>
      <c r="H8" s="478"/>
      <c r="I8" s="478"/>
      <c r="J8" s="474"/>
      <c r="K8" s="474"/>
      <c r="L8" s="478"/>
      <c r="M8" s="478"/>
      <c r="N8" s="474"/>
      <c r="O8" s="474"/>
      <c r="P8" s="478">
        <v>37</v>
      </c>
      <c r="Q8" s="478">
        <v>425981</v>
      </c>
      <c r="R8" s="500"/>
      <c r="S8" s="479">
        <v>11513</v>
      </c>
    </row>
    <row r="9" spans="1:19" ht="14.45" customHeight="1" x14ac:dyDescent="0.2">
      <c r="A9" s="473" t="s">
        <v>839</v>
      </c>
      <c r="B9" s="474" t="s">
        <v>840</v>
      </c>
      <c r="C9" s="474" t="s">
        <v>470</v>
      </c>
      <c r="D9" s="474" t="s">
        <v>836</v>
      </c>
      <c r="E9" s="474" t="s">
        <v>841</v>
      </c>
      <c r="F9" s="474" t="s">
        <v>842</v>
      </c>
      <c r="G9" s="474" t="s">
        <v>843</v>
      </c>
      <c r="H9" s="478"/>
      <c r="I9" s="478"/>
      <c r="J9" s="474"/>
      <c r="K9" s="474"/>
      <c r="L9" s="478"/>
      <c r="M9" s="478"/>
      <c r="N9" s="474"/>
      <c r="O9" s="474"/>
      <c r="P9" s="478">
        <v>26</v>
      </c>
      <c r="Q9" s="478">
        <v>299338</v>
      </c>
      <c r="R9" s="500"/>
      <c r="S9" s="479">
        <v>11513</v>
      </c>
    </row>
    <row r="10" spans="1:19" ht="14.45" customHeight="1" x14ac:dyDescent="0.2">
      <c r="A10" s="473" t="s">
        <v>839</v>
      </c>
      <c r="B10" s="474" t="s">
        <v>840</v>
      </c>
      <c r="C10" s="474" t="s">
        <v>470</v>
      </c>
      <c r="D10" s="474" t="s">
        <v>837</v>
      </c>
      <c r="E10" s="474" t="s">
        <v>841</v>
      </c>
      <c r="F10" s="474" t="s">
        <v>842</v>
      </c>
      <c r="G10" s="474" t="s">
        <v>843</v>
      </c>
      <c r="H10" s="478"/>
      <c r="I10" s="478"/>
      <c r="J10" s="474"/>
      <c r="K10" s="474"/>
      <c r="L10" s="478"/>
      <c r="M10" s="478"/>
      <c r="N10" s="474"/>
      <c r="O10" s="474"/>
      <c r="P10" s="478">
        <v>12</v>
      </c>
      <c r="Q10" s="478">
        <v>138156</v>
      </c>
      <c r="R10" s="500"/>
      <c r="S10" s="479">
        <v>11513</v>
      </c>
    </row>
    <row r="11" spans="1:19" ht="14.45" customHeight="1" x14ac:dyDescent="0.2">
      <c r="A11" s="473" t="s">
        <v>839</v>
      </c>
      <c r="B11" s="474" t="s">
        <v>840</v>
      </c>
      <c r="C11" s="474" t="s">
        <v>470</v>
      </c>
      <c r="D11" s="474" t="s">
        <v>831</v>
      </c>
      <c r="E11" s="474" t="s">
        <v>841</v>
      </c>
      <c r="F11" s="474" t="s">
        <v>842</v>
      </c>
      <c r="G11" s="474" t="s">
        <v>843</v>
      </c>
      <c r="H11" s="478"/>
      <c r="I11" s="478"/>
      <c r="J11" s="474"/>
      <c r="K11" s="474"/>
      <c r="L11" s="478"/>
      <c r="M11" s="478"/>
      <c r="N11" s="474"/>
      <c r="O11" s="474"/>
      <c r="P11" s="478">
        <v>43</v>
      </c>
      <c r="Q11" s="478">
        <v>495059</v>
      </c>
      <c r="R11" s="500"/>
      <c r="S11" s="479">
        <v>11513</v>
      </c>
    </row>
    <row r="12" spans="1:19" ht="14.45" customHeight="1" x14ac:dyDescent="0.2">
      <c r="A12" s="473" t="s">
        <v>839</v>
      </c>
      <c r="B12" s="474" t="s">
        <v>840</v>
      </c>
      <c r="C12" s="474" t="s">
        <v>470</v>
      </c>
      <c r="D12" s="474" t="s">
        <v>834</v>
      </c>
      <c r="E12" s="474" t="s">
        <v>841</v>
      </c>
      <c r="F12" s="474" t="s">
        <v>842</v>
      </c>
      <c r="G12" s="474" t="s">
        <v>843</v>
      </c>
      <c r="H12" s="478"/>
      <c r="I12" s="478"/>
      <c r="J12" s="474"/>
      <c r="K12" s="474"/>
      <c r="L12" s="478"/>
      <c r="M12" s="478"/>
      <c r="N12" s="474"/>
      <c r="O12" s="474"/>
      <c r="P12" s="478">
        <v>7</v>
      </c>
      <c r="Q12" s="478">
        <v>80591</v>
      </c>
      <c r="R12" s="500"/>
      <c r="S12" s="479">
        <v>11513</v>
      </c>
    </row>
    <row r="13" spans="1:19" ht="14.45" customHeight="1" x14ac:dyDescent="0.2">
      <c r="A13" s="473" t="s">
        <v>839</v>
      </c>
      <c r="B13" s="474" t="s">
        <v>840</v>
      </c>
      <c r="C13" s="474" t="s">
        <v>470</v>
      </c>
      <c r="D13" s="474" t="s">
        <v>830</v>
      </c>
      <c r="E13" s="474" t="s">
        <v>841</v>
      </c>
      <c r="F13" s="474" t="s">
        <v>842</v>
      </c>
      <c r="G13" s="474" t="s">
        <v>843</v>
      </c>
      <c r="H13" s="478"/>
      <c r="I13" s="478"/>
      <c r="J13" s="474"/>
      <c r="K13" s="474"/>
      <c r="L13" s="478"/>
      <c r="M13" s="478"/>
      <c r="N13" s="474"/>
      <c r="O13" s="474"/>
      <c r="P13" s="478">
        <v>19</v>
      </c>
      <c r="Q13" s="478">
        <v>218747</v>
      </c>
      <c r="R13" s="500"/>
      <c r="S13" s="479">
        <v>11513</v>
      </c>
    </row>
    <row r="14" spans="1:19" ht="14.45" customHeight="1" x14ac:dyDescent="0.2">
      <c r="A14" s="473" t="s">
        <v>839</v>
      </c>
      <c r="B14" s="474" t="s">
        <v>840</v>
      </c>
      <c r="C14" s="474" t="s">
        <v>470</v>
      </c>
      <c r="D14" s="474" t="s">
        <v>833</v>
      </c>
      <c r="E14" s="474" t="s">
        <v>841</v>
      </c>
      <c r="F14" s="474" t="s">
        <v>842</v>
      </c>
      <c r="G14" s="474" t="s">
        <v>843</v>
      </c>
      <c r="H14" s="478"/>
      <c r="I14" s="478"/>
      <c r="J14" s="474"/>
      <c r="K14" s="474"/>
      <c r="L14" s="478"/>
      <c r="M14" s="478"/>
      <c r="N14" s="474"/>
      <c r="O14" s="474"/>
      <c r="P14" s="478">
        <v>4</v>
      </c>
      <c r="Q14" s="478">
        <v>46052</v>
      </c>
      <c r="R14" s="500"/>
      <c r="S14" s="479">
        <v>11513</v>
      </c>
    </row>
    <row r="15" spans="1:19" ht="14.45" customHeight="1" x14ac:dyDescent="0.2">
      <c r="A15" s="473" t="s">
        <v>839</v>
      </c>
      <c r="B15" s="474" t="s">
        <v>844</v>
      </c>
      <c r="C15" s="474" t="s">
        <v>470</v>
      </c>
      <c r="D15" s="474" t="s">
        <v>825</v>
      </c>
      <c r="E15" s="474" t="s">
        <v>841</v>
      </c>
      <c r="F15" s="474" t="s">
        <v>845</v>
      </c>
      <c r="G15" s="474" t="s">
        <v>846</v>
      </c>
      <c r="H15" s="478"/>
      <c r="I15" s="478"/>
      <c r="J15" s="474"/>
      <c r="K15" s="474"/>
      <c r="L15" s="478">
        <v>7</v>
      </c>
      <c r="M15" s="478">
        <v>959</v>
      </c>
      <c r="N15" s="474">
        <v>1</v>
      </c>
      <c r="O15" s="474">
        <v>137</v>
      </c>
      <c r="P15" s="478">
        <v>2</v>
      </c>
      <c r="Q15" s="478">
        <v>276</v>
      </c>
      <c r="R15" s="500">
        <v>0.28779979144942647</v>
      </c>
      <c r="S15" s="479">
        <v>138</v>
      </c>
    </row>
    <row r="16" spans="1:19" ht="14.45" customHeight="1" x14ac:dyDescent="0.2">
      <c r="A16" s="473" t="s">
        <v>839</v>
      </c>
      <c r="B16" s="474" t="s">
        <v>844</v>
      </c>
      <c r="C16" s="474" t="s">
        <v>470</v>
      </c>
      <c r="D16" s="474" t="s">
        <v>825</v>
      </c>
      <c r="E16" s="474" t="s">
        <v>841</v>
      </c>
      <c r="F16" s="474" t="s">
        <v>847</v>
      </c>
      <c r="G16" s="474" t="s">
        <v>848</v>
      </c>
      <c r="H16" s="478">
        <v>10</v>
      </c>
      <c r="I16" s="478">
        <v>12620</v>
      </c>
      <c r="J16" s="474">
        <v>0.99920823436262862</v>
      </c>
      <c r="K16" s="474">
        <v>1262</v>
      </c>
      <c r="L16" s="478">
        <v>10</v>
      </c>
      <c r="M16" s="478">
        <v>12630</v>
      </c>
      <c r="N16" s="474">
        <v>1</v>
      </c>
      <c r="O16" s="474">
        <v>1263</v>
      </c>
      <c r="P16" s="478">
        <v>16</v>
      </c>
      <c r="Q16" s="478">
        <v>20288</v>
      </c>
      <c r="R16" s="500">
        <v>1.6063341250989707</v>
      </c>
      <c r="S16" s="479">
        <v>1268</v>
      </c>
    </row>
    <row r="17" spans="1:19" ht="14.45" customHeight="1" x14ac:dyDescent="0.2">
      <c r="A17" s="473" t="s">
        <v>839</v>
      </c>
      <c r="B17" s="474" t="s">
        <v>844</v>
      </c>
      <c r="C17" s="474" t="s">
        <v>470</v>
      </c>
      <c r="D17" s="474" t="s">
        <v>825</v>
      </c>
      <c r="E17" s="474" t="s">
        <v>841</v>
      </c>
      <c r="F17" s="474" t="s">
        <v>849</v>
      </c>
      <c r="G17" s="474" t="s">
        <v>850</v>
      </c>
      <c r="H17" s="478">
        <v>13</v>
      </c>
      <c r="I17" s="478">
        <v>30420</v>
      </c>
      <c r="J17" s="474">
        <v>1.8547649533565027</v>
      </c>
      <c r="K17" s="474">
        <v>2340</v>
      </c>
      <c r="L17" s="478">
        <v>7</v>
      </c>
      <c r="M17" s="478">
        <v>16401</v>
      </c>
      <c r="N17" s="474">
        <v>1</v>
      </c>
      <c r="O17" s="474">
        <v>2343</v>
      </c>
      <c r="P17" s="478">
        <v>19</v>
      </c>
      <c r="Q17" s="478">
        <v>44783</v>
      </c>
      <c r="R17" s="500">
        <v>2.7305042375464912</v>
      </c>
      <c r="S17" s="479">
        <v>2357</v>
      </c>
    </row>
    <row r="18" spans="1:19" ht="14.45" customHeight="1" x14ac:dyDescent="0.2">
      <c r="A18" s="473" t="s">
        <v>839</v>
      </c>
      <c r="B18" s="474" t="s">
        <v>844</v>
      </c>
      <c r="C18" s="474" t="s">
        <v>470</v>
      </c>
      <c r="D18" s="474" t="s">
        <v>825</v>
      </c>
      <c r="E18" s="474" t="s">
        <v>841</v>
      </c>
      <c r="F18" s="474" t="s">
        <v>851</v>
      </c>
      <c r="G18" s="474" t="s">
        <v>852</v>
      </c>
      <c r="H18" s="478">
        <v>12</v>
      </c>
      <c r="I18" s="478">
        <v>12924</v>
      </c>
      <c r="J18" s="474">
        <v>1.0898971158711419</v>
      </c>
      <c r="K18" s="474">
        <v>1077</v>
      </c>
      <c r="L18" s="478">
        <v>11</v>
      </c>
      <c r="M18" s="478">
        <v>11858</v>
      </c>
      <c r="N18" s="474">
        <v>1</v>
      </c>
      <c r="O18" s="474">
        <v>1078</v>
      </c>
      <c r="P18" s="478">
        <v>27</v>
      </c>
      <c r="Q18" s="478">
        <v>29241</v>
      </c>
      <c r="R18" s="500">
        <v>2.4659301737223815</v>
      </c>
      <c r="S18" s="479">
        <v>1083</v>
      </c>
    </row>
    <row r="19" spans="1:19" ht="14.45" customHeight="1" x14ac:dyDescent="0.2">
      <c r="A19" s="473" t="s">
        <v>839</v>
      </c>
      <c r="B19" s="474" t="s">
        <v>844</v>
      </c>
      <c r="C19" s="474" t="s">
        <v>470</v>
      </c>
      <c r="D19" s="474" t="s">
        <v>825</v>
      </c>
      <c r="E19" s="474" t="s">
        <v>841</v>
      </c>
      <c r="F19" s="474" t="s">
        <v>853</v>
      </c>
      <c r="G19" s="474" t="s">
        <v>854</v>
      </c>
      <c r="H19" s="478">
        <v>31</v>
      </c>
      <c r="I19" s="478">
        <v>118575</v>
      </c>
      <c r="J19" s="474">
        <v>0.75550500802813669</v>
      </c>
      <c r="K19" s="474">
        <v>3825</v>
      </c>
      <c r="L19" s="478">
        <v>41</v>
      </c>
      <c r="M19" s="478">
        <v>156948</v>
      </c>
      <c r="N19" s="474">
        <v>1</v>
      </c>
      <c r="O19" s="474">
        <v>3828</v>
      </c>
      <c r="P19" s="478">
        <v>22</v>
      </c>
      <c r="Q19" s="478">
        <v>84546</v>
      </c>
      <c r="R19" s="500">
        <v>0.53868797308662741</v>
      </c>
      <c r="S19" s="479">
        <v>3843</v>
      </c>
    </row>
    <row r="20" spans="1:19" ht="14.45" customHeight="1" x14ac:dyDescent="0.2">
      <c r="A20" s="473" t="s">
        <v>839</v>
      </c>
      <c r="B20" s="474" t="s">
        <v>844</v>
      </c>
      <c r="C20" s="474" t="s">
        <v>470</v>
      </c>
      <c r="D20" s="474" t="s">
        <v>825</v>
      </c>
      <c r="E20" s="474" t="s">
        <v>841</v>
      </c>
      <c r="F20" s="474" t="s">
        <v>855</v>
      </c>
      <c r="G20" s="474" t="s">
        <v>856</v>
      </c>
      <c r="H20" s="478">
        <v>783</v>
      </c>
      <c r="I20" s="478">
        <v>348435</v>
      </c>
      <c r="J20" s="474">
        <v>0.95024271844660191</v>
      </c>
      <c r="K20" s="474">
        <v>445</v>
      </c>
      <c r="L20" s="478">
        <v>824</v>
      </c>
      <c r="M20" s="478">
        <v>366680</v>
      </c>
      <c r="N20" s="474">
        <v>1</v>
      </c>
      <c r="O20" s="474">
        <v>445</v>
      </c>
      <c r="P20" s="478">
        <v>725</v>
      </c>
      <c r="Q20" s="478">
        <v>323350</v>
      </c>
      <c r="R20" s="500">
        <v>0.88183156976109955</v>
      </c>
      <c r="S20" s="479">
        <v>446</v>
      </c>
    </row>
    <row r="21" spans="1:19" ht="14.45" customHeight="1" x14ac:dyDescent="0.2">
      <c r="A21" s="473" t="s">
        <v>839</v>
      </c>
      <c r="B21" s="474" t="s">
        <v>844</v>
      </c>
      <c r="C21" s="474" t="s">
        <v>470</v>
      </c>
      <c r="D21" s="474" t="s">
        <v>825</v>
      </c>
      <c r="E21" s="474" t="s">
        <v>841</v>
      </c>
      <c r="F21" s="474" t="s">
        <v>857</v>
      </c>
      <c r="G21" s="474" t="s">
        <v>858</v>
      </c>
      <c r="H21" s="478">
        <v>119</v>
      </c>
      <c r="I21" s="478">
        <v>101626</v>
      </c>
      <c r="J21" s="474">
        <v>2.9024390243902438</v>
      </c>
      <c r="K21" s="474">
        <v>854</v>
      </c>
      <c r="L21" s="478">
        <v>41</v>
      </c>
      <c r="M21" s="478">
        <v>35014</v>
      </c>
      <c r="N21" s="474">
        <v>1</v>
      </c>
      <c r="O21" s="474">
        <v>854</v>
      </c>
      <c r="P21" s="478">
        <v>39</v>
      </c>
      <c r="Q21" s="478">
        <v>33423</v>
      </c>
      <c r="R21" s="500">
        <v>0.95456103272976522</v>
      </c>
      <c r="S21" s="479">
        <v>857</v>
      </c>
    </row>
    <row r="22" spans="1:19" ht="14.45" customHeight="1" x14ac:dyDescent="0.2">
      <c r="A22" s="473" t="s">
        <v>839</v>
      </c>
      <c r="B22" s="474" t="s">
        <v>844</v>
      </c>
      <c r="C22" s="474" t="s">
        <v>470</v>
      </c>
      <c r="D22" s="474" t="s">
        <v>825</v>
      </c>
      <c r="E22" s="474" t="s">
        <v>841</v>
      </c>
      <c r="F22" s="474" t="s">
        <v>859</v>
      </c>
      <c r="G22" s="474" t="s">
        <v>860</v>
      </c>
      <c r="H22" s="478">
        <v>46</v>
      </c>
      <c r="I22" s="478">
        <v>76130</v>
      </c>
      <c r="J22" s="474">
        <v>45.972222222222221</v>
      </c>
      <c r="K22" s="474">
        <v>1655</v>
      </c>
      <c r="L22" s="478">
        <v>1</v>
      </c>
      <c r="M22" s="478">
        <v>1656</v>
      </c>
      <c r="N22" s="474">
        <v>1</v>
      </c>
      <c r="O22" s="474">
        <v>1656</v>
      </c>
      <c r="P22" s="478"/>
      <c r="Q22" s="478"/>
      <c r="R22" s="500"/>
      <c r="S22" s="479"/>
    </row>
    <row r="23" spans="1:19" ht="14.45" customHeight="1" x14ac:dyDescent="0.2">
      <c r="A23" s="473" t="s">
        <v>839</v>
      </c>
      <c r="B23" s="474" t="s">
        <v>844</v>
      </c>
      <c r="C23" s="474" t="s">
        <v>470</v>
      </c>
      <c r="D23" s="474" t="s">
        <v>825</v>
      </c>
      <c r="E23" s="474" t="s">
        <v>841</v>
      </c>
      <c r="F23" s="474" t="s">
        <v>861</v>
      </c>
      <c r="G23" s="474" t="s">
        <v>862</v>
      </c>
      <c r="H23" s="478"/>
      <c r="I23" s="478"/>
      <c r="J23" s="474"/>
      <c r="K23" s="474"/>
      <c r="L23" s="478"/>
      <c r="M23" s="478"/>
      <c r="N23" s="474"/>
      <c r="O23" s="474"/>
      <c r="P23" s="478">
        <v>1</v>
      </c>
      <c r="Q23" s="478">
        <v>1633</v>
      </c>
      <c r="R23" s="500"/>
      <c r="S23" s="479">
        <v>1633</v>
      </c>
    </row>
    <row r="24" spans="1:19" ht="14.45" customHeight="1" x14ac:dyDescent="0.2">
      <c r="A24" s="473" t="s">
        <v>839</v>
      </c>
      <c r="B24" s="474" t="s">
        <v>844</v>
      </c>
      <c r="C24" s="474" t="s">
        <v>470</v>
      </c>
      <c r="D24" s="474" t="s">
        <v>825</v>
      </c>
      <c r="E24" s="474" t="s">
        <v>841</v>
      </c>
      <c r="F24" s="474" t="s">
        <v>863</v>
      </c>
      <c r="G24" s="474" t="s">
        <v>864</v>
      </c>
      <c r="H24" s="478">
        <v>4</v>
      </c>
      <c r="I24" s="478">
        <v>3364</v>
      </c>
      <c r="J24" s="474">
        <v>2</v>
      </c>
      <c r="K24" s="474">
        <v>841</v>
      </c>
      <c r="L24" s="478">
        <v>2</v>
      </c>
      <c r="M24" s="478">
        <v>1682</v>
      </c>
      <c r="N24" s="474">
        <v>1</v>
      </c>
      <c r="O24" s="474">
        <v>841</v>
      </c>
      <c r="P24" s="478">
        <v>14</v>
      </c>
      <c r="Q24" s="478">
        <v>11816</v>
      </c>
      <c r="R24" s="500">
        <v>7.0249702734839481</v>
      </c>
      <c r="S24" s="479">
        <v>844</v>
      </c>
    </row>
    <row r="25" spans="1:19" ht="14.45" customHeight="1" x14ac:dyDescent="0.2">
      <c r="A25" s="473" t="s">
        <v>839</v>
      </c>
      <c r="B25" s="474" t="s">
        <v>844</v>
      </c>
      <c r="C25" s="474" t="s">
        <v>470</v>
      </c>
      <c r="D25" s="474" t="s">
        <v>825</v>
      </c>
      <c r="E25" s="474" t="s">
        <v>841</v>
      </c>
      <c r="F25" s="474" t="s">
        <v>865</v>
      </c>
      <c r="G25" s="474" t="s">
        <v>866</v>
      </c>
      <c r="H25" s="478">
        <v>2</v>
      </c>
      <c r="I25" s="478">
        <v>3048</v>
      </c>
      <c r="J25" s="474">
        <v>1.9973787680209698</v>
      </c>
      <c r="K25" s="474">
        <v>1524</v>
      </c>
      <c r="L25" s="478">
        <v>1</v>
      </c>
      <c r="M25" s="478">
        <v>1526</v>
      </c>
      <c r="N25" s="474">
        <v>1</v>
      </c>
      <c r="O25" s="474">
        <v>1526</v>
      </c>
      <c r="P25" s="478">
        <v>7</v>
      </c>
      <c r="Q25" s="478">
        <v>10745</v>
      </c>
      <c r="R25" s="500">
        <v>7.0412844036697244</v>
      </c>
      <c r="S25" s="479">
        <v>1535</v>
      </c>
    </row>
    <row r="26" spans="1:19" ht="14.45" customHeight="1" x14ac:dyDescent="0.2">
      <c r="A26" s="473" t="s">
        <v>839</v>
      </c>
      <c r="B26" s="474" t="s">
        <v>844</v>
      </c>
      <c r="C26" s="474" t="s">
        <v>470</v>
      </c>
      <c r="D26" s="474" t="s">
        <v>825</v>
      </c>
      <c r="E26" s="474" t="s">
        <v>841</v>
      </c>
      <c r="F26" s="474" t="s">
        <v>867</v>
      </c>
      <c r="G26" s="474" t="s">
        <v>868</v>
      </c>
      <c r="H26" s="478"/>
      <c r="I26" s="478"/>
      <c r="J26" s="474"/>
      <c r="K26" s="474"/>
      <c r="L26" s="478"/>
      <c r="M26" s="478"/>
      <c r="N26" s="474"/>
      <c r="O26" s="474"/>
      <c r="P26" s="478">
        <v>16</v>
      </c>
      <c r="Q26" s="478">
        <v>52464</v>
      </c>
      <c r="R26" s="500"/>
      <c r="S26" s="479">
        <v>3279</v>
      </c>
    </row>
    <row r="27" spans="1:19" ht="14.45" customHeight="1" x14ac:dyDescent="0.2">
      <c r="A27" s="473" t="s">
        <v>839</v>
      </c>
      <c r="B27" s="474" t="s">
        <v>844</v>
      </c>
      <c r="C27" s="474" t="s">
        <v>470</v>
      </c>
      <c r="D27" s="474" t="s">
        <v>825</v>
      </c>
      <c r="E27" s="474" t="s">
        <v>841</v>
      </c>
      <c r="F27" s="474" t="s">
        <v>869</v>
      </c>
      <c r="G27" s="474" t="s">
        <v>870</v>
      </c>
      <c r="H27" s="478">
        <v>71</v>
      </c>
      <c r="I27" s="478">
        <v>1207</v>
      </c>
      <c r="J27" s="474">
        <v>0.9726027397260274</v>
      </c>
      <c r="K27" s="474">
        <v>17</v>
      </c>
      <c r="L27" s="478">
        <v>73</v>
      </c>
      <c r="M27" s="478">
        <v>1241</v>
      </c>
      <c r="N27" s="474">
        <v>1</v>
      </c>
      <c r="O27" s="474">
        <v>17</v>
      </c>
      <c r="P27" s="478">
        <v>79</v>
      </c>
      <c r="Q27" s="478">
        <v>1343</v>
      </c>
      <c r="R27" s="500">
        <v>1.0821917808219179</v>
      </c>
      <c r="S27" s="479">
        <v>17</v>
      </c>
    </row>
    <row r="28" spans="1:19" ht="14.45" customHeight="1" x14ac:dyDescent="0.2">
      <c r="A28" s="473" t="s">
        <v>839</v>
      </c>
      <c r="B28" s="474" t="s">
        <v>844</v>
      </c>
      <c r="C28" s="474" t="s">
        <v>470</v>
      </c>
      <c r="D28" s="474" t="s">
        <v>825</v>
      </c>
      <c r="E28" s="474" t="s">
        <v>841</v>
      </c>
      <c r="F28" s="474" t="s">
        <v>871</v>
      </c>
      <c r="G28" s="474" t="s">
        <v>856</v>
      </c>
      <c r="H28" s="478">
        <v>119</v>
      </c>
      <c r="I28" s="478">
        <v>84252</v>
      </c>
      <c r="J28" s="474">
        <v>0.87376586741889983</v>
      </c>
      <c r="K28" s="474">
        <v>708</v>
      </c>
      <c r="L28" s="478">
        <v>136</v>
      </c>
      <c r="M28" s="478">
        <v>96424</v>
      </c>
      <c r="N28" s="474">
        <v>1</v>
      </c>
      <c r="O28" s="474">
        <v>709</v>
      </c>
      <c r="P28" s="478">
        <v>130</v>
      </c>
      <c r="Q28" s="478">
        <v>92820</v>
      </c>
      <c r="R28" s="500">
        <v>0.96262341325810996</v>
      </c>
      <c r="S28" s="479">
        <v>714</v>
      </c>
    </row>
    <row r="29" spans="1:19" ht="14.45" customHeight="1" x14ac:dyDescent="0.2">
      <c r="A29" s="473" t="s">
        <v>839</v>
      </c>
      <c r="B29" s="474" t="s">
        <v>844</v>
      </c>
      <c r="C29" s="474" t="s">
        <v>470</v>
      </c>
      <c r="D29" s="474" t="s">
        <v>825</v>
      </c>
      <c r="E29" s="474" t="s">
        <v>841</v>
      </c>
      <c r="F29" s="474" t="s">
        <v>872</v>
      </c>
      <c r="G29" s="474" t="s">
        <v>858</v>
      </c>
      <c r="H29" s="478">
        <v>65</v>
      </c>
      <c r="I29" s="478">
        <v>93535</v>
      </c>
      <c r="J29" s="474">
        <v>0.54091487393014115</v>
      </c>
      <c r="K29" s="474">
        <v>1439</v>
      </c>
      <c r="L29" s="478">
        <v>120</v>
      </c>
      <c r="M29" s="478">
        <v>172920</v>
      </c>
      <c r="N29" s="474">
        <v>1</v>
      </c>
      <c r="O29" s="474">
        <v>1441</v>
      </c>
      <c r="P29" s="478">
        <v>103</v>
      </c>
      <c r="Q29" s="478">
        <v>149144</v>
      </c>
      <c r="R29" s="500">
        <v>0.86250289151052506</v>
      </c>
      <c r="S29" s="479">
        <v>1448</v>
      </c>
    </row>
    <row r="30" spans="1:19" ht="14.45" customHeight="1" x14ac:dyDescent="0.2">
      <c r="A30" s="473" t="s">
        <v>839</v>
      </c>
      <c r="B30" s="474" t="s">
        <v>844</v>
      </c>
      <c r="C30" s="474" t="s">
        <v>470</v>
      </c>
      <c r="D30" s="474" t="s">
        <v>825</v>
      </c>
      <c r="E30" s="474" t="s">
        <v>841</v>
      </c>
      <c r="F30" s="474" t="s">
        <v>873</v>
      </c>
      <c r="G30" s="474" t="s">
        <v>874</v>
      </c>
      <c r="H30" s="478">
        <v>54</v>
      </c>
      <c r="I30" s="478">
        <v>131652</v>
      </c>
      <c r="J30" s="474">
        <v>0.5134433134433134</v>
      </c>
      <c r="K30" s="474">
        <v>2438</v>
      </c>
      <c r="L30" s="478">
        <v>105</v>
      </c>
      <c r="M30" s="478">
        <v>256410</v>
      </c>
      <c r="N30" s="474">
        <v>1</v>
      </c>
      <c r="O30" s="474">
        <v>2442</v>
      </c>
      <c r="P30" s="478">
        <v>60</v>
      </c>
      <c r="Q30" s="478">
        <v>147300</v>
      </c>
      <c r="R30" s="500">
        <v>0.57447057447057448</v>
      </c>
      <c r="S30" s="479">
        <v>2455</v>
      </c>
    </row>
    <row r="31" spans="1:19" ht="14.45" customHeight="1" x14ac:dyDescent="0.2">
      <c r="A31" s="473" t="s">
        <v>839</v>
      </c>
      <c r="B31" s="474" t="s">
        <v>844</v>
      </c>
      <c r="C31" s="474" t="s">
        <v>470</v>
      </c>
      <c r="D31" s="474" t="s">
        <v>825</v>
      </c>
      <c r="E31" s="474" t="s">
        <v>841</v>
      </c>
      <c r="F31" s="474" t="s">
        <v>875</v>
      </c>
      <c r="G31" s="474" t="s">
        <v>876</v>
      </c>
      <c r="H31" s="478">
        <v>905</v>
      </c>
      <c r="I31" s="478">
        <v>62445</v>
      </c>
      <c r="J31" s="474">
        <v>0.94369134515119912</v>
      </c>
      <c r="K31" s="474">
        <v>69</v>
      </c>
      <c r="L31" s="478">
        <v>959</v>
      </c>
      <c r="M31" s="478">
        <v>66171</v>
      </c>
      <c r="N31" s="474">
        <v>1</v>
      </c>
      <c r="O31" s="474">
        <v>69</v>
      </c>
      <c r="P31" s="478">
        <v>851</v>
      </c>
      <c r="Q31" s="478">
        <v>59570</v>
      </c>
      <c r="R31" s="500">
        <v>0.9002433090024331</v>
      </c>
      <c r="S31" s="479">
        <v>70</v>
      </c>
    </row>
    <row r="32" spans="1:19" ht="14.45" customHeight="1" x14ac:dyDescent="0.2">
      <c r="A32" s="473" t="s">
        <v>839</v>
      </c>
      <c r="B32" s="474" t="s">
        <v>844</v>
      </c>
      <c r="C32" s="474" t="s">
        <v>470</v>
      </c>
      <c r="D32" s="474" t="s">
        <v>825</v>
      </c>
      <c r="E32" s="474" t="s">
        <v>841</v>
      </c>
      <c r="F32" s="474" t="s">
        <v>877</v>
      </c>
      <c r="G32" s="474" t="s">
        <v>878</v>
      </c>
      <c r="H32" s="478">
        <v>2</v>
      </c>
      <c r="I32" s="478">
        <v>816</v>
      </c>
      <c r="J32" s="474">
        <v>1.9951100244498778</v>
      </c>
      <c r="K32" s="474">
        <v>408</v>
      </c>
      <c r="L32" s="478">
        <v>1</v>
      </c>
      <c r="M32" s="478">
        <v>409</v>
      </c>
      <c r="N32" s="474">
        <v>1</v>
      </c>
      <c r="O32" s="474">
        <v>409</v>
      </c>
      <c r="P32" s="478">
        <v>6</v>
      </c>
      <c r="Q32" s="478">
        <v>2466</v>
      </c>
      <c r="R32" s="500">
        <v>6.0293398533007334</v>
      </c>
      <c r="S32" s="479">
        <v>411</v>
      </c>
    </row>
    <row r="33" spans="1:19" ht="14.45" customHeight="1" x14ac:dyDescent="0.2">
      <c r="A33" s="473" t="s">
        <v>839</v>
      </c>
      <c r="B33" s="474" t="s">
        <v>844</v>
      </c>
      <c r="C33" s="474" t="s">
        <v>470</v>
      </c>
      <c r="D33" s="474" t="s">
        <v>825</v>
      </c>
      <c r="E33" s="474" t="s">
        <v>841</v>
      </c>
      <c r="F33" s="474" t="s">
        <v>879</v>
      </c>
      <c r="G33" s="474" t="s">
        <v>880</v>
      </c>
      <c r="H33" s="478">
        <v>79</v>
      </c>
      <c r="I33" s="478">
        <v>131535</v>
      </c>
      <c r="J33" s="474">
        <v>1.0959058188362327</v>
      </c>
      <c r="K33" s="474">
        <v>1665</v>
      </c>
      <c r="L33" s="478">
        <v>72</v>
      </c>
      <c r="M33" s="478">
        <v>120024</v>
      </c>
      <c r="N33" s="474">
        <v>1</v>
      </c>
      <c r="O33" s="474">
        <v>1667</v>
      </c>
      <c r="P33" s="478">
        <v>87</v>
      </c>
      <c r="Q33" s="478">
        <v>145638</v>
      </c>
      <c r="R33" s="500">
        <v>1.2134073185362928</v>
      </c>
      <c r="S33" s="479">
        <v>1674</v>
      </c>
    </row>
    <row r="34" spans="1:19" ht="14.45" customHeight="1" x14ac:dyDescent="0.2">
      <c r="A34" s="473" t="s">
        <v>839</v>
      </c>
      <c r="B34" s="474" t="s">
        <v>844</v>
      </c>
      <c r="C34" s="474" t="s">
        <v>470</v>
      </c>
      <c r="D34" s="474" t="s">
        <v>825</v>
      </c>
      <c r="E34" s="474" t="s">
        <v>841</v>
      </c>
      <c r="F34" s="474" t="s">
        <v>881</v>
      </c>
      <c r="G34" s="474" t="s">
        <v>882</v>
      </c>
      <c r="H34" s="478">
        <v>346</v>
      </c>
      <c r="I34" s="478">
        <v>193760</v>
      </c>
      <c r="J34" s="474">
        <v>0.85279813384388548</v>
      </c>
      <c r="K34" s="474">
        <v>560</v>
      </c>
      <c r="L34" s="478">
        <v>405</v>
      </c>
      <c r="M34" s="478">
        <v>227205</v>
      </c>
      <c r="N34" s="474">
        <v>1</v>
      </c>
      <c r="O34" s="474">
        <v>561</v>
      </c>
      <c r="P34" s="478">
        <v>267</v>
      </c>
      <c r="Q34" s="478">
        <v>150054</v>
      </c>
      <c r="R34" s="500">
        <v>0.66043440945401732</v>
      </c>
      <c r="S34" s="479">
        <v>562</v>
      </c>
    </row>
    <row r="35" spans="1:19" ht="14.45" customHeight="1" x14ac:dyDescent="0.2">
      <c r="A35" s="473" t="s">
        <v>839</v>
      </c>
      <c r="B35" s="474" t="s">
        <v>844</v>
      </c>
      <c r="C35" s="474" t="s">
        <v>470</v>
      </c>
      <c r="D35" s="474" t="s">
        <v>825</v>
      </c>
      <c r="E35" s="474" t="s">
        <v>841</v>
      </c>
      <c r="F35" s="474" t="s">
        <v>883</v>
      </c>
      <c r="G35" s="474" t="s">
        <v>884</v>
      </c>
      <c r="H35" s="478"/>
      <c r="I35" s="478"/>
      <c r="J35" s="474"/>
      <c r="K35" s="474"/>
      <c r="L35" s="478"/>
      <c r="M35" s="478"/>
      <c r="N35" s="474"/>
      <c r="O35" s="474"/>
      <c r="P35" s="478">
        <v>16</v>
      </c>
      <c r="Q35" s="478">
        <v>20448</v>
      </c>
      <c r="R35" s="500"/>
      <c r="S35" s="479">
        <v>1278</v>
      </c>
    </row>
    <row r="36" spans="1:19" ht="14.45" customHeight="1" x14ac:dyDescent="0.2">
      <c r="A36" s="473" t="s">
        <v>839</v>
      </c>
      <c r="B36" s="474" t="s">
        <v>844</v>
      </c>
      <c r="C36" s="474" t="s">
        <v>470</v>
      </c>
      <c r="D36" s="474" t="s">
        <v>825</v>
      </c>
      <c r="E36" s="474" t="s">
        <v>841</v>
      </c>
      <c r="F36" s="474" t="s">
        <v>885</v>
      </c>
      <c r="G36" s="474" t="s">
        <v>886</v>
      </c>
      <c r="H36" s="478">
        <v>208</v>
      </c>
      <c r="I36" s="478">
        <v>7696</v>
      </c>
      <c r="J36" s="474">
        <v>0.89270386266094426</v>
      </c>
      <c r="K36" s="474">
        <v>37</v>
      </c>
      <c r="L36" s="478">
        <v>233</v>
      </c>
      <c r="M36" s="478">
        <v>8621</v>
      </c>
      <c r="N36" s="474">
        <v>1</v>
      </c>
      <c r="O36" s="474">
        <v>37</v>
      </c>
      <c r="P36" s="478">
        <v>186</v>
      </c>
      <c r="Q36" s="478">
        <v>7068</v>
      </c>
      <c r="R36" s="500">
        <v>0.81985848509453663</v>
      </c>
      <c r="S36" s="479">
        <v>38</v>
      </c>
    </row>
    <row r="37" spans="1:19" ht="14.45" customHeight="1" x14ac:dyDescent="0.2">
      <c r="A37" s="473" t="s">
        <v>839</v>
      </c>
      <c r="B37" s="474" t="s">
        <v>844</v>
      </c>
      <c r="C37" s="474" t="s">
        <v>470</v>
      </c>
      <c r="D37" s="474" t="s">
        <v>825</v>
      </c>
      <c r="E37" s="474" t="s">
        <v>841</v>
      </c>
      <c r="F37" s="474" t="s">
        <v>887</v>
      </c>
      <c r="G37" s="474" t="s">
        <v>888</v>
      </c>
      <c r="H37" s="478">
        <v>5</v>
      </c>
      <c r="I37" s="478">
        <v>645</v>
      </c>
      <c r="J37" s="474">
        <v>0.5</v>
      </c>
      <c r="K37" s="474">
        <v>129</v>
      </c>
      <c r="L37" s="478">
        <v>10</v>
      </c>
      <c r="M37" s="478">
        <v>1290</v>
      </c>
      <c r="N37" s="474">
        <v>1</v>
      </c>
      <c r="O37" s="474">
        <v>129</v>
      </c>
      <c r="P37" s="478">
        <v>5</v>
      </c>
      <c r="Q37" s="478">
        <v>650</v>
      </c>
      <c r="R37" s="500">
        <v>0.50387596899224807</v>
      </c>
      <c r="S37" s="479">
        <v>130</v>
      </c>
    </row>
    <row r="38" spans="1:19" ht="14.45" customHeight="1" x14ac:dyDescent="0.2">
      <c r="A38" s="473" t="s">
        <v>839</v>
      </c>
      <c r="B38" s="474" t="s">
        <v>844</v>
      </c>
      <c r="C38" s="474" t="s">
        <v>470</v>
      </c>
      <c r="D38" s="474" t="s">
        <v>825</v>
      </c>
      <c r="E38" s="474" t="s">
        <v>841</v>
      </c>
      <c r="F38" s="474" t="s">
        <v>889</v>
      </c>
      <c r="G38" s="474" t="s">
        <v>890</v>
      </c>
      <c r="H38" s="478">
        <v>1480</v>
      </c>
      <c r="I38" s="478">
        <v>634920</v>
      </c>
      <c r="J38" s="474">
        <v>1.2353923205342237</v>
      </c>
      <c r="K38" s="474">
        <v>429</v>
      </c>
      <c r="L38" s="478">
        <v>1198</v>
      </c>
      <c r="M38" s="478">
        <v>513942</v>
      </c>
      <c r="N38" s="474">
        <v>1</v>
      </c>
      <c r="O38" s="474">
        <v>429</v>
      </c>
      <c r="P38" s="478">
        <v>1372</v>
      </c>
      <c r="Q38" s="478">
        <v>589960</v>
      </c>
      <c r="R38" s="500">
        <v>1.1479116320518659</v>
      </c>
      <c r="S38" s="479">
        <v>430</v>
      </c>
    </row>
    <row r="39" spans="1:19" ht="14.45" customHeight="1" x14ac:dyDescent="0.2">
      <c r="A39" s="473" t="s">
        <v>839</v>
      </c>
      <c r="B39" s="474" t="s">
        <v>844</v>
      </c>
      <c r="C39" s="474" t="s">
        <v>470</v>
      </c>
      <c r="D39" s="474" t="s">
        <v>825</v>
      </c>
      <c r="E39" s="474" t="s">
        <v>841</v>
      </c>
      <c r="F39" s="474" t="s">
        <v>891</v>
      </c>
      <c r="G39" s="474" t="s">
        <v>892</v>
      </c>
      <c r="H39" s="478">
        <v>1</v>
      </c>
      <c r="I39" s="478">
        <v>1245</v>
      </c>
      <c r="J39" s="474">
        <v>0.4995987158908507</v>
      </c>
      <c r="K39" s="474">
        <v>1245</v>
      </c>
      <c r="L39" s="478">
        <v>2</v>
      </c>
      <c r="M39" s="478">
        <v>2492</v>
      </c>
      <c r="N39" s="474">
        <v>1</v>
      </c>
      <c r="O39" s="474">
        <v>1246</v>
      </c>
      <c r="P39" s="478">
        <v>3</v>
      </c>
      <c r="Q39" s="478">
        <v>3753</v>
      </c>
      <c r="R39" s="500">
        <v>1.5060192616372392</v>
      </c>
      <c r="S39" s="479">
        <v>1251</v>
      </c>
    </row>
    <row r="40" spans="1:19" ht="14.45" customHeight="1" x14ac:dyDescent="0.2">
      <c r="A40" s="473" t="s">
        <v>839</v>
      </c>
      <c r="B40" s="474" t="s">
        <v>844</v>
      </c>
      <c r="C40" s="474" t="s">
        <v>470</v>
      </c>
      <c r="D40" s="474" t="s">
        <v>825</v>
      </c>
      <c r="E40" s="474" t="s">
        <v>841</v>
      </c>
      <c r="F40" s="474" t="s">
        <v>893</v>
      </c>
      <c r="G40" s="474" t="s">
        <v>852</v>
      </c>
      <c r="H40" s="478"/>
      <c r="I40" s="478"/>
      <c r="J40" s="474"/>
      <c r="K40" s="474"/>
      <c r="L40" s="478">
        <v>4</v>
      </c>
      <c r="M40" s="478">
        <v>3832</v>
      </c>
      <c r="N40" s="474">
        <v>1</v>
      </c>
      <c r="O40" s="474">
        <v>958</v>
      </c>
      <c r="P40" s="478">
        <v>6</v>
      </c>
      <c r="Q40" s="478">
        <v>5778</v>
      </c>
      <c r="R40" s="500">
        <v>1.5078288100208768</v>
      </c>
      <c r="S40" s="479">
        <v>963</v>
      </c>
    </row>
    <row r="41" spans="1:19" ht="14.45" customHeight="1" x14ac:dyDescent="0.2">
      <c r="A41" s="473" t="s">
        <v>839</v>
      </c>
      <c r="B41" s="474" t="s">
        <v>844</v>
      </c>
      <c r="C41" s="474" t="s">
        <v>470</v>
      </c>
      <c r="D41" s="474" t="s">
        <v>825</v>
      </c>
      <c r="E41" s="474" t="s">
        <v>841</v>
      </c>
      <c r="F41" s="474" t="s">
        <v>894</v>
      </c>
      <c r="G41" s="474" t="s">
        <v>895</v>
      </c>
      <c r="H41" s="478">
        <v>291</v>
      </c>
      <c r="I41" s="478">
        <v>479859</v>
      </c>
      <c r="J41" s="474"/>
      <c r="K41" s="474">
        <v>1649</v>
      </c>
      <c r="L41" s="478"/>
      <c r="M41" s="478"/>
      <c r="N41" s="474"/>
      <c r="O41" s="474"/>
      <c r="P41" s="478"/>
      <c r="Q41" s="478"/>
      <c r="R41" s="500"/>
      <c r="S41" s="479"/>
    </row>
    <row r="42" spans="1:19" ht="14.45" customHeight="1" x14ac:dyDescent="0.2">
      <c r="A42" s="473" t="s">
        <v>839</v>
      </c>
      <c r="B42" s="474" t="s">
        <v>844</v>
      </c>
      <c r="C42" s="474" t="s">
        <v>470</v>
      </c>
      <c r="D42" s="474" t="s">
        <v>825</v>
      </c>
      <c r="E42" s="474" t="s">
        <v>841</v>
      </c>
      <c r="F42" s="474" t="s">
        <v>896</v>
      </c>
      <c r="G42" s="474" t="s">
        <v>888</v>
      </c>
      <c r="H42" s="478"/>
      <c r="I42" s="478"/>
      <c r="J42" s="474"/>
      <c r="K42" s="474"/>
      <c r="L42" s="478">
        <v>1</v>
      </c>
      <c r="M42" s="478">
        <v>241</v>
      </c>
      <c r="N42" s="474">
        <v>1</v>
      </c>
      <c r="O42" s="474">
        <v>241</v>
      </c>
      <c r="P42" s="478"/>
      <c r="Q42" s="478"/>
      <c r="R42" s="500"/>
      <c r="S42" s="479"/>
    </row>
    <row r="43" spans="1:19" ht="14.45" customHeight="1" x14ac:dyDescent="0.2">
      <c r="A43" s="473" t="s">
        <v>839</v>
      </c>
      <c r="B43" s="474" t="s">
        <v>844</v>
      </c>
      <c r="C43" s="474" t="s">
        <v>470</v>
      </c>
      <c r="D43" s="474" t="s">
        <v>825</v>
      </c>
      <c r="E43" s="474" t="s">
        <v>841</v>
      </c>
      <c r="F43" s="474" t="s">
        <v>897</v>
      </c>
      <c r="G43" s="474" t="s">
        <v>898</v>
      </c>
      <c r="H43" s="478">
        <v>151</v>
      </c>
      <c r="I43" s="478">
        <v>332653</v>
      </c>
      <c r="J43" s="474">
        <v>0.13494010603645154</v>
      </c>
      <c r="K43" s="474">
        <v>2203</v>
      </c>
      <c r="L43" s="478">
        <v>1118</v>
      </c>
      <c r="M43" s="478">
        <v>2465190</v>
      </c>
      <c r="N43" s="474">
        <v>1</v>
      </c>
      <c r="O43" s="474">
        <v>2205</v>
      </c>
      <c r="P43" s="478">
        <v>718</v>
      </c>
      <c r="Q43" s="478">
        <v>1589652</v>
      </c>
      <c r="R43" s="500">
        <v>0.6448395458362236</v>
      </c>
      <c r="S43" s="479">
        <v>2214</v>
      </c>
    </row>
    <row r="44" spans="1:19" ht="14.45" customHeight="1" thickBot="1" x14ac:dyDescent="0.25">
      <c r="A44" s="480" t="s">
        <v>839</v>
      </c>
      <c r="B44" s="481" t="s">
        <v>844</v>
      </c>
      <c r="C44" s="481" t="s">
        <v>470</v>
      </c>
      <c r="D44" s="481" t="s">
        <v>825</v>
      </c>
      <c r="E44" s="481" t="s">
        <v>841</v>
      </c>
      <c r="F44" s="481" t="s">
        <v>899</v>
      </c>
      <c r="G44" s="481" t="s">
        <v>900</v>
      </c>
      <c r="H44" s="485">
        <v>8</v>
      </c>
      <c r="I44" s="485">
        <v>3432</v>
      </c>
      <c r="J44" s="481">
        <v>0.12470930232558139</v>
      </c>
      <c r="K44" s="481">
        <v>429</v>
      </c>
      <c r="L44" s="485">
        <v>64</v>
      </c>
      <c r="M44" s="485">
        <v>27520</v>
      </c>
      <c r="N44" s="481">
        <v>1</v>
      </c>
      <c r="O44" s="481">
        <v>430</v>
      </c>
      <c r="P44" s="485">
        <v>80</v>
      </c>
      <c r="Q44" s="485">
        <v>34480</v>
      </c>
      <c r="R44" s="493">
        <v>1.2529069767441861</v>
      </c>
      <c r="S44" s="486">
        <v>431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960EBC6-E65B-4524-BD04-0F277A1F268D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4" bestFit="1" customWidth="1"/>
    <col min="2" max="2" width="11.7109375" style="134" hidden="1" customWidth="1"/>
    <col min="3" max="4" width="11" style="136" customWidth="1"/>
    <col min="5" max="5" width="11" style="137" customWidth="1"/>
    <col min="6" max="16384" width="8.85546875" style="134"/>
  </cols>
  <sheetData>
    <row r="1" spans="1:5" ht="19.5" thickBot="1" x14ac:dyDescent="0.35">
      <c r="A1" s="309" t="s">
        <v>105</v>
      </c>
      <c r="B1" s="309"/>
      <c r="C1" s="310"/>
      <c r="D1" s="310"/>
      <c r="E1" s="310"/>
    </row>
    <row r="2" spans="1:5" ht="14.45" customHeight="1" thickBot="1" x14ac:dyDescent="0.25">
      <c r="A2" s="212" t="s">
        <v>247</v>
      </c>
      <c r="B2" s="135"/>
    </row>
    <row r="3" spans="1:5" ht="14.45" customHeight="1" thickBot="1" x14ac:dyDescent="0.25">
      <c r="A3" s="138"/>
      <c r="C3" s="139" t="s">
        <v>93</v>
      </c>
      <c r="D3" s="140" t="s">
        <v>59</v>
      </c>
      <c r="E3" s="141" t="s">
        <v>61</v>
      </c>
    </row>
    <row r="4" spans="1:5" ht="14.45" customHeight="1" thickBot="1" x14ac:dyDescent="0.2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13873.929485160828</v>
      </c>
      <c r="D4" s="144">
        <f ca="1">IF(ISERROR(VLOOKUP("Náklady celkem",INDIRECT("HI!$A:$G"),5,0)),0,VLOOKUP("Náklady celkem",INDIRECT("HI!$A:$G"),5,0))</f>
        <v>14604.439769999999</v>
      </c>
      <c r="E4" s="145">
        <f ca="1">IF(C4=0,0,D4/C4)</f>
        <v>1.052653452334503</v>
      </c>
    </row>
    <row r="5" spans="1:5" ht="14.45" customHeight="1" x14ac:dyDescent="0.2">
      <c r="A5" s="146" t="s">
        <v>130</v>
      </c>
      <c r="B5" s="147"/>
      <c r="C5" s="148"/>
      <c r="D5" s="148"/>
      <c r="E5" s="149"/>
    </row>
    <row r="6" spans="1:5" ht="14.45" customHeight="1" x14ac:dyDescent="0.2">
      <c r="A6" s="150" t="s">
        <v>135</v>
      </c>
      <c r="B6" s="151"/>
      <c r="C6" s="152"/>
      <c r="D6" s="152"/>
      <c r="E6" s="149"/>
    </row>
    <row r="7" spans="1:5" ht="14.45" customHeight="1" x14ac:dyDescent="0.25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10</v>
      </c>
      <c r="D7" s="152">
        <f>IF(ISERROR(HI!E5),"",HI!E5)</f>
        <v>3.6593400000000003</v>
      </c>
      <c r="E7" s="149">
        <f t="shared" ref="E7:E13" si="0">IF(C7=0,0,D7/C7)</f>
        <v>0.36593400000000004</v>
      </c>
    </row>
    <row r="8" spans="1:5" ht="14.45" customHeight="1" x14ac:dyDescent="0.25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5" customHeight="1" x14ac:dyDescent="0.25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7.407407407407407E-2</v>
      </c>
      <c r="E9" s="149">
        <f>IF(C9=0,0,D9/C9)</f>
        <v>0.24691358024691357</v>
      </c>
    </row>
    <row r="10" spans="1:5" ht="14.45" customHeight="1" x14ac:dyDescent="0.2">
      <c r="A10" s="154" t="s">
        <v>131</v>
      </c>
      <c r="B10" s="151"/>
      <c r="C10" s="152"/>
      <c r="D10" s="152"/>
      <c r="E10" s="149"/>
    </row>
    <row r="11" spans="1:5" ht="14.45" customHeight="1" x14ac:dyDescent="0.2">
      <c r="A11" s="154" t="s">
        <v>132</v>
      </c>
      <c r="B11" s="151"/>
      <c r="C11" s="152"/>
      <c r="D11" s="152"/>
      <c r="E11" s="149"/>
    </row>
    <row r="12" spans="1:5" ht="14.45" customHeight="1" x14ac:dyDescent="0.2">
      <c r="A12" s="155" t="s">
        <v>136</v>
      </c>
      <c r="B12" s="151"/>
      <c r="C12" s="148"/>
      <c r="D12" s="148"/>
      <c r="E12" s="149"/>
    </row>
    <row r="13" spans="1:5" ht="14.45" customHeight="1" x14ac:dyDescent="0.2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530.63092153930666</v>
      </c>
      <c r="D13" s="152">
        <f>IF(ISERROR(HI!E6),"",HI!E6)</f>
        <v>481.35361999999986</v>
      </c>
      <c r="E13" s="149">
        <f t="shared" si="0"/>
        <v>0.90713450811279839</v>
      </c>
    </row>
    <row r="14" spans="1:5" ht="14.45" customHeight="1" thickBot="1" x14ac:dyDescent="0.2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11626.410593750001</v>
      </c>
      <c r="D14" s="148">
        <f ca="1">IF(ISERROR(VLOOKUP("Osobní náklady (Kč) *",INDIRECT("HI!$A:$G"),5,0)),0,VLOOKUP("Osobní náklady (Kč) *",INDIRECT("HI!$A:$G"),5,0))</f>
        <v>12115.25243</v>
      </c>
      <c r="E14" s="149">
        <f ca="1">IF(C14=0,0,D14/C14)</f>
        <v>1.042045808747954</v>
      </c>
    </row>
    <row r="15" spans="1:5" ht="14.45" customHeight="1" thickBot="1" x14ac:dyDescent="0.25">
      <c r="A15" s="161"/>
      <c r="B15" s="162"/>
      <c r="C15" s="163"/>
      <c r="D15" s="163"/>
      <c r="E15" s="164"/>
    </row>
    <row r="16" spans="1:5" ht="14.45" customHeight="1" thickBot="1" x14ac:dyDescent="0.2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11497.683999999999</v>
      </c>
      <c r="D16" s="167">
        <f ca="1">IF(ISERROR(VLOOKUP("Výnosy celkem",INDIRECT("HI!$A:$G"),5,0)),0,VLOOKUP("Výnosy celkem",INDIRECT("HI!$A:$G"),5,0))</f>
        <v>9818.1959999999999</v>
      </c>
      <c r="E16" s="168">
        <f t="shared" ref="E16:E21" ca="1" si="1">IF(C16=0,0,D16/C16)</f>
        <v>0.85392814761651137</v>
      </c>
    </row>
    <row r="17" spans="1:5" ht="14.45" customHeight="1" x14ac:dyDescent="0.2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11497.683999999999</v>
      </c>
      <c r="D17" s="148">
        <f ca="1">IF(ISERROR(VLOOKUP("Ambulance *",INDIRECT("HI!$A:$G"),5,0)),0,VLOOKUP("Ambulance *",INDIRECT("HI!$A:$G"),5,0))</f>
        <v>9818.1959999999999</v>
      </c>
      <c r="E17" s="149">
        <f t="shared" ca="1" si="1"/>
        <v>0.85392814761651137</v>
      </c>
    </row>
    <row r="18" spans="1:5" ht="14.45" customHeight="1" x14ac:dyDescent="0.25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0.85392814761651126</v>
      </c>
      <c r="E18" s="149">
        <f t="shared" si="1"/>
        <v>0.85392814761651126</v>
      </c>
    </row>
    <row r="19" spans="1:5" ht="14.45" customHeight="1" x14ac:dyDescent="0.25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0.89566260483303639</v>
      </c>
      <c r="E19" s="149">
        <f t="shared" si="1"/>
        <v>0.89566260483303639</v>
      </c>
    </row>
    <row r="20" spans="1:5" ht="14.45" customHeight="1" x14ac:dyDescent="0.25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0.79064628478059806</v>
      </c>
      <c r="E20" s="149">
        <f>IF(OR(C20=0,D20=""),0,IF(C20="","",D20/C20))</f>
        <v>0.79064628478059806</v>
      </c>
    </row>
    <row r="21" spans="1:5" ht="14.45" customHeight="1" x14ac:dyDescent="0.2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0.92285157795464634</v>
      </c>
      <c r="E21" s="149">
        <f t="shared" si="1"/>
        <v>1.0857077387701721</v>
      </c>
    </row>
    <row r="22" spans="1:5" ht="14.45" customHeight="1" x14ac:dyDescent="0.2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5" customHeight="1" thickBot="1" x14ac:dyDescent="0.25">
      <c r="A23" s="172" t="s">
        <v>133</v>
      </c>
      <c r="B23" s="158"/>
      <c r="C23" s="159"/>
      <c r="D23" s="159"/>
      <c r="E23" s="160"/>
    </row>
    <row r="24" spans="1:5" ht="14.45" customHeight="1" thickBot="1" x14ac:dyDescent="0.25">
      <c r="A24" s="173"/>
      <c r="B24" s="174"/>
      <c r="C24" s="175"/>
      <c r="D24" s="175"/>
      <c r="E24" s="176"/>
    </row>
    <row r="25" spans="1:5" ht="14.45" customHeight="1" thickBot="1" x14ac:dyDescent="0.2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BBC3BF3-1B88-4AE1-8872-CEB63AA8D7D5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4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4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4" customWidth="1"/>
    <col min="20" max="16384" width="8.85546875" style="115"/>
  </cols>
  <sheetData>
    <row r="1" spans="1:19" ht="18.600000000000001" customHeight="1" thickBot="1" x14ac:dyDescent="0.35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5" customHeight="1" thickBot="1" x14ac:dyDescent="0.2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5" customHeight="1" thickBot="1" x14ac:dyDescent="0.25">
      <c r="A3" s="200" t="s">
        <v>112</v>
      </c>
      <c r="B3" s="201">
        <f>SUBTOTAL(9,B6:B1048576)</f>
        <v>1553036</v>
      </c>
      <c r="C3" s="202">
        <f t="shared" ref="C3:R3" si="0">SUBTOTAL(9,C6:C1048576)</f>
        <v>11.912764888737717</v>
      </c>
      <c r="D3" s="202">
        <f t="shared" si="0"/>
        <v>1706101</v>
      </c>
      <c r="E3" s="202">
        <f t="shared" si="0"/>
        <v>14</v>
      </c>
      <c r="F3" s="202">
        <f t="shared" si="0"/>
        <v>1574478</v>
      </c>
      <c r="G3" s="205">
        <f>IF(D3&lt;&gt;0,F3/D3,"")</f>
        <v>0.92285157795464634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5" customHeight="1" x14ac:dyDescent="0.2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5" customHeight="1" thickBot="1" x14ac:dyDescent="0.25">
      <c r="A5" s="525"/>
      <c r="B5" s="526">
        <v>2015</v>
      </c>
      <c r="C5" s="527"/>
      <c r="D5" s="527">
        <v>2018</v>
      </c>
      <c r="E5" s="527"/>
      <c r="F5" s="527">
        <v>2019</v>
      </c>
      <c r="G5" s="568" t="s">
        <v>2</v>
      </c>
      <c r="H5" s="526">
        <v>2015</v>
      </c>
      <c r="I5" s="527"/>
      <c r="J5" s="527">
        <v>2018</v>
      </c>
      <c r="K5" s="527"/>
      <c r="L5" s="527">
        <v>2019</v>
      </c>
      <c r="M5" s="568" t="s">
        <v>2</v>
      </c>
      <c r="N5" s="526">
        <v>2015</v>
      </c>
      <c r="O5" s="527"/>
      <c r="P5" s="527">
        <v>2018</v>
      </c>
      <c r="Q5" s="527"/>
      <c r="R5" s="527">
        <v>2019</v>
      </c>
      <c r="S5" s="568" t="s">
        <v>2</v>
      </c>
    </row>
    <row r="6" spans="1:19" ht="14.45" customHeight="1" x14ac:dyDescent="0.2">
      <c r="A6" s="504" t="s">
        <v>903</v>
      </c>
      <c r="B6" s="549">
        <v>7670</v>
      </c>
      <c r="C6" s="467">
        <v>0.3985036629085052</v>
      </c>
      <c r="D6" s="549">
        <v>19247</v>
      </c>
      <c r="E6" s="467">
        <v>1</v>
      </c>
      <c r="F6" s="549">
        <v>32988</v>
      </c>
      <c r="G6" s="492">
        <v>1.7139294435496442</v>
      </c>
      <c r="H6" s="549"/>
      <c r="I6" s="467"/>
      <c r="J6" s="549"/>
      <c r="K6" s="467"/>
      <c r="L6" s="549"/>
      <c r="M6" s="492"/>
      <c r="N6" s="549"/>
      <c r="O6" s="467"/>
      <c r="P6" s="549"/>
      <c r="Q6" s="467"/>
      <c r="R6" s="549"/>
      <c r="S6" s="515"/>
    </row>
    <row r="7" spans="1:19" ht="14.45" customHeight="1" x14ac:dyDescent="0.2">
      <c r="A7" s="555" t="s">
        <v>904</v>
      </c>
      <c r="B7" s="551">
        <v>197026</v>
      </c>
      <c r="C7" s="474">
        <v>1.3256139406580099</v>
      </c>
      <c r="D7" s="551">
        <v>148630</v>
      </c>
      <c r="E7" s="474">
        <v>1</v>
      </c>
      <c r="F7" s="551">
        <v>300659</v>
      </c>
      <c r="G7" s="500">
        <v>2.0228688690035659</v>
      </c>
      <c r="H7" s="551"/>
      <c r="I7" s="474"/>
      <c r="J7" s="551"/>
      <c r="K7" s="474"/>
      <c r="L7" s="551"/>
      <c r="M7" s="500"/>
      <c r="N7" s="551"/>
      <c r="O7" s="474"/>
      <c r="P7" s="551"/>
      <c r="Q7" s="474"/>
      <c r="R7" s="551"/>
      <c r="S7" s="569"/>
    </row>
    <row r="8" spans="1:19" ht="14.45" customHeight="1" x14ac:dyDescent="0.2">
      <c r="A8" s="555" t="s">
        <v>905</v>
      </c>
      <c r="B8" s="551">
        <v>262775</v>
      </c>
      <c r="C8" s="474">
        <v>0.68072545088103786</v>
      </c>
      <c r="D8" s="551">
        <v>386022</v>
      </c>
      <c r="E8" s="474">
        <v>1</v>
      </c>
      <c r="F8" s="551">
        <v>334348</v>
      </c>
      <c r="G8" s="500">
        <v>0.86613716316686618</v>
      </c>
      <c r="H8" s="551"/>
      <c r="I8" s="474"/>
      <c r="J8" s="551"/>
      <c r="K8" s="474"/>
      <c r="L8" s="551"/>
      <c r="M8" s="500"/>
      <c r="N8" s="551"/>
      <c r="O8" s="474"/>
      <c r="P8" s="551"/>
      <c r="Q8" s="474"/>
      <c r="R8" s="551"/>
      <c r="S8" s="569"/>
    </row>
    <row r="9" spans="1:19" ht="14.45" customHeight="1" x14ac:dyDescent="0.2">
      <c r="A9" s="555" t="s">
        <v>906</v>
      </c>
      <c r="B9" s="551"/>
      <c r="C9" s="474"/>
      <c r="D9" s="551"/>
      <c r="E9" s="474"/>
      <c r="F9" s="551">
        <v>1585</v>
      </c>
      <c r="G9" s="500"/>
      <c r="H9" s="551"/>
      <c r="I9" s="474"/>
      <c r="J9" s="551"/>
      <c r="K9" s="474"/>
      <c r="L9" s="551"/>
      <c r="M9" s="500"/>
      <c r="N9" s="551"/>
      <c r="O9" s="474"/>
      <c r="P9" s="551"/>
      <c r="Q9" s="474"/>
      <c r="R9" s="551"/>
      <c r="S9" s="569"/>
    </row>
    <row r="10" spans="1:19" ht="14.45" customHeight="1" x14ac:dyDescent="0.2">
      <c r="A10" s="555" t="s">
        <v>907</v>
      </c>
      <c r="B10" s="551">
        <v>11413</v>
      </c>
      <c r="C10" s="474"/>
      <c r="D10" s="551"/>
      <c r="E10" s="474"/>
      <c r="F10" s="551">
        <v>11513</v>
      </c>
      <c r="G10" s="500"/>
      <c r="H10" s="551"/>
      <c r="I10" s="474"/>
      <c r="J10" s="551"/>
      <c r="K10" s="474"/>
      <c r="L10" s="551"/>
      <c r="M10" s="500"/>
      <c r="N10" s="551"/>
      <c r="O10" s="474"/>
      <c r="P10" s="551"/>
      <c r="Q10" s="474"/>
      <c r="R10" s="551"/>
      <c r="S10" s="569"/>
    </row>
    <row r="11" spans="1:19" ht="14.45" customHeight="1" x14ac:dyDescent="0.2">
      <c r="A11" s="555" t="s">
        <v>908</v>
      </c>
      <c r="B11" s="551">
        <v>66912</v>
      </c>
      <c r="C11" s="474">
        <v>1.0822981366459627</v>
      </c>
      <c r="D11" s="551">
        <v>61824</v>
      </c>
      <c r="E11" s="474">
        <v>1</v>
      </c>
      <c r="F11" s="551">
        <v>17785</v>
      </c>
      <c r="G11" s="500">
        <v>0.28767145445134573</v>
      </c>
      <c r="H11" s="551"/>
      <c r="I11" s="474"/>
      <c r="J11" s="551"/>
      <c r="K11" s="474"/>
      <c r="L11" s="551"/>
      <c r="M11" s="500"/>
      <c r="N11" s="551"/>
      <c r="O11" s="474"/>
      <c r="P11" s="551"/>
      <c r="Q11" s="474"/>
      <c r="R11" s="551"/>
      <c r="S11" s="569"/>
    </row>
    <row r="12" spans="1:19" ht="14.45" customHeight="1" x14ac:dyDescent="0.2">
      <c r="A12" s="555" t="s">
        <v>909</v>
      </c>
      <c r="B12" s="551">
        <v>55513</v>
      </c>
      <c r="C12" s="474">
        <v>0.37218080399045295</v>
      </c>
      <c r="D12" s="551">
        <v>149156</v>
      </c>
      <c r="E12" s="474">
        <v>1</v>
      </c>
      <c r="F12" s="551">
        <v>115383</v>
      </c>
      <c r="G12" s="500">
        <v>0.77357263536163479</v>
      </c>
      <c r="H12" s="551"/>
      <c r="I12" s="474"/>
      <c r="J12" s="551"/>
      <c r="K12" s="474"/>
      <c r="L12" s="551"/>
      <c r="M12" s="500"/>
      <c r="N12" s="551"/>
      <c r="O12" s="474"/>
      <c r="P12" s="551"/>
      <c r="Q12" s="474"/>
      <c r="R12" s="551"/>
      <c r="S12" s="569"/>
    </row>
    <row r="13" spans="1:19" ht="14.45" customHeight="1" x14ac:dyDescent="0.2">
      <c r="A13" s="555" t="s">
        <v>910</v>
      </c>
      <c r="B13" s="551">
        <v>26768</v>
      </c>
      <c r="C13" s="474">
        <v>2.7607260726072607</v>
      </c>
      <c r="D13" s="551">
        <v>9696</v>
      </c>
      <c r="E13" s="474">
        <v>1</v>
      </c>
      <c r="F13" s="551">
        <v>430</v>
      </c>
      <c r="G13" s="500">
        <v>4.4348184818481851E-2</v>
      </c>
      <c r="H13" s="551"/>
      <c r="I13" s="474"/>
      <c r="J13" s="551"/>
      <c r="K13" s="474"/>
      <c r="L13" s="551"/>
      <c r="M13" s="500"/>
      <c r="N13" s="551"/>
      <c r="O13" s="474"/>
      <c r="P13" s="551"/>
      <c r="Q13" s="474"/>
      <c r="R13" s="551"/>
      <c r="S13" s="569"/>
    </row>
    <row r="14" spans="1:19" ht="14.45" customHeight="1" x14ac:dyDescent="0.2">
      <c r="A14" s="555" t="s">
        <v>911</v>
      </c>
      <c r="B14" s="551">
        <v>429</v>
      </c>
      <c r="C14" s="474"/>
      <c r="D14" s="551"/>
      <c r="E14" s="474"/>
      <c r="F14" s="551">
        <v>860</v>
      </c>
      <c r="G14" s="500"/>
      <c r="H14" s="551"/>
      <c r="I14" s="474"/>
      <c r="J14" s="551"/>
      <c r="K14" s="474"/>
      <c r="L14" s="551"/>
      <c r="M14" s="500"/>
      <c r="N14" s="551"/>
      <c r="O14" s="474"/>
      <c r="P14" s="551"/>
      <c r="Q14" s="474"/>
      <c r="R14" s="551"/>
      <c r="S14" s="569"/>
    </row>
    <row r="15" spans="1:19" ht="14.45" customHeight="1" x14ac:dyDescent="0.2">
      <c r="A15" s="555" t="s">
        <v>912</v>
      </c>
      <c r="B15" s="551">
        <v>485675</v>
      </c>
      <c r="C15" s="474">
        <v>0.97437054870097306</v>
      </c>
      <c r="D15" s="551">
        <v>498450</v>
      </c>
      <c r="E15" s="474">
        <v>1</v>
      </c>
      <c r="F15" s="551">
        <v>390201</v>
      </c>
      <c r="G15" s="500">
        <v>0.78282876918447186</v>
      </c>
      <c r="H15" s="551"/>
      <c r="I15" s="474"/>
      <c r="J15" s="551"/>
      <c r="K15" s="474"/>
      <c r="L15" s="551"/>
      <c r="M15" s="500"/>
      <c r="N15" s="551"/>
      <c r="O15" s="474"/>
      <c r="P15" s="551"/>
      <c r="Q15" s="474"/>
      <c r="R15" s="551"/>
      <c r="S15" s="569"/>
    </row>
    <row r="16" spans="1:19" ht="14.45" customHeight="1" x14ac:dyDescent="0.2">
      <c r="A16" s="555" t="s">
        <v>913</v>
      </c>
      <c r="B16" s="551"/>
      <c r="C16" s="474"/>
      <c r="D16" s="551">
        <v>11433</v>
      </c>
      <c r="E16" s="474">
        <v>1</v>
      </c>
      <c r="F16" s="551"/>
      <c r="G16" s="500"/>
      <c r="H16" s="551"/>
      <c r="I16" s="474"/>
      <c r="J16" s="551"/>
      <c r="K16" s="474"/>
      <c r="L16" s="551"/>
      <c r="M16" s="500"/>
      <c r="N16" s="551"/>
      <c r="O16" s="474"/>
      <c r="P16" s="551"/>
      <c r="Q16" s="474"/>
      <c r="R16" s="551"/>
      <c r="S16" s="569"/>
    </row>
    <row r="17" spans="1:19" ht="14.45" customHeight="1" x14ac:dyDescent="0.2">
      <c r="A17" s="555" t="s">
        <v>914</v>
      </c>
      <c r="B17" s="551"/>
      <c r="C17" s="474"/>
      <c r="D17" s="551">
        <v>3063</v>
      </c>
      <c r="E17" s="474">
        <v>1</v>
      </c>
      <c r="F17" s="551"/>
      <c r="G17" s="500"/>
      <c r="H17" s="551"/>
      <c r="I17" s="474"/>
      <c r="J17" s="551"/>
      <c r="K17" s="474"/>
      <c r="L17" s="551"/>
      <c r="M17" s="500"/>
      <c r="N17" s="551"/>
      <c r="O17" s="474"/>
      <c r="P17" s="551"/>
      <c r="Q17" s="474"/>
      <c r="R17" s="551"/>
      <c r="S17" s="569"/>
    </row>
    <row r="18" spans="1:19" ht="14.45" customHeight="1" x14ac:dyDescent="0.2">
      <c r="A18" s="555" t="s">
        <v>915</v>
      </c>
      <c r="B18" s="551"/>
      <c r="C18" s="474"/>
      <c r="D18" s="551">
        <v>27007</v>
      </c>
      <c r="E18" s="474">
        <v>1</v>
      </c>
      <c r="F18" s="551"/>
      <c r="G18" s="500"/>
      <c r="H18" s="551"/>
      <c r="I18" s="474"/>
      <c r="J18" s="551"/>
      <c r="K18" s="474"/>
      <c r="L18" s="551"/>
      <c r="M18" s="500"/>
      <c r="N18" s="551"/>
      <c r="O18" s="474"/>
      <c r="P18" s="551"/>
      <c r="Q18" s="474"/>
      <c r="R18" s="551"/>
      <c r="S18" s="569"/>
    </row>
    <row r="19" spans="1:19" ht="14.45" customHeight="1" x14ac:dyDescent="0.2">
      <c r="A19" s="555" t="s">
        <v>916</v>
      </c>
      <c r="B19" s="551">
        <v>120796</v>
      </c>
      <c r="C19" s="474">
        <v>1.1331069545804175</v>
      </c>
      <c r="D19" s="551">
        <v>106606</v>
      </c>
      <c r="E19" s="474">
        <v>1</v>
      </c>
      <c r="F19" s="551">
        <v>88234</v>
      </c>
      <c r="G19" s="500">
        <v>0.82766448417537475</v>
      </c>
      <c r="H19" s="551"/>
      <c r="I19" s="474"/>
      <c r="J19" s="551"/>
      <c r="K19" s="474"/>
      <c r="L19" s="551"/>
      <c r="M19" s="500"/>
      <c r="N19" s="551"/>
      <c r="O19" s="474"/>
      <c r="P19" s="551"/>
      <c r="Q19" s="474"/>
      <c r="R19" s="551"/>
      <c r="S19" s="569"/>
    </row>
    <row r="20" spans="1:19" ht="14.45" customHeight="1" x14ac:dyDescent="0.2">
      <c r="A20" s="555" t="s">
        <v>917</v>
      </c>
      <c r="B20" s="551">
        <v>271664</v>
      </c>
      <c r="C20" s="474">
        <v>1.1231958059594735</v>
      </c>
      <c r="D20" s="551">
        <v>241867</v>
      </c>
      <c r="E20" s="474">
        <v>1</v>
      </c>
      <c r="F20" s="551">
        <v>223005</v>
      </c>
      <c r="G20" s="500">
        <v>0.92201499171032009</v>
      </c>
      <c r="H20" s="551"/>
      <c r="I20" s="474"/>
      <c r="J20" s="551"/>
      <c r="K20" s="474"/>
      <c r="L20" s="551"/>
      <c r="M20" s="500"/>
      <c r="N20" s="551"/>
      <c r="O20" s="474"/>
      <c r="P20" s="551"/>
      <c r="Q20" s="474"/>
      <c r="R20" s="551"/>
      <c r="S20" s="569"/>
    </row>
    <row r="21" spans="1:19" ht="14.45" customHeight="1" x14ac:dyDescent="0.2">
      <c r="A21" s="555" t="s">
        <v>918</v>
      </c>
      <c r="B21" s="551">
        <v>2616</v>
      </c>
      <c r="C21" s="474"/>
      <c r="D21" s="551"/>
      <c r="E21" s="474"/>
      <c r="F21" s="551"/>
      <c r="G21" s="500"/>
      <c r="H21" s="551"/>
      <c r="I21" s="474"/>
      <c r="J21" s="551"/>
      <c r="K21" s="474"/>
      <c r="L21" s="551"/>
      <c r="M21" s="500"/>
      <c r="N21" s="551"/>
      <c r="O21" s="474"/>
      <c r="P21" s="551"/>
      <c r="Q21" s="474"/>
      <c r="R21" s="551"/>
      <c r="S21" s="569"/>
    </row>
    <row r="22" spans="1:19" ht="14.45" customHeight="1" x14ac:dyDescent="0.2">
      <c r="A22" s="555" t="s">
        <v>919</v>
      </c>
      <c r="B22" s="551">
        <v>20041</v>
      </c>
      <c r="C22" s="474">
        <v>0.82745664739884395</v>
      </c>
      <c r="D22" s="551">
        <v>24220</v>
      </c>
      <c r="E22" s="474">
        <v>1</v>
      </c>
      <c r="F22" s="551">
        <v>38564</v>
      </c>
      <c r="G22" s="500">
        <v>1.5922378199834848</v>
      </c>
      <c r="H22" s="551"/>
      <c r="I22" s="474"/>
      <c r="J22" s="551"/>
      <c r="K22" s="474"/>
      <c r="L22" s="551"/>
      <c r="M22" s="500"/>
      <c r="N22" s="551"/>
      <c r="O22" s="474"/>
      <c r="P22" s="551"/>
      <c r="Q22" s="474"/>
      <c r="R22" s="551"/>
      <c r="S22" s="569"/>
    </row>
    <row r="23" spans="1:19" ht="14.45" customHeight="1" x14ac:dyDescent="0.2">
      <c r="A23" s="555" t="s">
        <v>920</v>
      </c>
      <c r="B23" s="551">
        <v>429</v>
      </c>
      <c r="C23" s="474"/>
      <c r="D23" s="551"/>
      <c r="E23" s="474"/>
      <c r="F23" s="551"/>
      <c r="G23" s="500"/>
      <c r="H23" s="551"/>
      <c r="I23" s="474"/>
      <c r="J23" s="551"/>
      <c r="K23" s="474"/>
      <c r="L23" s="551"/>
      <c r="M23" s="500"/>
      <c r="N23" s="551"/>
      <c r="O23" s="474"/>
      <c r="P23" s="551"/>
      <c r="Q23" s="474"/>
      <c r="R23" s="551"/>
      <c r="S23" s="569"/>
    </row>
    <row r="24" spans="1:19" ht="14.45" customHeight="1" x14ac:dyDescent="0.2">
      <c r="A24" s="555" t="s">
        <v>921</v>
      </c>
      <c r="B24" s="551"/>
      <c r="C24" s="474"/>
      <c r="D24" s="551"/>
      <c r="E24" s="474"/>
      <c r="F24" s="551">
        <v>801</v>
      </c>
      <c r="G24" s="500"/>
      <c r="H24" s="551"/>
      <c r="I24" s="474"/>
      <c r="J24" s="551"/>
      <c r="K24" s="474"/>
      <c r="L24" s="551"/>
      <c r="M24" s="500"/>
      <c r="N24" s="551"/>
      <c r="O24" s="474"/>
      <c r="P24" s="551"/>
      <c r="Q24" s="474"/>
      <c r="R24" s="551"/>
      <c r="S24" s="569"/>
    </row>
    <row r="25" spans="1:19" ht="14.45" customHeight="1" thickBot="1" x14ac:dyDescent="0.25">
      <c r="A25" s="556" t="s">
        <v>922</v>
      </c>
      <c r="B25" s="553">
        <v>23309</v>
      </c>
      <c r="C25" s="481">
        <v>1.2345868644067797</v>
      </c>
      <c r="D25" s="553">
        <v>18880</v>
      </c>
      <c r="E25" s="481">
        <v>1</v>
      </c>
      <c r="F25" s="553">
        <v>18122</v>
      </c>
      <c r="G25" s="493">
        <v>0.95985169491525424</v>
      </c>
      <c r="H25" s="553"/>
      <c r="I25" s="481"/>
      <c r="J25" s="553"/>
      <c r="K25" s="481"/>
      <c r="L25" s="553"/>
      <c r="M25" s="493"/>
      <c r="N25" s="553"/>
      <c r="O25" s="481"/>
      <c r="P25" s="553"/>
      <c r="Q25" s="481"/>
      <c r="R25" s="553"/>
      <c r="S25" s="5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CB6CBA1-2898-4B0C-B534-0331AA25F76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8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1" hidden="1" customWidth="1" outlineLevel="1"/>
    <col min="8" max="9" width="9.28515625" style="191" hidden="1" customWidth="1"/>
    <col min="10" max="11" width="11.140625" style="191" customWidth="1"/>
    <col min="12" max="13" width="9.28515625" style="191" hidden="1" customWidth="1"/>
    <col min="14" max="15" width="11.140625" style="191" customWidth="1"/>
    <col min="16" max="16" width="11.140625" style="194" customWidth="1"/>
    <col min="17" max="17" width="11.140625" style="191" customWidth="1"/>
    <col min="18" max="16384" width="8.85546875" style="115"/>
  </cols>
  <sheetData>
    <row r="1" spans="1:17" ht="18.600000000000001" customHeight="1" thickBot="1" x14ac:dyDescent="0.35">
      <c r="A1" s="309" t="s">
        <v>942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5" customHeight="1" thickBot="1" x14ac:dyDescent="0.2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5" customHeight="1" thickBot="1" x14ac:dyDescent="0.25">
      <c r="E3" s="73" t="s">
        <v>112</v>
      </c>
      <c r="F3" s="88">
        <f t="shared" ref="F3:O3" si="0">SUBTOTAL(9,F6:F1048576)</f>
        <v>1633</v>
      </c>
      <c r="G3" s="89">
        <f t="shared" si="0"/>
        <v>1553036</v>
      </c>
      <c r="H3" s="89"/>
      <c r="I3" s="89"/>
      <c r="J3" s="89">
        <f t="shared" si="0"/>
        <v>1648</v>
      </c>
      <c r="K3" s="89">
        <f t="shared" si="0"/>
        <v>1706101</v>
      </c>
      <c r="L3" s="89"/>
      <c r="M3" s="89"/>
      <c r="N3" s="89">
        <f t="shared" si="0"/>
        <v>1538</v>
      </c>
      <c r="O3" s="89">
        <f t="shared" si="0"/>
        <v>1574478</v>
      </c>
      <c r="P3" s="67">
        <f>IF(K3=0,0,O3/K3)</f>
        <v>0.92285157795464634</v>
      </c>
      <c r="Q3" s="90">
        <f>IF(N3=0,0,O3/N3)</f>
        <v>1023.7178153446034</v>
      </c>
    </row>
    <row r="4" spans="1:17" ht="14.45" customHeight="1" x14ac:dyDescent="0.2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2018</v>
      </c>
      <c r="K4" s="421"/>
      <c r="L4" s="91"/>
      <c r="M4" s="91"/>
      <c r="N4" s="420">
        <v>2019</v>
      </c>
      <c r="O4" s="421"/>
      <c r="P4" s="423" t="s">
        <v>2</v>
      </c>
      <c r="Q4" s="412" t="s">
        <v>84</v>
      </c>
    </row>
    <row r="5" spans="1:17" ht="14.45" customHeight="1" thickBot="1" x14ac:dyDescent="0.25">
      <c r="A5" s="559"/>
      <c r="B5" s="557"/>
      <c r="C5" s="559"/>
      <c r="D5" s="570"/>
      <c r="E5" s="561"/>
      <c r="F5" s="571" t="s">
        <v>58</v>
      </c>
      <c r="G5" s="572" t="s">
        <v>14</v>
      </c>
      <c r="H5" s="573"/>
      <c r="I5" s="573"/>
      <c r="J5" s="571" t="s">
        <v>58</v>
      </c>
      <c r="K5" s="572" t="s">
        <v>14</v>
      </c>
      <c r="L5" s="573"/>
      <c r="M5" s="573"/>
      <c r="N5" s="571" t="s">
        <v>58</v>
      </c>
      <c r="O5" s="572" t="s">
        <v>14</v>
      </c>
      <c r="P5" s="574"/>
      <c r="Q5" s="566"/>
    </row>
    <row r="6" spans="1:17" ht="14.45" customHeight="1" x14ac:dyDescent="0.2">
      <c r="A6" s="466" t="s">
        <v>923</v>
      </c>
      <c r="B6" s="467" t="s">
        <v>844</v>
      </c>
      <c r="C6" s="467" t="s">
        <v>841</v>
      </c>
      <c r="D6" s="467" t="s">
        <v>855</v>
      </c>
      <c r="E6" s="467" t="s">
        <v>856</v>
      </c>
      <c r="F6" s="471">
        <v>1</v>
      </c>
      <c r="G6" s="471">
        <v>445</v>
      </c>
      <c r="H6" s="471"/>
      <c r="I6" s="471">
        <v>445</v>
      </c>
      <c r="J6" s="471"/>
      <c r="K6" s="471"/>
      <c r="L6" s="471"/>
      <c r="M6" s="471"/>
      <c r="N6" s="471">
        <v>1</v>
      </c>
      <c r="O6" s="471">
        <v>446</v>
      </c>
      <c r="P6" s="492"/>
      <c r="Q6" s="472">
        <v>446</v>
      </c>
    </row>
    <row r="7" spans="1:17" ht="14.45" customHeight="1" x14ac:dyDescent="0.2">
      <c r="A7" s="473" t="s">
        <v>923</v>
      </c>
      <c r="B7" s="474" t="s">
        <v>844</v>
      </c>
      <c r="C7" s="474" t="s">
        <v>841</v>
      </c>
      <c r="D7" s="474" t="s">
        <v>859</v>
      </c>
      <c r="E7" s="474" t="s">
        <v>860</v>
      </c>
      <c r="F7" s="478">
        <v>1</v>
      </c>
      <c r="G7" s="478">
        <v>1655</v>
      </c>
      <c r="H7" s="478"/>
      <c r="I7" s="478">
        <v>1655</v>
      </c>
      <c r="J7" s="478"/>
      <c r="K7" s="478"/>
      <c r="L7" s="478"/>
      <c r="M7" s="478"/>
      <c r="N7" s="478"/>
      <c r="O7" s="478"/>
      <c r="P7" s="500"/>
      <c r="Q7" s="479"/>
    </row>
    <row r="8" spans="1:17" ht="14.45" customHeight="1" x14ac:dyDescent="0.2">
      <c r="A8" s="473" t="s">
        <v>923</v>
      </c>
      <c r="B8" s="474" t="s">
        <v>844</v>
      </c>
      <c r="C8" s="474" t="s">
        <v>841</v>
      </c>
      <c r="D8" s="474" t="s">
        <v>869</v>
      </c>
      <c r="E8" s="474" t="s">
        <v>870</v>
      </c>
      <c r="F8" s="478"/>
      <c r="G8" s="478"/>
      <c r="H8" s="478"/>
      <c r="I8" s="478"/>
      <c r="J8" s="478"/>
      <c r="K8" s="478"/>
      <c r="L8" s="478"/>
      <c r="M8" s="478"/>
      <c r="N8" s="478">
        <v>2</v>
      </c>
      <c r="O8" s="478">
        <v>34</v>
      </c>
      <c r="P8" s="500"/>
      <c r="Q8" s="479">
        <v>17</v>
      </c>
    </row>
    <row r="9" spans="1:17" ht="14.45" customHeight="1" x14ac:dyDescent="0.2">
      <c r="A9" s="473" t="s">
        <v>923</v>
      </c>
      <c r="B9" s="474" t="s">
        <v>844</v>
      </c>
      <c r="C9" s="474" t="s">
        <v>841</v>
      </c>
      <c r="D9" s="474" t="s">
        <v>871</v>
      </c>
      <c r="E9" s="474" t="s">
        <v>856</v>
      </c>
      <c r="F9" s="478"/>
      <c r="G9" s="478"/>
      <c r="H9" s="478"/>
      <c r="I9" s="478"/>
      <c r="J9" s="478"/>
      <c r="K9" s="478"/>
      <c r="L9" s="478"/>
      <c r="M9" s="478"/>
      <c r="N9" s="478">
        <v>3</v>
      </c>
      <c r="O9" s="478">
        <v>2142</v>
      </c>
      <c r="P9" s="500"/>
      <c r="Q9" s="479">
        <v>714</v>
      </c>
    </row>
    <row r="10" spans="1:17" ht="14.45" customHeight="1" x14ac:dyDescent="0.2">
      <c r="A10" s="473" t="s">
        <v>923</v>
      </c>
      <c r="B10" s="474" t="s">
        <v>844</v>
      </c>
      <c r="C10" s="474" t="s">
        <v>841</v>
      </c>
      <c r="D10" s="474" t="s">
        <v>872</v>
      </c>
      <c r="E10" s="474" t="s">
        <v>858</v>
      </c>
      <c r="F10" s="478"/>
      <c r="G10" s="478"/>
      <c r="H10" s="478"/>
      <c r="I10" s="478"/>
      <c r="J10" s="478"/>
      <c r="K10" s="478"/>
      <c r="L10" s="478"/>
      <c r="M10" s="478"/>
      <c r="N10" s="478">
        <v>1</v>
      </c>
      <c r="O10" s="478">
        <v>1448</v>
      </c>
      <c r="P10" s="500"/>
      <c r="Q10" s="479">
        <v>1448</v>
      </c>
    </row>
    <row r="11" spans="1:17" ht="14.45" customHeight="1" x14ac:dyDescent="0.2">
      <c r="A11" s="473" t="s">
        <v>923</v>
      </c>
      <c r="B11" s="474" t="s">
        <v>844</v>
      </c>
      <c r="C11" s="474" t="s">
        <v>841</v>
      </c>
      <c r="D11" s="474" t="s">
        <v>873</v>
      </c>
      <c r="E11" s="474" t="s">
        <v>874</v>
      </c>
      <c r="F11" s="478"/>
      <c r="G11" s="478"/>
      <c r="H11" s="478"/>
      <c r="I11" s="478"/>
      <c r="J11" s="478"/>
      <c r="K11" s="478"/>
      <c r="L11" s="478"/>
      <c r="M11" s="478"/>
      <c r="N11" s="478">
        <v>2</v>
      </c>
      <c r="O11" s="478">
        <v>4910</v>
      </c>
      <c r="P11" s="500"/>
      <c r="Q11" s="479">
        <v>2455</v>
      </c>
    </row>
    <row r="12" spans="1:17" ht="14.45" customHeight="1" x14ac:dyDescent="0.2">
      <c r="A12" s="473" t="s">
        <v>923</v>
      </c>
      <c r="B12" s="474" t="s">
        <v>844</v>
      </c>
      <c r="C12" s="474" t="s">
        <v>841</v>
      </c>
      <c r="D12" s="474" t="s">
        <v>875</v>
      </c>
      <c r="E12" s="474" t="s">
        <v>876</v>
      </c>
      <c r="F12" s="478">
        <v>1</v>
      </c>
      <c r="G12" s="478">
        <v>69</v>
      </c>
      <c r="H12" s="478"/>
      <c r="I12" s="478">
        <v>69</v>
      </c>
      <c r="J12" s="478"/>
      <c r="K12" s="478"/>
      <c r="L12" s="478"/>
      <c r="M12" s="478"/>
      <c r="N12" s="478">
        <v>4</v>
      </c>
      <c r="O12" s="478">
        <v>280</v>
      </c>
      <c r="P12" s="500"/>
      <c r="Q12" s="479">
        <v>70</v>
      </c>
    </row>
    <row r="13" spans="1:17" ht="14.45" customHeight="1" x14ac:dyDescent="0.2">
      <c r="A13" s="473" t="s">
        <v>923</v>
      </c>
      <c r="B13" s="474" t="s">
        <v>844</v>
      </c>
      <c r="C13" s="474" t="s">
        <v>841</v>
      </c>
      <c r="D13" s="474" t="s">
        <v>879</v>
      </c>
      <c r="E13" s="474" t="s">
        <v>880</v>
      </c>
      <c r="F13" s="478"/>
      <c r="G13" s="478"/>
      <c r="H13" s="478"/>
      <c r="I13" s="478"/>
      <c r="J13" s="478">
        <v>1</v>
      </c>
      <c r="K13" s="478">
        <v>1667</v>
      </c>
      <c r="L13" s="478">
        <v>1</v>
      </c>
      <c r="M13" s="478">
        <v>1667</v>
      </c>
      <c r="N13" s="478"/>
      <c r="O13" s="478"/>
      <c r="P13" s="500"/>
      <c r="Q13" s="479"/>
    </row>
    <row r="14" spans="1:17" ht="14.45" customHeight="1" x14ac:dyDescent="0.2">
      <c r="A14" s="473" t="s">
        <v>923</v>
      </c>
      <c r="B14" s="474" t="s">
        <v>844</v>
      </c>
      <c r="C14" s="474" t="s">
        <v>841</v>
      </c>
      <c r="D14" s="474" t="s">
        <v>881</v>
      </c>
      <c r="E14" s="474" t="s">
        <v>882</v>
      </c>
      <c r="F14" s="478"/>
      <c r="G14" s="478"/>
      <c r="H14" s="478"/>
      <c r="I14" s="478"/>
      <c r="J14" s="478"/>
      <c r="K14" s="478"/>
      <c r="L14" s="478"/>
      <c r="M14" s="478"/>
      <c r="N14" s="478">
        <v>6</v>
      </c>
      <c r="O14" s="478">
        <v>3372</v>
      </c>
      <c r="P14" s="500"/>
      <c r="Q14" s="479">
        <v>562</v>
      </c>
    </row>
    <row r="15" spans="1:17" ht="14.45" customHeight="1" x14ac:dyDescent="0.2">
      <c r="A15" s="473" t="s">
        <v>923</v>
      </c>
      <c r="B15" s="474" t="s">
        <v>844</v>
      </c>
      <c r="C15" s="474" t="s">
        <v>841</v>
      </c>
      <c r="D15" s="474" t="s">
        <v>889</v>
      </c>
      <c r="E15" s="474" t="s">
        <v>890</v>
      </c>
      <c r="F15" s="478"/>
      <c r="G15" s="478"/>
      <c r="H15" s="478"/>
      <c r="I15" s="478"/>
      <c r="J15" s="478">
        <v>5</v>
      </c>
      <c r="K15" s="478">
        <v>2145</v>
      </c>
      <c r="L15" s="478">
        <v>1</v>
      </c>
      <c r="M15" s="478">
        <v>429</v>
      </c>
      <c r="N15" s="478">
        <v>1</v>
      </c>
      <c r="O15" s="478">
        <v>430</v>
      </c>
      <c r="P15" s="500">
        <v>0.20046620046620048</v>
      </c>
      <c r="Q15" s="479">
        <v>430</v>
      </c>
    </row>
    <row r="16" spans="1:17" ht="14.45" customHeight="1" x14ac:dyDescent="0.2">
      <c r="A16" s="473" t="s">
        <v>923</v>
      </c>
      <c r="B16" s="474" t="s">
        <v>844</v>
      </c>
      <c r="C16" s="474" t="s">
        <v>841</v>
      </c>
      <c r="D16" s="474" t="s">
        <v>894</v>
      </c>
      <c r="E16" s="474" t="s">
        <v>895</v>
      </c>
      <c r="F16" s="478">
        <v>2</v>
      </c>
      <c r="G16" s="478">
        <v>3298</v>
      </c>
      <c r="H16" s="478"/>
      <c r="I16" s="478">
        <v>1649</v>
      </c>
      <c r="J16" s="478"/>
      <c r="K16" s="478"/>
      <c r="L16" s="478"/>
      <c r="M16" s="478"/>
      <c r="N16" s="478"/>
      <c r="O16" s="478"/>
      <c r="P16" s="500"/>
      <c r="Q16" s="479"/>
    </row>
    <row r="17" spans="1:17" ht="14.45" customHeight="1" x14ac:dyDescent="0.2">
      <c r="A17" s="473" t="s">
        <v>923</v>
      </c>
      <c r="B17" s="474" t="s">
        <v>844</v>
      </c>
      <c r="C17" s="474" t="s">
        <v>841</v>
      </c>
      <c r="D17" s="474" t="s">
        <v>897</v>
      </c>
      <c r="E17" s="474" t="s">
        <v>898</v>
      </c>
      <c r="F17" s="478">
        <v>1</v>
      </c>
      <c r="G17" s="478">
        <v>2203</v>
      </c>
      <c r="H17" s="478">
        <v>0.14272756721736313</v>
      </c>
      <c r="I17" s="478">
        <v>2203</v>
      </c>
      <c r="J17" s="478">
        <v>7</v>
      </c>
      <c r="K17" s="478">
        <v>15435</v>
      </c>
      <c r="L17" s="478">
        <v>1</v>
      </c>
      <c r="M17" s="478">
        <v>2205</v>
      </c>
      <c r="N17" s="478">
        <v>9</v>
      </c>
      <c r="O17" s="478">
        <v>19926</v>
      </c>
      <c r="P17" s="500">
        <v>1.2909620991253645</v>
      </c>
      <c r="Q17" s="479">
        <v>2214</v>
      </c>
    </row>
    <row r="18" spans="1:17" ht="14.45" customHeight="1" x14ac:dyDescent="0.2">
      <c r="A18" s="473" t="s">
        <v>924</v>
      </c>
      <c r="B18" s="474" t="s">
        <v>844</v>
      </c>
      <c r="C18" s="474" t="s">
        <v>841</v>
      </c>
      <c r="D18" s="474" t="s">
        <v>847</v>
      </c>
      <c r="E18" s="474" t="s">
        <v>848</v>
      </c>
      <c r="F18" s="478">
        <v>2</v>
      </c>
      <c r="G18" s="478">
        <v>2524</v>
      </c>
      <c r="H18" s="478"/>
      <c r="I18" s="478">
        <v>1262</v>
      </c>
      <c r="J18" s="478"/>
      <c r="K18" s="478"/>
      <c r="L18" s="478"/>
      <c r="M18" s="478"/>
      <c r="N18" s="478"/>
      <c r="O18" s="478"/>
      <c r="P18" s="500"/>
      <c r="Q18" s="479"/>
    </row>
    <row r="19" spans="1:17" ht="14.45" customHeight="1" x14ac:dyDescent="0.2">
      <c r="A19" s="473" t="s">
        <v>924</v>
      </c>
      <c r="B19" s="474" t="s">
        <v>844</v>
      </c>
      <c r="C19" s="474" t="s">
        <v>841</v>
      </c>
      <c r="D19" s="474" t="s">
        <v>849</v>
      </c>
      <c r="E19" s="474" t="s">
        <v>850</v>
      </c>
      <c r="F19" s="478"/>
      <c r="G19" s="478"/>
      <c r="H19" s="478"/>
      <c r="I19" s="478"/>
      <c r="J19" s="478"/>
      <c r="K19" s="478"/>
      <c r="L19" s="478"/>
      <c r="M19" s="478"/>
      <c r="N19" s="478">
        <v>1</v>
      </c>
      <c r="O19" s="478">
        <v>2357</v>
      </c>
      <c r="P19" s="500"/>
      <c r="Q19" s="479">
        <v>2357</v>
      </c>
    </row>
    <row r="20" spans="1:17" ht="14.45" customHeight="1" x14ac:dyDescent="0.2">
      <c r="A20" s="473" t="s">
        <v>924</v>
      </c>
      <c r="B20" s="474" t="s">
        <v>844</v>
      </c>
      <c r="C20" s="474" t="s">
        <v>841</v>
      </c>
      <c r="D20" s="474" t="s">
        <v>851</v>
      </c>
      <c r="E20" s="474" t="s">
        <v>852</v>
      </c>
      <c r="F20" s="478">
        <v>2</v>
      </c>
      <c r="G20" s="478">
        <v>2154</v>
      </c>
      <c r="H20" s="478"/>
      <c r="I20" s="478">
        <v>1077</v>
      </c>
      <c r="J20" s="478"/>
      <c r="K20" s="478"/>
      <c r="L20" s="478"/>
      <c r="M20" s="478"/>
      <c r="N20" s="478"/>
      <c r="O20" s="478"/>
      <c r="P20" s="500"/>
      <c r="Q20" s="479"/>
    </row>
    <row r="21" spans="1:17" ht="14.45" customHeight="1" x14ac:dyDescent="0.2">
      <c r="A21" s="473" t="s">
        <v>924</v>
      </c>
      <c r="B21" s="474" t="s">
        <v>844</v>
      </c>
      <c r="C21" s="474" t="s">
        <v>841</v>
      </c>
      <c r="D21" s="474" t="s">
        <v>853</v>
      </c>
      <c r="E21" s="474" t="s">
        <v>854</v>
      </c>
      <c r="F21" s="478">
        <v>8</v>
      </c>
      <c r="G21" s="478">
        <v>30600</v>
      </c>
      <c r="H21" s="478">
        <v>0.9992163009404389</v>
      </c>
      <c r="I21" s="478">
        <v>3825</v>
      </c>
      <c r="J21" s="478">
        <v>8</v>
      </c>
      <c r="K21" s="478">
        <v>30624</v>
      </c>
      <c r="L21" s="478">
        <v>1</v>
      </c>
      <c r="M21" s="478">
        <v>3828</v>
      </c>
      <c r="N21" s="478">
        <v>5</v>
      </c>
      <c r="O21" s="478">
        <v>19215</v>
      </c>
      <c r="P21" s="500">
        <v>0.62744905956112851</v>
      </c>
      <c r="Q21" s="479">
        <v>3843</v>
      </c>
    </row>
    <row r="22" spans="1:17" ht="14.45" customHeight="1" x14ac:dyDescent="0.2">
      <c r="A22" s="473" t="s">
        <v>924</v>
      </c>
      <c r="B22" s="474" t="s">
        <v>844</v>
      </c>
      <c r="C22" s="474" t="s">
        <v>841</v>
      </c>
      <c r="D22" s="474" t="s">
        <v>855</v>
      </c>
      <c r="E22" s="474" t="s">
        <v>856</v>
      </c>
      <c r="F22" s="478"/>
      <c r="G22" s="478"/>
      <c r="H22" s="478"/>
      <c r="I22" s="478"/>
      <c r="J22" s="478"/>
      <c r="K22" s="478"/>
      <c r="L22" s="478"/>
      <c r="M22" s="478"/>
      <c r="N22" s="478">
        <v>6</v>
      </c>
      <c r="O22" s="478">
        <v>2676</v>
      </c>
      <c r="P22" s="500"/>
      <c r="Q22" s="479">
        <v>446</v>
      </c>
    </row>
    <row r="23" spans="1:17" ht="14.45" customHeight="1" x14ac:dyDescent="0.2">
      <c r="A23" s="473" t="s">
        <v>924</v>
      </c>
      <c r="B23" s="474" t="s">
        <v>844</v>
      </c>
      <c r="C23" s="474" t="s">
        <v>841</v>
      </c>
      <c r="D23" s="474" t="s">
        <v>859</v>
      </c>
      <c r="E23" s="474" t="s">
        <v>860</v>
      </c>
      <c r="F23" s="478">
        <v>1</v>
      </c>
      <c r="G23" s="478">
        <v>1655</v>
      </c>
      <c r="H23" s="478"/>
      <c r="I23" s="478">
        <v>1655</v>
      </c>
      <c r="J23" s="478"/>
      <c r="K23" s="478"/>
      <c r="L23" s="478"/>
      <c r="M23" s="478"/>
      <c r="N23" s="478"/>
      <c r="O23" s="478"/>
      <c r="P23" s="500"/>
      <c r="Q23" s="479"/>
    </row>
    <row r="24" spans="1:17" ht="14.45" customHeight="1" x14ac:dyDescent="0.2">
      <c r="A24" s="473" t="s">
        <v>924</v>
      </c>
      <c r="B24" s="474" t="s">
        <v>844</v>
      </c>
      <c r="C24" s="474" t="s">
        <v>841</v>
      </c>
      <c r="D24" s="474" t="s">
        <v>863</v>
      </c>
      <c r="E24" s="474" t="s">
        <v>864</v>
      </c>
      <c r="F24" s="478"/>
      <c r="G24" s="478"/>
      <c r="H24" s="478"/>
      <c r="I24" s="478"/>
      <c r="J24" s="478"/>
      <c r="K24" s="478"/>
      <c r="L24" s="478"/>
      <c r="M24" s="478"/>
      <c r="N24" s="478">
        <v>1</v>
      </c>
      <c r="O24" s="478">
        <v>844</v>
      </c>
      <c r="P24" s="500"/>
      <c r="Q24" s="479">
        <v>844</v>
      </c>
    </row>
    <row r="25" spans="1:17" ht="14.45" customHeight="1" x14ac:dyDescent="0.2">
      <c r="A25" s="473" t="s">
        <v>924</v>
      </c>
      <c r="B25" s="474" t="s">
        <v>844</v>
      </c>
      <c r="C25" s="474" t="s">
        <v>841</v>
      </c>
      <c r="D25" s="474" t="s">
        <v>869</v>
      </c>
      <c r="E25" s="474" t="s">
        <v>870</v>
      </c>
      <c r="F25" s="478">
        <v>9</v>
      </c>
      <c r="G25" s="478">
        <v>153</v>
      </c>
      <c r="H25" s="478">
        <v>1.5</v>
      </c>
      <c r="I25" s="478">
        <v>17</v>
      </c>
      <c r="J25" s="478">
        <v>6</v>
      </c>
      <c r="K25" s="478">
        <v>102</v>
      </c>
      <c r="L25" s="478">
        <v>1</v>
      </c>
      <c r="M25" s="478">
        <v>17</v>
      </c>
      <c r="N25" s="478">
        <v>20</v>
      </c>
      <c r="O25" s="478">
        <v>340</v>
      </c>
      <c r="P25" s="500">
        <v>3.3333333333333335</v>
      </c>
      <c r="Q25" s="479">
        <v>17</v>
      </c>
    </row>
    <row r="26" spans="1:17" ht="14.45" customHeight="1" x14ac:dyDescent="0.2">
      <c r="A26" s="473" t="s">
        <v>924</v>
      </c>
      <c r="B26" s="474" t="s">
        <v>844</v>
      </c>
      <c r="C26" s="474" t="s">
        <v>841</v>
      </c>
      <c r="D26" s="474" t="s">
        <v>871</v>
      </c>
      <c r="E26" s="474" t="s">
        <v>856</v>
      </c>
      <c r="F26" s="478">
        <v>17</v>
      </c>
      <c r="G26" s="478">
        <v>12036</v>
      </c>
      <c r="H26" s="478">
        <v>1.8862247296661965</v>
      </c>
      <c r="I26" s="478">
        <v>708</v>
      </c>
      <c r="J26" s="478">
        <v>9</v>
      </c>
      <c r="K26" s="478">
        <v>6381</v>
      </c>
      <c r="L26" s="478">
        <v>1</v>
      </c>
      <c r="M26" s="478">
        <v>709</v>
      </c>
      <c r="N26" s="478">
        <v>33</v>
      </c>
      <c r="O26" s="478">
        <v>23562</v>
      </c>
      <c r="P26" s="500">
        <v>3.692524682651622</v>
      </c>
      <c r="Q26" s="479">
        <v>714</v>
      </c>
    </row>
    <row r="27" spans="1:17" ht="14.45" customHeight="1" x14ac:dyDescent="0.2">
      <c r="A27" s="473" t="s">
        <v>924</v>
      </c>
      <c r="B27" s="474" t="s">
        <v>844</v>
      </c>
      <c r="C27" s="474" t="s">
        <v>841</v>
      </c>
      <c r="D27" s="474" t="s">
        <v>872</v>
      </c>
      <c r="E27" s="474" t="s">
        <v>858</v>
      </c>
      <c r="F27" s="478">
        <v>32</v>
      </c>
      <c r="G27" s="478">
        <v>46048</v>
      </c>
      <c r="H27" s="478">
        <v>1.4525266544697495</v>
      </c>
      <c r="I27" s="478">
        <v>1439</v>
      </c>
      <c r="J27" s="478">
        <v>22</v>
      </c>
      <c r="K27" s="478">
        <v>31702</v>
      </c>
      <c r="L27" s="478">
        <v>1</v>
      </c>
      <c r="M27" s="478">
        <v>1441</v>
      </c>
      <c r="N27" s="478">
        <v>38</v>
      </c>
      <c r="O27" s="478">
        <v>55024</v>
      </c>
      <c r="P27" s="500">
        <v>1.7356633650873763</v>
      </c>
      <c r="Q27" s="479">
        <v>1448</v>
      </c>
    </row>
    <row r="28" spans="1:17" ht="14.45" customHeight="1" x14ac:dyDescent="0.2">
      <c r="A28" s="473" t="s">
        <v>924</v>
      </c>
      <c r="B28" s="474" t="s">
        <v>844</v>
      </c>
      <c r="C28" s="474" t="s">
        <v>841</v>
      </c>
      <c r="D28" s="474" t="s">
        <v>873</v>
      </c>
      <c r="E28" s="474" t="s">
        <v>874</v>
      </c>
      <c r="F28" s="478">
        <v>18</v>
      </c>
      <c r="G28" s="478">
        <v>43884</v>
      </c>
      <c r="H28" s="478">
        <v>1.2836082836082836</v>
      </c>
      <c r="I28" s="478">
        <v>2438</v>
      </c>
      <c r="J28" s="478">
        <v>14</v>
      </c>
      <c r="K28" s="478">
        <v>34188</v>
      </c>
      <c r="L28" s="478">
        <v>1</v>
      </c>
      <c r="M28" s="478">
        <v>2442</v>
      </c>
      <c r="N28" s="478">
        <v>27</v>
      </c>
      <c r="O28" s="478">
        <v>66285</v>
      </c>
      <c r="P28" s="500">
        <v>1.9388381888381889</v>
      </c>
      <c r="Q28" s="479">
        <v>2455</v>
      </c>
    </row>
    <row r="29" spans="1:17" ht="14.45" customHeight="1" x14ac:dyDescent="0.2">
      <c r="A29" s="473" t="s">
        <v>924</v>
      </c>
      <c r="B29" s="474" t="s">
        <v>844</v>
      </c>
      <c r="C29" s="474" t="s">
        <v>841</v>
      </c>
      <c r="D29" s="474" t="s">
        <v>875</v>
      </c>
      <c r="E29" s="474" t="s">
        <v>876</v>
      </c>
      <c r="F29" s="478">
        <v>17</v>
      </c>
      <c r="G29" s="478">
        <v>1173</v>
      </c>
      <c r="H29" s="478">
        <v>1.8888888888888888</v>
      </c>
      <c r="I29" s="478">
        <v>69</v>
      </c>
      <c r="J29" s="478">
        <v>9</v>
      </c>
      <c r="K29" s="478">
        <v>621</v>
      </c>
      <c r="L29" s="478">
        <v>1</v>
      </c>
      <c r="M29" s="478">
        <v>69</v>
      </c>
      <c r="N29" s="478">
        <v>37</v>
      </c>
      <c r="O29" s="478">
        <v>2590</v>
      </c>
      <c r="P29" s="500">
        <v>4.1706924315619966</v>
      </c>
      <c r="Q29" s="479">
        <v>70</v>
      </c>
    </row>
    <row r="30" spans="1:17" ht="14.45" customHeight="1" x14ac:dyDescent="0.2">
      <c r="A30" s="473" t="s">
        <v>924</v>
      </c>
      <c r="B30" s="474" t="s">
        <v>844</v>
      </c>
      <c r="C30" s="474" t="s">
        <v>841</v>
      </c>
      <c r="D30" s="474" t="s">
        <v>879</v>
      </c>
      <c r="E30" s="474" t="s">
        <v>880</v>
      </c>
      <c r="F30" s="478"/>
      <c r="G30" s="478"/>
      <c r="H30" s="478"/>
      <c r="I30" s="478"/>
      <c r="J30" s="478"/>
      <c r="K30" s="478"/>
      <c r="L30" s="478"/>
      <c r="M30" s="478"/>
      <c r="N30" s="478">
        <v>3</v>
      </c>
      <c r="O30" s="478">
        <v>5022</v>
      </c>
      <c r="P30" s="500"/>
      <c r="Q30" s="479">
        <v>1674</v>
      </c>
    </row>
    <row r="31" spans="1:17" ht="14.45" customHeight="1" x14ac:dyDescent="0.2">
      <c r="A31" s="473" t="s">
        <v>924</v>
      </c>
      <c r="B31" s="474" t="s">
        <v>844</v>
      </c>
      <c r="C31" s="474" t="s">
        <v>841</v>
      </c>
      <c r="D31" s="474" t="s">
        <v>881</v>
      </c>
      <c r="E31" s="474" t="s">
        <v>882</v>
      </c>
      <c r="F31" s="478">
        <v>49</v>
      </c>
      <c r="G31" s="478">
        <v>27440</v>
      </c>
      <c r="H31" s="478">
        <v>1.3219636749048513</v>
      </c>
      <c r="I31" s="478">
        <v>560</v>
      </c>
      <c r="J31" s="478">
        <v>37</v>
      </c>
      <c r="K31" s="478">
        <v>20757</v>
      </c>
      <c r="L31" s="478">
        <v>1</v>
      </c>
      <c r="M31" s="478">
        <v>561</v>
      </c>
      <c r="N31" s="478">
        <v>64</v>
      </c>
      <c r="O31" s="478">
        <v>35968</v>
      </c>
      <c r="P31" s="500">
        <v>1.7328130269306741</v>
      </c>
      <c r="Q31" s="479">
        <v>562</v>
      </c>
    </row>
    <row r="32" spans="1:17" ht="14.45" customHeight="1" x14ac:dyDescent="0.2">
      <c r="A32" s="473" t="s">
        <v>924</v>
      </c>
      <c r="B32" s="474" t="s">
        <v>844</v>
      </c>
      <c r="C32" s="474" t="s">
        <v>841</v>
      </c>
      <c r="D32" s="474" t="s">
        <v>889</v>
      </c>
      <c r="E32" s="474" t="s">
        <v>890</v>
      </c>
      <c r="F32" s="478">
        <v>3</v>
      </c>
      <c r="G32" s="478">
        <v>1287</v>
      </c>
      <c r="H32" s="478"/>
      <c r="I32" s="478">
        <v>429</v>
      </c>
      <c r="J32" s="478"/>
      <c r="K32" s="478"/>
      <c r="L32" s="478"/>
      <c r="M32" s="478"/>
      <c r="N32" s="478">
        <v>1</v>
      </c>
      <c r="O32" s="478">
        <v>430</v>
      </c>
      <c r="P32" s="500"/>
      <c r="Q32" s="479">
        <v>430</v>
      </c>
    </row>
    <row r="33" spans="1:17" ht="14.45" customHeight="1" x14ac:dyDescent="0.2">
      <c r="A33" s="473" t="s">
        <v>924</v>
      </c>
      <c r="B33" s="474" t="s">
        <v>844</v>
      </c>
      <c r="C33" s="474" t="s">
        <v>841</v>
      </c>
      <c r="D33" s="474" t="s">
        <v>894</v>
      </c>
      <c r="E33" s="474" t="s">
        <v>895</v>
      </c>
      <c r="F33" s="478">
        <v>5</v>
      </c>
      <c r="G33" s="478">
        <v>8245</v>
      </c>
      <c r="H33" s="478"/>
      <c r="I33" s="478">
        <v>1649</v>
      </c>
      <c r="J33" s="478"/>
      <c r="K33" s="478"/>
      <c r="L33" s="478"/>
      <c r="M33" s="478"/>
      <c r="N33" s="478"/>
      <c r="O33" s="478"/>
      <c r="P33" s="500"/>
      <c r="Q33" s="479"/>
    </row>
    <row r="34" spans="1:17" ht="14.45" customHeight="1" x14ac:dyDescent="0.2">
      <c r="A34" s="473" t="s">
        <v>924</v>
      </c>
      <c r="B34" s="474" t="s">
        <v>844</v>
      </c>
      <c r="C34" s="474" t="s">
        <v>841</v>
      </c>
      <c r="D34" s="474" t="s">
        <v>897</v>
      </c>
      <c r="E34" s="474" t="s">
        <v>898</v>
      </c>
      <c r="F34" s="478">
        <v>9</v>
      </c>
      <c r="G34" s="478">
        <v>19827</v>
      </c>
      <c r="H34" s="478">
        <v>0.81743970315398884</v>
      </c>
      <c r="I34" s="478">
        <v>2203</v>
      </c>
      <c r="J34" s="478">
        <v>11</v>
      </c>
      <c r="K34" s="478">
        <v>24255</v>
      </c>
      <c r="L34" s="478">
        <v>1</v>
      </c>
      <c r="M34" s="478">
        <v>2205</v>
      </c>
      <c r="N34" s="478">
        <v>39</v>
      </c>
      <c r="O34" s="478">
        <v>86346</v>
      </c>
      <c r="P34" s="500">
        <v>3.5599257884972171</v>
      </c>
      <c r="Q34" s="479">
        <v>2214</v>
      </c>
    </row>
    <row r="35" spans="1:17" ht="14.45" customHeight="1" x14ac:dyDescent="0.2">
      <c r="A35" s="473" t="s">
        <v>925</v>
      </c>
      <c r="B35" s="474" t="s">
        <v>840</v>
      </c>
      <c r="C35" s="474" t="s">
        <v>841</v>
      </c>
      <c r="D35" s="474" t="s">
        <v>842</v>
      </c>
      <c r="E35" s="474" t="s">
        <v>843</v>
      </c>
      <c r="F35" s="478"/>
      <c r="G35" s="478"/>
      <c r="H35" s="478"/>
      <c r="I35" s="478"/>
      <c r="J35" s="478">
        <v>1</v>
      </c>
      <c r="K35" s="478">
        <v>11433</v>
      </c>
      <c r="L35" s="478">
        <v>1</v>
      </c>
      <c r="M35" s="478">
        <v>11433</v>
      </c>
      <c r="N35" s="478"/>
      <c r="O35" s="478"/>
      <c r="P35" s="500"/>
      <c r="Q35" s="479"/>
    </row>
    <row r="36" spans="1:17" ht="14.45" customHeight="1" x14ac:dyDescent="0.2">
      <c r="A36" s="473" t="s">
        <v>925</v>
      </c>
      <c r="B36" s="474" t="s">
        <v>844</v>
      </c>
      <c r="C36" s="474" t="s">
        <v>841</v>
      </c>
      <c r="D36" s="474" t="s">
        <v>845</v>
      </c>
      <c r="E36" s="474" t="s">
        <v>846</v>
      </c>
      <c r="F36" s="478"/>
      <c r="G36" s="478"/>
      <c r="H36" s="478"/>
      <c r="I36" s="478"/>
      <c r="J36" s="478"/>
      <c r="K36" s="478"/>
      <c r="L36" s="478"/>
      <c r="M36" s="478"/>
      <c r="N36" s="478">
        <v>1</v>
      </c>
      <c r="O36" s="478">
        <v>138</v>
      </c>
      <c r="P36" s="500"/>
      <c r="Q36" s="479">
        <v>138</v>
      </c>
    </row>
    <row r="37" spans="1:17" ht="14.45" customHeight="1" x14ac:dyDescent="0.2">
      <c r="A37" s="473" t="s">
        <v>925</v>
      </c>
      <c r="B37" s="474" t="s">
        <v>844</v>
      </c>
      <c r="C37" s="474" t="s">
        <v>841</v>
      </c>
      <c r="D37" s="474" t="s">
        <v>847</v>
      </c>
      <c r="E37" s="474" t="s">
        <v>848</v>
      </c>
      <c r="F37" s="478">
        <v>5</v>
      </c>
      <c r="G37" s="478">
        <v>6310</v>
      </c>
      <c r="H37" s="478">
        <v>0.7137201674018776</v>
      </c>
      <c r="I37" s="478">
        <v>1262</v>
      </c>
      <c r="J37" s="478">
        <v>7</v>
      </c>
      <c r="K37" s="478">
        <v>8841</v>
      </c>
      <c r="L37" s="478">
        <v>1</v>
      </c>
      <c r="M37" s="478">
        <v>1263</v>
      </c>
      <c r="N37" s="478">
        <v>2</v>
      </c>
      <c r="O37" s="478">
        <v>2536</v>
      </c>
      <c r="P37" s="500">
        <v>0.28684537948195904</v>
      </c>
      <c r="Q37" s="479">
        <v>1268</v>
      </c>
    </row>
    <row r="38" spans="1:17" ht="14.45" customHeight="1" x14ac:dyDescent="0.2">
      <c r="A38" s="473" t="s">
        <v>925</v>
      </c>
      <c r="B38" s="474" t="s">
        <v>844</v>
      </c>
      <c r="C38" s="474" t="s">
        <v>841</v>
      </c>
      <c r="D38" s="474" t="s">
        <v>849</v>
      </c>
      <c r="E38" s="474" t="s">
        <v>850</v>
      </c>
      <c r="F38" s="478"/>
      <c r="G38" s="478"/>
      <c r="H38" s="478"/>
      <c r="I38" s="478"/>
      <c r="J38" s="478">
        <v>2</v>
      </c>
      <c r="K38" s="478">
        <v>4686</v>
      </c>
      <c r="L38" s="478">
        <v>1</v>
      </c>
      <c r="M38" s="478">
        <v>2343</v>
      </c>
      <c r="N38" s="478">
        <v>6</v>
      </c>
      <c r="O38" s="478">
        <v>14142</v>
      </c>
      <c r="P38" s="500">
        <v>3.0179257362355956</v>
      </c>
      <c r="Q38" s="479">
        <v>2357</v>
      </c>
    </row>
    <row r="39" spans="1:17" ht="14.45" customHeight="1" x14ac:dyDescent="0.2">
      <c r="A39" s="473" t="s">
        <v>925</v>
      </c>
      <c r="B39" s="474" t="s">
        <v>844</v>
      </c>
      <c r="C39" s="474" t="s">
        <v>841</v>
      </c>
      <c r="D39" s="474" t="s">
        <v>851</v>
      </c>
      <c r="E39" s="474" t="s">
        <v>852</v>
      </c>
      <c r="F39" s="478">
        <v>3</v>
      </c>
      <c r="G39" s="478">
        <v>3231</v>
      </c>
      <c r="H39" s="478">
        <v>0.42817386694937715</v>
      </c>
      <c r="I39" s="478">
        <v>1077</v>
      </c>
      <c r="J39" s="478">
        <v>7</v>
      </c>
      <c r="K39" s="478">
        <v>7546</v>
      </c>
      <c r="L39" s="478">
        <v>1</v>
      </c>
      <c r="M39" s="478">
        <v>1078</v>
      </c>
      <c r="N39" s="478">
        <v>1</v>
      </c>
      <c r="O39" s="478">
        <v>1083</v>
      </c>
      <c r="P39" s="500">
        <v>0.14351974556056188</v>
      </c>
      <c r="Q39" s="479">
        <v>1083</v>
      </c>
    </row>
    <row r="40" spans="1:17" ht="14.45" customHeight="1" x14ac:dyDescent="0.2">
      <c r="A40" s="473" t="s">
        <v>925</v>
      </c>
      <c r="B40" s="474" t="s">
        <v>844</v>
      </c>
      <c r="C40" s="474" t="s">
        <v>841</v>
      </c>
      <c r="D40" s="474" t="s">
        <v>853</v>
      </c>
      <c r="E40" s="474" t="s">
        <v>854</v>
      </c>
      <c r="F40" s="478">
        <v>10</v>
      </c>
      <c r="G40" s="478">
        <v>38250</v>
      </c>
      <c r="H40" s="478">
        <v>1.1102403343782654</v>
      </c>
      <c r="I40" s="478">
        <v>3825</v>
      </c>
      <c r="J40" s="478">
        <v>9</v>
      </c>
      <c r="K40" s="478">
        <v>34452</v>
      </c>
      <c r="L40" s="478">
        <v>1</v>
      </c>
      <c r="M40" s="478">
        <v>3828</v>
      </c>
      <c r="N40" s="478">
        <v>12</v>
      </c>
      <c r="O40" s="478">
        <v>46116</v>
      </c>
      <c r="P40" s="500">
        <v>1.3385579937304075</v>
      </c>
      <c r="Q40" s="479">
        <v>3843</v>
      </c>
    </row>
    <row r="41" spans="1:17" ht="14.45" customHeight="1" x14ac:dyDescent="0.2">
      <c r="A41" s="473" t="s">
        <v>925</v>
      </c>
      <c r="B41" s="474" t="s">
        <v>844</v>
      </c>
      <c r="C41" s="474" t="s">
        <v>841</v>
      </c>
      <c r="D41" s="474" t="s">
        <v>859</v>
      </c>
      <c r="E41" s="474" t="s">
        <v>860</v>
      </c>
      <c r="F41" s="478">
        <v>3</v>
      </c>
      <c r="G41" s="478">
        <v>4965</v>
      </c>
      <c r="H41" s="478"/>
      <c r="I41" s="478">
        <v>1655</v>
      </c>
      <c r="J41" s="478"/>
      <c r="K41" s="478"/>
      <c r="L41" s="478"/>
      <c r="M41" s="478"/>
      <c r="N41" s="478"/>
      <c r="O41" s="478"/>
      <c r="P41" s="500"/>
      <c r="Q41" s="479"/>
    </row>
    <row r="42" spans="1:17" ht="14.45" customHeight="1" x14ac:dyDescent="0.2">
      <c r="A42" s="473" t="s">
        <v>925</v>
      </c>
      <c r="B42" s="474" t="s">
        <v>844</v>
      </c>
      <c r="C42" s="474" t="s">
        <v>841</v>
      </c>
      <c r="D42" s="474" t="s">
        <v>863</v>
      </c>
      <c r="E42" s="474" t="s">
        <v>864</v>
      </c>
      <c r="F42" s="478"/>
      <c r="G42" s="478"/>
      <c r="H42" s="478"/>
      <c r="I42" s="478"/>
      <c r="J42" s="478">
        <v>2</v>
      </c>
      <c r="K42" s="478">
        <v>1682</v>
      </c>
      <c r="L42" s="478">
        <v>1</v>
      </c>
      <c r="M42" s="478">
        <v>841</v>
      </c>
      <c r="N42" s="478">
        <v>2</v>
      </c>
      <c r="O42" s="478">
        <v>1688</v>
      </c>
      <c r="P42" s="500">
        <v>1.0035671819262781</v>
      </c>
      <c r="Q42" s="479">
        <v>844</v>
      </c>
    </row>
    <row r="43" spans="1:17" ht="14.45" customHeight="1" x14ac:dyDescent="0.2">
      <c r="A43" s="473" t="s">
        <v>925</v>
      </c>
      <c r="B43" s="474" t="s">
        <v>844</v>
      </c>
      <c r="C43" s="474" t="s">
        <v>841</v>
      </c>
      <c r="D43" s="474" t="s">
        <v>869</v>
      </c>
      <c r="E43" s="474" t="s">
        <v>870</v>
      </c>
      <c r="F43" s="478">
        <v>15</v>
      </c>
      <c r="G43" s="478">
        <v>255</v>
      </c>
      <c r="H43" s="478">
        <v>0.625</v>
      </c>
      <c r="I43" s="478">
        <v>17</v>
      </c>
      <c r="J43" s="478">
        <v>24</v>
      </c>
      <c r="K43" s="478">
        <v>408</v>
      </c>
      <c r="L43" s="478">
        <v>1</v>
      </c>
      <c r="M43" s="478">
        <v>17</v>
      </c>
      <c r="N43" s="478">
        <v>19</v>
      </c>
      <c r="O43" s="478">
        <v>323</v>
      </c>
      <c r="P43" s="500">
        <v>0.79166666666666663</v>
      </c>
      <c r="Q43" s="479">
        <v>17</v>
      </c>
    </row>
    <row r="44" spans="1:17" ht="14.45" customHeight="1" x14ac:dyDescent="0.2">
      <c r="A44" s="473" t="s">
        <v>925</v>
      </c>
      <c r="B44" s="474" t="s">
        <v>844</v>
      </c>
      <c r="C44" s="474" t="s">
        <v>841</v>
      </c>
      <c r="D44" s="474" t="s">
        <v>871</v>
      </c>
      <c r="E44" s="474" t="s">
        <v>856</v>
      </c>
      <c r="F44" s="478">
        <v>28</v>
      </c>
      <c r="G44" s="478">
        <v>19824</v>
      </c>
      <c r="H44" s="478">
        <v>0.65024436645127426</v>
      </c>
      <c r="I44" s="478">
        <v>708</v>
      </c>
      <c r="J44" s="478">
        <v>43</v>
      </c>
      <c r="K44" s="478">
        <v>30487</v>
      </c>
      <c r="L44" s="478">
        <v>1</v>
      </c>
      <c r="M44" s="478">
        <v>709</v>
      </c>
      <c r="N44" s="478">
        <v>35</v>
      </c>
      <c r="O44" s="478">
        <v>24990</v>
      </c>
      <c r="P44" s="500">
        <v>0.81969363991209365</v>
      </c>
      <c r="Q44" s="479">
        <v>714</v>
      </c>
    </row>
    <row r="45" spans="1:17" ht="14.45" customHeight="1" x14ac:dyDescent="0.2">
      <c r="A45" s="473" t="s">
        <v>925</v>
      </c>
      <c r="B45" s="474" t="s">
        <v>844</v>
      </c>
      <c r="C45" s="474" t="s">
        <v>841</v>
      </c>
      <c r="D45" s="474" t="s">
        <v>872</v>
      </c>
      <c r="E45" s="474" t="s">
        <v>858</v>
      </c>
      <c r="F45" s="478">
        <v>31</v>
      </c>
      <c r="G45" s="478">
        <v>44609</v>
      </c>
      <c r="H45" s="478">
        <v>0.68793276274192305</v>
      </c>
      <c r="I45" s="478">
        <v>1439</v>
      </c>
      <c r="J45" s="478">
        <v>45</v>
      </c>
      <c r="K45" s="478">
        <v>64845</v>
      </c>
      <c r="L45" s="478">
        <v>1</v>
      </c>
      <c r="M45" s="478">
        <v>1441</v>
      </c>
      <c r="N45" s="478">
        <v>39</v>
      </c>
      <c r="O45" s="478">
        <v>56472</v>
      </c>
      <c r="P45" s="500">
        <v>0.87087670599120981</v>
      </c>
      <c r="Q45" s="479">
        <v>1448</v>
      </c>
    </row>
    <row r="46" spans="1:17" ht="14.45" customHeight="1" x14ac:dyDescent="0.2">
      <c r="A46" s="473" t="s">
        <v>925</v>
      </c>
      <c r="B46" s="474" t="s">
        <v>844</v>
      </c>
      <c r="C46" s="474" t="s">
        <v>841</v>
      </c>
      <c r="D46" s="474" t="s">
        <v>873</v>
      </c>
      <c r="E46" s="474" t="s">
        <v>874</v>
      </c>
      <c r="F46" s="478">
        <v>24</v>
      </c>
      <c r="G46" s="478">
        <v>58512</v>
      </c>
      <c r="H46" s="478">
        <v>0.85573885573885577</v>
      </c>
      <c r="I46" s="478">
        <v>2438</v>
      </c>
      <c r="J46" s="478">
        <v>28</v>
      </c>
      <c r="K46" s="478">
        <v>68376</v>
      </c>
      <c r="L46" s="478">
        <v>1</v>
      </c>
      <c r="M46" s="478">
        <v>2442</v>
      </c>
      <c r="N46" s="478">
        <v>24</v>
      </c>
      <c r="O46" s="478">
        <v>58920</v>
      </c>
      <c r="P46" s="500">
        <v>0.86170586170586172</v>
      </c>
      <c r="Q46" s="479">
        <v>2455</v>
      </c>
    </row>
    <row r="47" spans="1:17" ht="14.45" customHeight="1" x14ac:dyDescent="0.2">
      <c r="A47" s="473" t="s">
        <v>925</v>
      </c>
      <c r="B47" s="474" t="s">
        <v>844</v>
      </c>
      <c r="C47" s="474" t="s">
        <v>841</v>
      </c>
      <c r="D47" s="474" t="s">
        <v>875</v>
      </c>
      <c r="E47" s="474" t="s">
        <v>876</v>
      </c>
      <c r="F47" s="478">
        <v>28</v>
      </c>
      <c r="G47" s="478">
        <v>1932</v>
      </c>
      <c r="H47" s="478">
        <v>0.65116279069767447</v>
      </c>
      <c r="I47" s="478">
        <v>69</v>
      </c>
      <c r="J47" s="478">
        <v>43</v>
      </c>
      <c r="K47" s="478">
        <v>2967</v>
      </c>
      <c r="L47" s="478">
        <v>1</v>
      </c>
      <c r="M47" s="478">
        <v>69</v>
      </c>
      <c r="N47" s="478">
        <v>35</v>
      </c>
      <c r="O47" s="478">
        <v>2450</v>
      </c>
      <c r="P47" s="500">
        <v>0.8257499157398045</v>
      </c>
      <c r="Q47" s="479">
        <v>70</v>
      </c>
    </row>
    <row r="48" spans="1:17" ht="14.45" customHeight="1" x14ac:dyDescent="0.2">
      <c r="A48" s="473" t="s">
        <v>925</v>
      </c>
      <c r="B48" s="474" t="s">
        <v>844</v>
      </c>
      <c r="C48" s="474" t="s">
        <v>841</v>
      </c>
      <c r="D48" s="474" t="s">
        <v>881</v>
      </c>
      <c r="E48" s="474" t="s">
        <v>882</v>
      </c>
      <c r="F48" s="478">
        <v>85</v>
      </c>
      <c r="G48" s="478">
        <v>47600</v>
      </c>
      <c r="H48" s="478">
        <v>0.8004574042309891</v>
      </c>
      <c r="I48" s="478">
        <v>560</v>
      </c>
      <c r="J48" s="478">
        <v>106</v>
      </c>
      <c r="K48" s="478">
        <v>59466</v>
      </c>
      <c r="L48" s="478">
        <v>1</v>
      </c>
      <c r="M48" s="478">
        <v>561</v>
      </c>
      <c r="N48" s="478">
        <v>76</v>
      </c>
      <c r="O48" s="478">
        <v>42712</v>
      </c>
      <c r="P48" s="500">
        <v>0.71825917330911782</v>
      </c>
      <c r="Q48" s="479">
        <v>562</v>
      </c>
    </row>
    <row r="49" spans="1:17" ht="14.45" customHeight="1" x14ac:dyDescent="0.2">
      <c r="A49" s="473" t="s">
        <v>925</v>
      </c>
      <c r="B49" s="474" t="s">
        <v>844</v>
      </c>
      <c r="C49" s="474" t="s">
        <v>841</v>
      </c>
      <c r="D49" s="474" t="s">
        <v>889</v>
      </c>
      <c r="E49" s="474" t="s">
        <v>890</v>
      </c>
      <c r="F49" s="478">
        <v>1</v>
      </c>
      <c r="G49" s="478">
        <v>429</v>
      </c>
      <c r="H49" s="478">
        <v>1</v>
      </c>
      <c r="I49" s="478">
        <v>429</v>
      </c>
      <c r="J49" s="478">
        <v>1</v>
      </c>
      <c r="K49" s="478">
        <v>429</v>
      </c>
      <c r="L49" s="478">
        <v>1</v>
      </c>
      <c r="M49" s="478">
        <v>429</v>
      </c>
      <c r="N49" s="478">
        <v>2</v>
      </c>
      <c r="O49" s="478">
        <v>860</v>
      </c>
      <c r="P49" s="500">
        <v>2.0046620046620047</v>
      </c>
      <c r="Q49" s="479">
        <v>430</v>
      </c>
    </row>
    <row r="50" spans="1:17" ht="14.45" customHeight="1" x14ac:dyDescent="0.2">
      <c r="A50" s="473" t="s">
        <v>925</v>
      </c>
      <c r="B50" s="474" t="s">
        <v>844</v>
      </c>
      <c r="C50" s="474" t="s">
        <v>841</v>
      </c>
      <c r="D50" s="474" t="s">
        <v>891</v>
      </c>
      <c r="E50" s="474" t="s">
        <v>892</v>
      </c>
      <c r="F50" s="478"/>
      <c r="G50" s="478"/>
      <c r="H50" s="478"/>
      <c r="I50" s="478"/>
      <c r="J50" s="478">
        <v>1</v>
      </c>
      <c r="K50" s="478">
        <v>1246</v>
      </c>
      <c r="L50" s="478">
        <v>1</v>
      </c>
      <c r="M50" s="478">
        <v>1246</v>
      </c>
      <c r="N50" s="478"/>
      <c r="O50" s="478"/>
      <c r="P50" s="500"/>
      <c r="Q50" s="479"/>
    </row>
    <row r="51" spans="1:17" ht="14.45" customHeight="1" x14ac:dyDescent="0.2">
      <c r="A51" s="473" t="s">
        <v>925</v>
      </c>
      <c r="B51" s="474" t="s">
        <v>844</v>
      </c>
      <c r="C51" s="474" t="s">
        <v>841</v>
      </c>
      <c r="D51" s="474" t="s">
        <v>893</v>
      </c>
      <c r="E51" s="474" t="s">
        <v>852</v>
      </c>
      <c r="F51" s="478"/>
      <c r="G51" s="478"/>
      <c r="H51" s="478"/>
      <c r="I51" s="478"/>
      <c r="J51" s="478">
        <v>1</v>
      </c>
      <c r="K51" s="478">
        <v>958</v>
      </c>
      <c r="L51" s="478">
        <v>1</v>
      </c>
      <c r="M51" s="478">
        <v>958</v>
      </c>
      <c r="N51" s="478"/>
      <c r="O51" s="478"/>
      <c r="P51" s="500"/>
      <c r="Q51" s="479"/>
    </row>
    <row r="52" spans="1:17" ht="14.45" customHeight="1" x14ac:dyDescent="0.2">
      <c r="A52" s="473" t="s">
        <v>925</v>
      </c>
      <c r="B52" s="474" t="s">
        <v>844</v>
      </c>
      <c r="C52" s="474" t="s">
        <v>841</v>
      </c>
      <c r="D52" s="474" t="s">
        <v>894</v>
      </c>
      <c r="E52" s="474" t="s">
        <v>895</v>
      </c>
      <c r="F52" s="478">
        <v>13</v>
      </c>
      <c r="G52" s="478">
        <v>21437</v>
      </c>
      <c r="H52" s="478"/>
      <c r="I52" s="478">
        <v>1649</v>
      </c>
      <c r="J52" s="478"/>
      <c r="K52" s="478"/>
      <c r="L52" s="478"/>
      <c r="M52" s="478"/>
      <c r="N52" s="478"/>
      <c r="O52" s="478"/>
      <c r="P52" s="500"/>
      <c r="Q52" s="479"/>
    </row>
    <row r="53" spans="1:17" ht="14.45" customHeight="1" x14ac:dyDescent="0.2">
      <c r="A53" s="473" t="s">
        <v>925</v>
      </c>
      <c r="B53" s="474" t="s">
        <v>844</v>
      </c>
      <c r="C53" s="474" t="s">
        <v>841</v>
      </c>
      <c r="D53" s="474" t="s">
        <v>897</v>
      </c>
      <c r="E53" s="474" t="s">
        <v>898</v>
      </c>
      <c r="F53" s="478">
        <v>7</v>
      </c>
      <c r="G53" s="478">
        <v>15421</v>
      </c>
      <c r="H53" s="478">
        <v>0.17484126984126985</v>
      </c>
      <c r="I53" s="478">
        <v>2203</v>
      </c>
      <c r="J53" s="478">
        <v>40</v>
      </c>
      <c r="K53" s="478">
        <v>88200</v>
      </c>
      <c r="L53" s="478">
        <v>1</v>
      </c>
      <c r="M53" s="478">
        <v>2205</v>
      </c>
      <c r="N53" s="478">
        <v>37</v>
      </c>
      <c r="O53" s="478">
        <v>81918</v>
      </c>
      <c r="P53" s="500">
        <v>0.92877551020408167</v>
      </c>
      <c r="Q53" s="479">
        <v>2214</v>
      </c>
    </row>
    <row r="54" spans="1:17" ht="14.45" customHeight="1" x14ac:dyDescent="0.2">
      <c r="A54" s="473" t="s">
        <v>926</v>
      </c>
      <c r="B54" s="474" t="s">
        <v>844</v>
      </c>
      <c r="C54" s="474" t="s">
        <v>841</v>
      </c>
      <c r="D54" s="474" t="s">
        <v>869</v>
      </c>
      <c r="E54" s="474" t="s">
        <v>870</v>
      </c>
      <c r="F54" s="478"/>
      <c r="G54" s="478"/>
      <c r="H54" s="478"/>
      <c r="I54" s="478"/>
      <c r="J54" s="478"/>
      <c r="K54" s="478"/>
      <c r="L54" s="478"/>
      <c r="M54" s="478"/>
      <c r="N54" s="478">
        <v>1</v>
      </c>
      <c r="O54" s="478">
        <v>17</v>
      </c>
      <c r="P54" s="500"/>
      <c r="Q54" s="479">
        <v>17</v>
      </c>
    </row>
    <row r="55" spans="1:17" ht="14.45" customHeight="1" x14ac:dyDescent="0.2">
      <c r="A55" s="473" t="s">
        <v>926</v>
      </c>
      <c r="B55" s="474" t="s">
        <v>844</v>
      </c>
      <c r="C55" s="474" t="s">
        <v>841</v>
      </c>
      <c r="D55" s="474" t="s">
        <v>871</v>
      </c>
      <c r="E55" s="474" t="s">
        <v>856</v>
      </c>
      <c r="F55" s="478"/>
      <c r="G55" s="478"/>
      <c r="H55" s="478"/>
      <c r="I55" s="478"/>
      <c r="J55" s="478"/>
      <c r="K55" s="478"/>
      <c r="L55" s="478"/>
      <c r="M55" s="478"/>
      <c r="N55" s="478">
        <v>2</v>
      </c>
      <c r="O55" s="478">
        <v>1428</v>
      </c>
      <c r="P55" s="500"/>
      <c r="Q55" s="479">
        <v>714</v>
      </c>
    </row>
    <row r="56" spans="1:17" ht="14.45" customHeight="1" x14ac:dyDescent="0.2">
      <c r="A56" s="473" t="s">
        <v>926</v>
      </c>
      <c r="B56" s="474" t="s">
        <v>844</v>
      </c>
      <c r="C56" s="474" t="s">
        <v>841</v>
      </c>
      <c r="D56" s="474" t="s">
        <v>875</v>
      </c>
      <c r="E56" s="474" t="s">
        <v>876</v>
      </c>
      <c r="F56" s="478"/>
      <c r="G56" s="478"/>
      <c r="H56" s="478"/>
      <c r="I56" s="478"/>
      <c r="J56" s="478"/>
      <c r="K56" s="478"/>
      <c r="L56" s="478"/>
      <c r="M56" s="478"/>
      <c r="N56" s="478">
        <v>2</v>
      </c>
      <c r="O56" s="478">
        <v>140</v>
      </c>
      <c r="P56" s="500"/>
      <c r="Q56" s="479">
        <v>70</v>
      </c>
    </row>
    <row r="57" spans="1:17" ht="14.45" customHeight="1" x14ac:dyDescent="0.2">
      <c r="A57" s="473" t="s">
        <v>927</v>
      </c>
      <c r="B57" s="474" t="s">
        <v>840</v>
      </c>
      <c r="C57" s="474" t="s">
        <v>841</v>
      </c>
      <c r="D57" s="474" t="s">
        <v>842</v>
      </c>
      <c r="E57" s="474" t="s">
        <v>843</v>
      </c>
      <c r="F57" s="478">
        <v>1</v>
      </c>
      <c r="G57" s="478">
        <v>11413</v>
      </c>
      <c r="H57" s="478"/>
      <c r="I57" s="478">
        <v>11413</v>
      </c>
      <c r="J57" s="478"/>
      <c r="K57" s="478"/>
      <c r="L57" s="478"/>
      <c r="M57" s="478"/>
      <c r="N57" s="478">
        <v>1</v>
      </c>
      <c r="O57" s="478">
        <v>11513</v>
      </c>
      <c r="P57" s="500"/>
      <c r="Q57" s="479">
        <v>11513</v>
      </c>
    </row>
    <row r="58" spans="1:17" ht="14.45" customHeight="1" x14ac:dyDescent="0.2">
      <c r="A58" s="473" t="s">
        <v>928</v>
      </c>
      <c r="B58" s="474" t="s">
        <v>840</v>
      </c>
      <c r="C58" s="474" t="s">
        <v>841</v>
      </c>
      <c r="D58" s="474" t="s">
        <v>842</v>
      </c>
      <c r="E58" s="474" t="s">
        <v>843</v>
      </c>
      <c r="F58" s="478">
        <v>1</v>
      </c>
      <c r="G58" s="478">
        <v>11413</v>
      </c>
      <c r="H58" s="478">
        <v>0.49912533893116418</v>
      </c>
      <c r="I58" s="478">
        <v>11413</v>
      </c>
      <c r="J58" s="478">
        <v>2</v>
      </c>
      <c r="K58" s="478">
        <v>22866</v>
      </c>
      <c r="L58" s="478">
        <v>1</v>
      </c>
      <c r="M58" s="478">
        <v>11433</v>
      </c>
      <c r="N58" s="478"/>
      <c r="O58" s="478"/>
      <c r="P58" s="500"/>
      <c r="Q58" s="479"/>
    </row>
    <row r="59" spans="1:17" ht="14.45" customHeight="1" x14ac:dyDescent="0.2">
      <c r="A59" s="473" t="s">
        <v>928</v>
      </c>
      <c r="B59" s="474" t="s">
        <v>844</v>
      </c>
      <c r="C59" s="474" t="s">
        <v>841</v>
      </c>
      <c r="D59" s="474" t="s">
        <v>853</v>
      </c>
      <c r="E59" s="474" t="s">
        <v>854</v>
      </c>
      <c r="F59" s="478">
        <v>3</v>
      </c>
      <c r="G59" s="478">
        <v>11475</v>
      </c>
      <c r="H59" s="478"/>
      <c r="I59" s="478">
        <v>3825</v>
      </c>
      <c r="J59" s="478"/>
      <c r="K59" s="478"/>
      <c r="L59" s="478"/>
      <c r="M59" s="478"/>
      <c r="N59" s="478"/>
      <c r="O59" s="478"/>
      <c r="P59" s="500"/>
      <c r="Q59" s="479"/>
    </row>
    <row r="60" spans="1:17" ht="14.45" customHeight="1" x14ac:dyDescent="0.2">
      <c r="A60" s="473" t="s">
        <v>928</v>
      </c>
      <c r="B60" s="474" t="s">
        <v>844</v>
      </c>
      <c r="C60" s="474" t="s">
        <v>841</v>
      </c>
      <c r="D60" s="474" t="s">
        <v>859</v>
      </c>
      <c r="E60" s="474" t="s">
        <v>860</v>
      </c>
      <c r="F60" s="478">
        <v>1</v>
      </c>
      <c r="G60" s="478">
        <v>1655</v>
      </c>
      <c r="H60" s="478"/>
      <c r="I60" s="478">
        <v>1655</v>
      </c>
      <c r="J60" s="478"/>
      <c r="K60" s="478"/>
      <c r="L60" s="478"/>
      <c r="M60" s="478"/>
      <c r="N60" s="478"/>
      <c r="O60" s="478"/>
      <c r="P60" s="500"/>
      <c r="Q60" s="479"/>
    </row>
    <row r="61" spans="1:17" ht="14.45" customHeight="1" x14ac:dyDescent="0.2">
      <c r="A61" s="473" t="s">
        <v>928</v>
      </c>
      <c r="B61" s="474" t="s">
        <v>844</v>
      </c>
      <c r="C61" s="474" t="s">
        <v>841</v>
      </c>
      <c r="D61" s="474" t="s">
        <v>869</v>
      </c>
      <c r="E61" s="474" t="s">
        <v>870</v>
      </c>
      <c r="F61" s="478">
        <v>5</v>
      </c>
      <c r="G61" s="478">
        <v>85</v>
      </c>
      <c r="H61" s="478">
        <v>1.25</v>
      </c>
      <c r="I61" s="478">
        <v>17</v>
      </c>
      <c r="J61" s="478">
        <v>4</v>
      </c>
      <c r="K61" s="478">
        <v>68</v>
      </c>
      <c r="L61" s="478">
        <v>1</v>
      </c>
      <c r="M61" s="478">
        <v>17</v>
      </c>
      <c r="N61" s="478">
        <v>5</v>
      </c>
      <c r="O61" s="478">
        <v>85</v>
      </c>
      <c r="P61" s="500">
        <v>1.25</v>
      </c>
      <c r="Q61" s="479">
        <v>17</v>
      </c>
    </row>
    <row r="62" spans="1:17" ht="14.45" customHeight="1" x14ac:dyDescent="0.2">
      <c r="A62" s="473" t="s">
        <v>928</v>
      </c>
      <c r="B62" s="474" t="s">
        <v>844</v>
      </c>
      <c r="C62" s="474" t="s">
        <v>841</v>
      </c>
      <c r="D62" s="474" t="s">
        <v>871</v>
      </c>
      <c r="E62" s="474" t="s">
        <v>856</v>
      </c>
      <c r="F62" s="478">
        <v>10</v>
      </c>
      <c r="G62" s="478">
        <v>7080</v>
      </c>
      <c r="H62" s="478">
        <v>1.6643159379407617</v>
      </c>
      <c r="I62" s="478">
        <v>708</v>
      </c>
      <c r="J62" s="478">
        <v>6</v>
      </c>
      <c r="K62" s="478">
        <v>4254</v>
      </c>
      <c r="L62" s="478">
        <v>1</v>
      </c>
      <c r="M62" s="478">
        <v>709</v>
      </c>
      <c r="N62" s="478">
        <v>9</v>
      </c>
      <c r="O62" s="478">
        <v>6426</v>
      </c>
      <c r="P62" s="500">
        <v>1.5105782792665727</v>
      </c>
      <c r="Q62" s="479">
        <v>714</v>
      </c>
    </row>
    <row r="63" spans="1:17" ht="14.45" customHeight="1" x14ac:dyDescent="0.2">
      <c r="A63" s="473" t="s">
        <v>928</v>
      </c>
      <c r="B63" s="474" t="s">
        <v>844</v>
      </c>
      <c r="C63" s="474" t="s">
        <v>841</v>
      </c>
      <c r="D63" s="474" t="s">
        <v>872</v>
      </c>
      <c r="E63" s="474" t="s">
        <v>858</v>
      </c>
      <c r="F63" s="478">
        <v>5</v>
      </c>
      <c r="G63" s="478">
        <v>7195</v>
      </c>
      <c r="H63" s="478">
        <v>1.2482650936849411</v>
      </c>
      <c r="I63" s="478">
        <v>1439</v>
      </c>
      <c r="J63" s="478">
        <v>4</v>
      </c>
      <c r="K63" s="478">
        <v>5764</v>
      </c>
      <c r="L63" s="478">
        <v>1</v>
      </c>
      <c r="M63" s="478">
        <v>1441</v>
      </c>
      <c r="N63" s="478"/>
      <c r="O63" s="478"/>
      <c r="P63" s="500"/>
      <c r="Q63" s="479"/>
    </row>
    <row r="64" spans="1:17" ht="14.45" customHeight="1" x14ac:dyDescent="0.2">
      <c r="A64" s="473" t="s">
        <v>928</v>
      </c>
      <c r="B64" s="474" t="s">
        <v>844</v>
      </c>
      <c r="C64" s="474" t="s">
        <v>841</v>
      </c>
      <c r="D64" s="474" t="s">
        <v>873</v>
      </c>
      <c r="E64" s="474" t="s">
        <v>874</v>
      </c>
      <c r="F64" s="478">
        <v>3</v>
      </c>
      <c r="G64" s="478">
        <v>7314</v>
      </c>
      <c r="H64" s="478">
        <v>2.9950859950859949</v>
      </c>
      <c r="I64" s="478">
        <v>2438</v>
      </c>
      <c r="J64" s="478">
        <v>1</v>
      </c>
      <c r="K64" s="478">
        <v>2442</v>
      </c>
      <c r="L64" s="478">
        <v>1</v>
      </c>
      <c r="M64" s="478">
        <v>2442</v>
      </c>
      <c r="N64" s="478"/>
      <c r="O64" s="478"/>
      <c r="P64" s="500"/>
      <c r="Q64" s="479"/>
    </row>
    <row r="65" spans="1:17" ht="14.45" customHeight="1" x14ac:dyDescent="0.2">
      <c r="A65" s="473" t="s">
        <v>928</v>
      </c>
      <c r="B65" s="474" t="s">
        <v>844</v>
      </c>
      <c r="C65" s="474" t="s">
        <v>841</v>
      </c>
      <c r="D65" s="474" t="s">
        <v>875</v>
      </c>
      <c r="E65" s="474" t="s">
        <v>876</v>
      </c>
      <c r="F65" s="478">
        <v>10</v>
      </c>
      <c r="G65" s="478">
        <v>690</v>
      </c>
      <c r="H65" s="478">
        <v>1.6666666666666667</v>
      </c>
      <c r="I65" s="478">
        <v>69</v>
      </c>
      <c r="J65" s="478">
        <v>6</v>
      </c>
      <c r="K65" s="478">
        <v>414</v>
      </c>
      <c r="L65" s="478">
        <v>1</v>
      </c>
      <c r="M65" s="478">
        <v>69</v>
      </c>
      <c r="N65" s="478">
        <v>9</v>
      </c>
      <c r="O65" s="478">
        <v>630</v>
      </c>
      <c r="P65" s="500">
        <v>1.5217391304347827</v>
      </c>
      <c r="Q65" s="479">
        <v>70</v>
      </c>
    </row>
    <row r="66" spans="1:17" ht="14.45" customHeight="1" x14ac:dyDescent="0.2">
      <c r="A66" s="473" t="s">
        <v>928</v>
      </c>
      <c r="B66" s="474" t="s">
        <v>844</v>
      </c>
      <c r="C66" s="474" t="s">
        <v>841</v>
      </c>
      <c r="D66" s="474" t="s">
        <v>881</v>
      </c>
      <c r="E66" s="474" t="s">
        <v>882</v>
      </c>
      <c r="F66" s="478">
        <v>21</v>
      </c>
      <c r="G66" s="478">
        <v>11760</v>
      </c>
      <c r="H66" s="478">
        <v>1.9056878949927079</v>
      </c>
      <c r="I66" s="478">
        <v>560</v>
      </c>
      <c r="J66" s="478">
        <v>11</v>
      </c>
      <c r="K66" s="478">
        <v>6171</v>
      </c>
      <c r="L66" s="478">
        <v>1</v>
      </c>
      <c r="M66" s="478">
        <v>561</v>
      </c>
      <c r="N66" s="478">
        <v>15</v>
      </c>
      <c r="O66" s="478">
        <v>8430</v>
      </c>
      <c r="P66" s="500">
        <v>1.3660670879922217</v>
      </c>
      <c r="Q66" s="479">
        <v>562</v>
      </c>
    </row>
    <row r="67" spans="1:17" ht="14.45" customHeight="1" x14ac:dyDescent="0.2">
      <c r="A67" s="473" t="s">
        <v>928</v>
      </c>
      <c r="B67" s="474" t="s">
        <v>844</v>
      </c>
      <c r="C67" s="474" t="s">
        <v>841</v>
      </c>
      <c r="D67" s="474" t="s">
        <v>894</v>
      </c>
      <c r="E67" s="474" t="s">
        <v>895</v>
      </c>
      <c r="F67" s="478">
        <v>5</v>
      </c>
      <c r="G67" s="478">
        <v>8245</v>
      </c>
      <c r="H67" s="478"/>
      <c r="I67" s="478">
        <v>1649</v>
      </c>
      <c r="J67" s="478"/>
      <c r="K67" s="478"/>
      <c r="L67" s="478"/>
      <c r="M67" s="478"/>
      <c r="N67" s="478"/>
      <c r="O67" s="478"/>
      <c r="P67" s="500"/>
      <c r="Q67" s="479"/>
    </row>
    <row r="68" spans="1:17" ht="14.45" customHeight="1" x14ac:dyDescent="0.2">
      <c r="A68" s="473" t="s">
        <v>928</v>
      </c>
      <c r="B68" s="474" t="s">
        <v>844</v>
      </c>
      <c r="C68" s="474" t="s">
        <v>841</v>
      </c>
      <c r="D68" s="474" t="s">
        <v>897</v>
      </c>
      <c r="E68" s="474" t="s">
        <v>898</v>
      </c>
      <c r="F68" s="478"/>
      <c r="G68" s="478"/>
      <c r="H68" s="478"/>
      <c r="I68" s="478"/>
      <c r="J68" s="478">
        <v>9</v>
      </c>
      <c r="K68" s="478">
        <v>19845</v>
      </c>
      <c r="L68" s="478">
        <v>1</v>
      </c>
      <c r="M68" s="478">
        <v>2205</v>
      </c>
      <c r="N68" s="478">
        <v>1</v>
      </c>
      <c r="O68" s="478">
        <v>2214</v>
      </c>
      <c r="P68" s="500">
        <v>0.11156462585034013</v>
      </c>
      <c r="Q68" s="479">
        <v>2214</v>
      </c>
    </row>
    <row r="69" spans="1:17" ht="14.45" customHeight="1" x14ac:dyDescent="0.2">
      <c r="A69" s="473" t="s">
        <v>929</v>
      </c>
      <c r="B69" s="474" t="s">
        <v>840</v>
      </c>
      <c r="C69" s="474" t="s">
        <v>841</v>
      </c>
      <c r="D69" s="474" t="s">
        <v>842</v>
      </c>
      <c r="E69" s="474" t="s">
        <v>843</v>
      </c>
      <c r="F69" s="478">
        <v>1</v>
      </c>
      <c r="G69" s="478">
        <v>11413</v>
      </c>
      <c r="H69" s="478">
        <v>0.49912533893116418</v>
      </c>
      <c r="I69" s="478">
        <v>11413</v>
      </c>
      <c r="J69" s="478">
        <v>2</v>
      </c>
      <c r="K69" s="478">
        <v>22866</v>
      </c>
      <c r="L69" s="478">
        <v>1</v>
      </c>
      <c r="M69" s="478">
        <v>11433</v>
      </c>
      <c r="N69" s="478">
        <v>1</v>
      </c>
      <c r="O69" s="478">
        <v>11513</v>
      </c>
      <c r="P69" s="500">
        <v>0.5034986442753433</v>
      </c>
      <c r="Q69" s="479">
        <v>11513</v>
      </c>
    </row>
    <row r="70" spans="1:17" ht="14.45" customHeight="1" x14ac:dyDescent="0.2">
      <c r="A70" s="473" t="s">
        <v>929</v>
      </c>
      <c r="B70" s="474" t="s">
        <v>844</v>
      </c>
      <c r="C70" s="474" t="s">
        <v>841</v>
      </c>
      <c r="D70" s="474" t="s">
        <v>845</v>
      </c>
      <c r="E70" s="474" t="s">
        <v>846</v>
      </c>
      <c r="F70" s="478">
        <v>1</v>
      </c>
      <c r="G70" s="478">
        <v>136</v>
      </c>
      <c r="H70" s="478">
        <v>0.49635036496350365</v>
      </c>
      <c r="I70" s="478">
        <v>136</v>
      </c>
      <c r="J70" s="478">
        <v>2</v>
      </c>
      <c r="K70" s="478">
        <v>274</v>
      </c>
      <c r="L70" s="478">
        <v>1</v>
      </c>
      <c r="M70" s="478">
        <v>137</v>
      </c>
      <c r="N70" s="478"/>
      <c r="O70" s="478"/>
      <c r="P70" s="500"/>
      <c r="Q70" s="479"/>
    </row>
    <row r="71" spans="1:17" ht="14.45" customHeight="1" x14ac:dyDescent="0.2">
      <c r="A71" s="473" t="s">
        <v>929</v>
      </c>
      <c r="B71" s="474" t="s">
        <v>844</v>
      </c>
      <c r="C71" s="474" t="s">
        <v>841</v>
      </c>
      <c r="D71" s="474" t="s">
        <v>849</v>
      </c>
      <c r="E71" s="474" t="s">
        <v>850</v>
      </c>
      <c r="F71" s="478"/>
      <c r="G71" s="478"/>
      <c r="H71" s="478"/>
      <c r="I71" s="478"/>
      <c r="J71" s="478">
        <v>2</v>
      </c>
      <c r="K71" s="478">
        <v>4686</v>
      </c>
      <c r="L71" s="478">
        <v>1</v>
      </c>
      <c r="M71" s="478">
        <v>2343</v>
      </c>
      <c r="N71" s="478">
        <v>3</v>
      </c>
      <c r="O71" s="478">
        <v>7071</v>
      </c>
      <c r="P71" s="500">
        <v>1.5089628681177978</v>
      </c>
      <c r="Q71" s="479">
        <v>2357</v>
      </c>
    </row>
    <row r="72" spans="1:17" ht="14.45" customHeight="1" x14ac:dyDescent="0.2">
      <c r="A72" s="473" t="s">
        <v>929</v>
      </c>
      <c r="B72" s="474" t="s">
        <v>844</v>
      </c>
      <c r="C72" s="474" t="s">
        <v>841</v>
      </c>
      <c r="D72" s="474" t="s">
        <v>851</v>
      </c>
      <c r="E72" s="474" t="s">
        <v>852</v>
      </c>
      <c r="F72" s="478"/>
      <c r="G72" s="478"/>
      <c r="H72" s="478"/>
      <c r="I72" s="478"/>
      <c r="J72" s="478">
        <v>2</v>
      </c>
      <c r="K72" s="478">
        <v>2156</v>
      </c>
      <c r="L72" s="478">
        <v>1</v>
      </c>
      <c r="M72" s="478">
        <v>1078</v>
      </c>
      <c r="N72" s="478">
        <v>1</v>
      </c>
      <c r="O72" s="478">
        <v>1083</v>
      </c>
      <c r="P72" s="500">
        <v>0.50231910946196656</v>
      </c>
      <c r="Q72" s="479">
        <v>1083</v>
      </c>
    </row>
    <row r="73" spans="1:17" ht="14.45" customHeight="1" x14ac:dyDescent="0.2">
      <c r="A73" s="473" t="s">
        <v>929</v>
      </c>
      <c r="B73" s="474" t="s">
        <v>844</v>
      </c>
      <c r="C73" s="474" t="s">
        <v>841</v>
      </c>
      <c r="D73" s="474" t="s">
        <v>853</v>
      </c>
      <c r="E73" s="474" t="s">
        <v>854</v>
      </c>
      <c r="F73" s="478">
        <v>2</v>
      </c>
      <c r="G73" s="478">
        <v>7650</v>
      </c>
      <c r="H73" s="478">
        <v>0.49960815047021945</v>
      </c>
      <c r="I73" s="478">
        <v>3825</v>
      </c>
      <c r="J73" s="478">
        <v>4</v>
      </c>
      <c r="K73" s="478">
        <v>15312</v>
      </c>
      <c r="L73" s="478">
        <v>1</v>
      </c>
      <c r="M73" s="478">
        <v>3828</v>
      </c>
      <c r="N73" s="478">
        <v>4</v>
      </c>
      <c r="O73" s="478">
        <v>15372</v>
      </c>
      <c r="P73" s="500">
        <v>1.0039184952978057</v>
      </c>
      <c r="Q73" s="479">
        <v>3843</v>
      </c>
    </row>
    <row r="74" spans="1:17" ht="14.45" customHeight="1" x14ac:dyDescent="0.2">
      <c r="A74" s="473" t="s">
        <v>929</v>
      </c>
      <c r="B74" s="474" t="s">
        <v>844</v>
      </c>
      <c r="C74" s="474" t="s">
        <v>841</v>
      </c>
      <c r="D74" s="474" t="s">
        <v>855</v>
      </c>
      <c r="E74" s="474" t="s">
        <v>856</v>
      </c>
      <c r="F74" s="478"/>
      <c r="G74" s="478"/>
      <c r="H74" s="478"/>
      <c r="I74" s="478"/>
      <c r="J74" s="478"/>
      <c r="K74" s="478"/>
      <c r="L74" s="478"/>
      <c r="M74" s="478"/>
      <c r="N74" s="478">
        <v>1</v>
      </c>
      <c r="O74" s="478">
        <v>446</v>
      </c>
      <c r="P74" s="500"/>
      <c r="Q74" s="479">
        <v>446</v>
      </c>
    </row>
    <row r="75" spans="1:17" ht="14.45" customHeight="1" x14ac:dyDescent="0.2">
      <c r="A75" s="473" t="s">
        <v>929</v>
      </c>
      <c r="B75" s="474" t="s">
        <v>844</v>
      </c>
      <c r="C75" s="474" t="s">
        <v>841</v>
      </c>
      <c r="D75" s="474" t="s">
        <v>857</v>
      </c>
      <c r="E75" s="474" t="s">
        <v>858</v>
      </c>
      <c r="F75" s="478"/>
      <c r="G75" s="478"/>
      <c r="H75" s="478"/>
      <c r="I75" s="478"/>
      <c r="J75" s="478"/>
      <c r="K75" s="478"/>
      <c r="L75" s="478"/>
      <c r="M75" s="478"/>
      <c r="N75" s="478">
        <v>1</v>
      </c>
      <c r="O75" s="478">
        <v>857</v>
      </c>
      <c r="P75" s="500"/>
      <c r="Q75" s="479">
        <v>857</v>
      </c>
    </row>
    <row r="76" spans="1:17" ht="14.45" customHeight="1" x14ac:dyDescent="0.2">
      <c r="A76" s="473" t="s">
        <v>929</v>
      </c>
      <c r="B76" s="474" t="s">
        <v>844</v>
      </c>
      <c r="C76" s="474" t="s">
        <v>841</v>
      </c>
      <c r="D76" s="474" t="s">
        <v>863</v>
      </c>
      <c r="E76" s="474" t="s">
        <v>864</v>
      </c>
      <c r="F76" s="478"/>
      <c r="G76" s="478"/>
      <c r="H76" s="478"/>
      <c r="I76" s="478"/>
      <c r="J76" s="478">
        <v>1</v>
      </c>
      <c r="K76" s="478">
        <v>841</v>
      </c>
      <c r="L76" s="478">
        <v>1</v>
      </c>
      <c r="M76" s="478">
        <v>841</v>
      </c>
      <c r="N76" s="478">
        <v>2</v>
      </c>
      <c r="O76" s="478">
        <v>1688</v>
      </c>
      <c r="P76" s="500">
        <v>2.0071343638525563</v>
      </c>
      <c r="Q76" s="479">
        <v>844</v>
      </c>
    </row>
    <row r="77" spans="1:17" ht="14.45" customHeight="1" x14ac:dyDescent="0.2">
      <c r="A77" s="473" t="s">
        <v>929</v>
      </c>
      <c r="B77" s="474" t="s">
        <v>844</v>
      </c>
      <c r="C77" s="474" t="s">
        <v>841</v>
      </c>
      <c r="D77" s="474" t="s">
        <v>869</v>
      </c>
      <c r="E77" s="474" t="s">
        <v>870</v>
      </c>
      <c r="F77" s="478">
        <v>5</v>
      </c>
      <c r="G77" s="478">
        <v>85</v>
      </c>
      <c r="H77" s="478">
        <v>0.5</v>
      </c>
      <c r="I77" s="478">
        <v>17</v>
      </c>
      <c r="J77" s="478">
        <v>10</v>
      </c>
      <c r="K77" s="478">
        <v>170</v>
      </c>
      <c r="L77" s="478">
        <v>1</v>
      </c>
      <c r="M77" s="478">
        <v>17</v>
      </c>
      <c r="N77" s="478">
        <v>13</v>
      </c>
      <c r="O77" s="478">
        <v>221</v>
      </c>
      <c r="P77" s="500">
        <v>1.3</v>
      </c>
      <c r="Q77" s="479">
        <v>17</v>
      </c>
    </row>
    <row r="78" spans="1:17" ht="14.45" customHeight="1" x14ac:dyDescent="0.2">
      <c r="A78" s="473" t="s">
        <v>929</v>
      </c>
      <c r="B78" s="474" t="s">
        <v>844</v>
      </c>
      <c r="C78" s="474" t="s">
        <v>841</v>
      </c>
      <c r="D78" s="474" t="s">
        <v>871</v>
      </c>
      <c r="E78" s="474" t="s">
        <v>856</v>
      </c>
      <c r="F78" s="478">
        <v>9</v>
      </c>
      <c r="G78" s="478">
        <v>6372</v>
      </c>
      <c r="H78" s="478">
        <v>0.52866506264000668</v>
      </c>
      <c r="I78" s="478">
        <v>708</v>
      </c>
      <c r="J78" s="478">
        <v>17</v>
      </c>
      <c r="K78" s="478">
        <v>12053</v>
      </c>
      <c r="L78" s="478">
        <v>1</v>
      </c>
      <c r="M78" s="478">
        <v>709</v>
      </c>
      <c r="N78" s="478">
        <v>19</v>
      </c>
      <c r="O78" s="478">
        <v>13566</v>
      </c>
      <c r="P78" s="500">
        <v>1.1255289139633287</v>
      </c>
      <c r="Q78" s="479">
        <v>714</v>
      </c>
    </row>
    <row r="79" spans="1:17" ht="14.45" customHeight="1" x14ac:dyDescent="0.2">
      <c r="A79" s="473" t="s">
        <v>929</v>
      </c>
      <c r="B79" s="474" t="s">
        <v>844</v>
      </c>
      <c r="C79" s="474" t="s">
        <v>841</v>
      </c>
      <c r="D79" s="474" t="s">
        <v>872</v>
      </c>
      <c r="E79" s="474" t="s">
        <v>858</v>
      </c>
      <c r="F79" s="478">
        <v>5</v>
      </c>
      <c r="G79" s="478">
        <v>7195</v>
      </c>
      <c r="H79" s="478">
        <v>0.55478448608219599</v>
      </c>
      <c r="I79" s="478">
        <v>1439</v>
      </c>
      <c r="J79" s="478">
        <v>9</v>
      </c>
      <c r="K79" s="478">
        <v>12969</v>
      </c>
      <c r="L79" s="478">
        <v>1</v>
      </c>
      <c r="M79" s="478">
        <v>1441</v>
      </c>
      <c r="N79" s="478">
        <v>1</v>
      </c>
      <c r="O79" s="478">
        <v>1448</v>
      </c>
      <c r="P79" s="500">
        <v>0.11165085974246279</v>
      </c>
      <c r="Q79" s="479">
        <v>1448</v>
      </c>
    </row>
    <row r="80" spans="1:17" ht="14.45" customHeight="1" x14ac:dyDescent="0.2">
      <c r="A80" s="473" t="s">
        <v>929</v>
      </c>
      <c r="B80" s="474" t="s">
        <v>844</v>
      </c>
      <c r="C80" s="474" t="s">
        <v>841</v>
      </c>
      <c r="D80" s="474" t="s">
        <v>873</v>
      </c>
      <c r="E80" s="474" t="s">
        <v>874</v>
      </c>
      <c r="F80" s="478">
        <v>4</v>
      </c>
      <c r="G80" s="478">
        <v>9752</v>
      </c>
      <c r="H80" s="478">
        <v>0.49918099918099917</v>
      </c>
      <c r="I80" s="478">
        <v>2438</v>
      </c>
      <c r="J80" s="478">
        <v>8</v>
      </c>
      <c r="K80" s="478">
        <v>19536</v>
      </c>
      <c r="L80" s="478">
        <v>1</v>
      </c>
      <c r="M80" s="478">
        <v>2442</v>
      </c>
      <c r="N80" s="478">
        <v>6</v>
      </c>
      <c r="O80" s="478">
        <v>14730</v>
      </c>
      <c r="P80" s="500">
        <v>0.75399262899262898</v>
      </c>
      <c r="Q80" s="479">
        <v>2455</v>
      </c>
    </row>
    <row r="81" spans="1:17" ht="14.45" customHeight="1" x14ac:dyDescent="0.2">
      <c r="A81" s="473" t="s">
        <v>929</v>
      </c>
      <c r="B81" s="474" t="s">
        <v>844</v>
      </c>
      <c r="C81" s="474" t="s">
        <v>841</v>
      </c>
      <c r="D81" s="474" t="s">
        <v>875</v>
      </c>
      <c r="E81" s="474" t="s">
        <v>876</v>
      </c>
      <c r="F81" s="478">
        <v>9</v>
      </c>
      <c r="G81" s="478">
        <v>621</v>
      </c>
      <c r="H81" s="478">
        <v>0.52941176470588236</v>
      </c>
      <c r="I81" s="478">
        <v>69</v>
      </c>
      <c r="J81" s="478">
        <v>17</v>
      </c>
      <c r="K81" s="478">
        <v>1173</v>
      </c>
      <c r="L81" s="478">
        <v>1</v>
      </c>
      <c r="M81" s="478">
        <v>69</v>
      </c>
      <c r="N81" s="478">
        <v>18</v>
      </c>
      <c r="O81" s="478">
        <v>1260</v>
      </c>
      <c r="P81" s="500">
        <v>1.0741687979539642</v>
      </c>
      <c r="Q81" s="479">
        <v>70</v>
      </c>
    </row>
    <row r="82" spans="1:17" ht="14.45" customHeight="1" x14ac:dyDescent="0.2">
      <c r="A82" s="473" t="s">
        <v>929</v>
      </c>
      <c r="B82" s="474" t="s">
        <v>844</v>
      </c>
      <c r="C82" s="474" t="s">
        <v>841</v>
      </c>
      <c r="D82" s="474" t="s">
        <v>879</v>
      </c>
      <c r="E82" s="474" t="s">
        <v>880</v>
      </c>
      <c r="F82" s="478"/>
      <c r="G82" s="478"/>
      <c r="H82" s="478"/>
      <c r="I82" s="478"/>
      <c r="J82" s="478"/>
      <c r="K82" s="478"/>
      <c r="L82" s="478"/>
      <c r="M82" s="478"/>
      <c r="N82" s="478">
        <v>1</v>
      </c>
      <c r="O82" s="478">
        <v>1674</v>
      </c>
      <c r="P82" s="500"/>
      <c r="Q82" s="479">
        <v>1674</v>
      </c>
    </row>
    <row r="83" spans="1:17" ht="14.45" customHeight="1" x14ac:dyDescent="0.2">
      <c r="A83" s="473" t="s">
        <v>929</v>
      </c>
      <c r="B83" s="474" t="s">
        <v>844</v>
      </c>
      <c r="C83" s="474" t="s">
        <v>841</v>
      </c>
      <c r="D83" s="474" t="s">
        <v>881</v>
      </c>
      <c r="E83" s="474" t="s">
        <v>882</v>
      </c>
      <c r="F83" s="478">
        <v>19</v>
      </c>
      <c r="G83" s="478">
        <v>10640</v>
      </c>
      <c r="H83" s="478">
        <v>0.54188948306595364</v>
      </c>
      <c r="I83" s="478">
        <v>560</v>
      </c>
      <c r="J83" s="478">
        <v>35</v>
      </c>
      <c r="K83" s="478">
        <v>19635</v>
      </c>
      <c r="L83" s="478">
        <v>1</v>
      </c>
      <c r="M83" s="478">
        <v>561</v>
      </c>
      <c r="N83" s="478">
        <v>28</v>
      </c>
      <c r="O83" s="478">
        <v>15736</v>
      </c>
      <c r="P83" s="500">
        <v>0.80142602495543669</v>
      </c>
      <c r="Q83" s="479">
        <v>562</v>
      </c>
    </row>
    <row r="84" spans="1:17" ht="14.45" customHeight="1" x14ac:dyDescent="0.2">
      <c r="A84" s="473" t="s">
        <v>929</v>
      </c>
      <c r="B84" s="474" t="s">
        <v>844</v>
      </c>
      <c r="C84" s="474" t="s">
        <v>841</v>
      </c>
      <c r="D84" s="474" t="s">
        <v>889</v>
      </c>
      <c r="E84" s="474" t="s">
        <v>890</v>
      </c>
      <c r="F84" s="478"/>
      <c r="G84" s="478"/>
      <c r="H84" s="478"/>
      <c r="I84" s="478"/>
      <c r="J84" s="478"/>
      <c r="K84" s="478"/>
      <c r="L84" s="478"/>
      <c r="M84" s="478"/>
      <c r="N84" s="478">
        <v>5</v>
      </c>
      <c r="O84" s="478">
        <v>2150</v>
      </c>
      <c r="P84" s="500"/>
      <c r="Q84" s="479">
        <v>430</v>
      </c>
    </row>
    <row r="85" spans="1:17" ht="14.45" customHeight="1" x14ac:dyDescent="0.2">
      <c r="A85" s="473" t="s">
        <v>929</v>
      </c>
      <c r="B85" s="474" t="s">
        <v>844</v>
      </c>
      <c r="C85" s="474" t="s">
        <v>841</v>
      </c>
      <c r="D85" s="474" t="s">
        <v>894</v>
      </c>
      <c r="E85" s="474" t="s">
        <v>895</v>
      </c>
      <c r="F85" s="478">
        <v>1</v>
      </c>
      <c r="G85" s="478">
        <v>1649</v>
      </c>
      <c r="H85" s="478"/>
      <c r="I85" s="478">
        <v>1649</v>
      </c>
      <c r="J85" s="478"/>
      <c r="K85" s="478"/>
      <c r="L85" s="478"/>
      <c r="M85" s="478"/>
      <c r="N85" s="478"/>
      <c r="O85" s="478"/>
      <c r="P85" s="500"/>
      <c r="Q85" s="479"/>
    </row>
    <row r="86" spans="1:17" ht="14.45" customHeight="1" x14ac:dyDescent="0.2">
      <c r="A86" s="473" t="s">
        <v>929</v>
      </c>
      <c r="B86" s="474" t="s">
        <v>844</v>
      </c>
      <c r="C86" s="474" t="s">
        <v>841</v>
      </c>
      <c r="D86" s="474" t="s">
        <v>897</v>
      </c>
      <c r="E86" s="474" t="s">
        <v>898</v>
      </c>
      <c r="F86" s="478"/>
      <c r="G86" s="478"/>
      <c r="H86" s="478"/>
      <c r="I86" s="478"/>
      <c r="J86" s="478">
        <v>17</v>
      </c>
      <c r="K86" s="478">
        <v>37485</v>
      </c>
      <c r="L86" s="478">
        <v>1</v>
      </c>
      <c r="M86" s="478">
        <v>2205</v>
      </c>
      <c r="N86" s="478">
        <v>12</v>
      </c>
      <c r="O86" s="478">
        <v>26568</v>
      </c>
      <c r="P86" s="500">
        <v>0.70876350540216082</v>
      </c>
      <c r="Q86" s="479">
        <v>2214</v>
      </c>
    </row>
    <row r="87" spans="1:17" ht="14.45" customHeight="1" x14ac:dyDescent="0.2">
      <c r="A87" s="473" t="s">
        <v>930</v>
      </c>
      <c r="B87" s="474" t="s">
        <v>844</v>
      </c>
      <c r="C87" s="474" t="s">
        <v>841</v>
      </c>
      <c r="D87" s="474" t="s">
        <v>871</v>
      </c>
      <c r="E87" s="474" t="s">
        <v>856</v>
      </c>
      <c r="F87" s="478">
        <v>1</v>
      </c>
      <c r="G87" s="478">
        <v>708</v>
      </c>
      <c r="H87" s="478"/>
      <c r="I87" s="478">
        <v>708</v>
      </c>
      <c r="J87" s="478"/>
      <c r="K87" s="478"/>
      <c r="L87" s="478"/>
      <c r="M87" s="478"/>
      <c r="N87" s="478"/>
      <c r="O87" s="478"/>
      <c r="P87" s="500"/>
      <c r="Q87" s="479"/>
    </row>
    <row r="88" spans="1:17" ht="14.45" customHeight="1" x14ac:dyDescent="0.2">
      <c r="A88" s="473" t="s">
        <v>930</v>
      </c>
      <c r="B88" s="474" t="s">
        <v>844</v>
      </c>
      <c r="C88" s="474" t="s">
        <v>841</v>
      </c>
      <c r="D88" s="474" t="s">
        <v>875</v>
      </c>
      <c r="E88" s="474" t="s">
        <v>876</v>
      </c>
      <c r="F88" s="478">
        <v>1</v>
      </c>
      <c r="G88" s="478">
        <v>69</v>
      </c>
      <c r="H88" s="478"/>
      <c r="I88" s="478">
        <v>69</v>
      </c>
      <c r="J88" s="478"/>
      <c r="K88" s="478"/>
      <c r="L88" s="478"/>
      <c r="M88" s="478"/>
      <c r="N88" s="478"/>
      <c r="O88" s="478"/>
      <c r="P88" s="500"/>
      <c r="Q88" s="479"/>
    </row>
    <row r="89" spans="1:17" ht="14.45" customHeight="1" x14ac:dyDescent="0.2">
      <c r="A89" s="473" t="s">
        <v>930</v>
      </c>
      <c r="B89" s="474" t="s">
        <v>844</v>
      </c>
      <c r="C89" s="474" t="s">
        <v>841</v>
      </c>
      <c r="D89" s="474" t="s">
        <v>881</v>
      </c>
      <c r="E89" s="474" t="s">
        <v>882</v>
      </c>
      <c r="F89" s="478">
        <v>26</v>
      </c>
      <c r="G89" s="478">
        <v>14560</v>
      </c>
      <c r="H89" s="478">
        <v>3.2442067736185383</v>
      </c>
      <c r="I89" s="478">
        <v>560</v>
      </c>
      <c r="J89" s="478">
        <v>8</v>
      </c>
      <c r="K89" s="478">
        <v>4488</v>
      </c>
      <c r="L89" s="478">
        <v>1</v>
      </c>
      <c r="M89" s="478">
        <v>561</v>
      </c>
      <c r="N89" s="478"/>
      <c r="O89" s="478"/>
      <c r="P89" s="500"/>
      <c r="Q89" s="479"/>
    </row>
    <row r="90" spans="1:17" ht="14.45" customHeight="1" x14ac:dyDescent="0.2">
      <c r="A90" s="473" t="s">
        <v>930</v>
      </c>
      <c r="B90" s="474" t="s">
        <v>844</v>
      </c>
      <c r="C90" s="474" t="s">
        <v>841</v>
      </c>
      <c r="D90" s="474" t="s">
        <v>889</v>
      </c>
      <c r="E90" s="474" t="s">
        <v>890</v>
      </c>
      <c r="F90" s="478">
        <v>1</v>
      </c>
      <c r="G90" s="478">
        <v>429</v>
      </c>
      <c r="H90" s="478">
        <v>0.14285714285714285</v>
      </c>
      <c r="I90" s="478">
        <v>429</v>
      </c>
      <c r="J90" s="478">
        <v>7</v>
      </c>
      <c r="K90" s="478">
        <v>3003</v>
      </c>
      <c r="L90" s="478">
        <v>1</v>
      </c>
      <c r="M90" s="478">
        <v>429</v>
      </c>
      <c r="N90" s="478">
        <v>1</v>
      </c>
      <c r="O90" s="478">
        <v>430</v>
      </c>
      <c r="P90" s="500">
        <v>0.1431901431901432</v>
      </c>
      <c r="Q90" s="479">
        <v>430</v>
      </c>
    </row>
    <row r="91" spans="1:17" ht="14.45" customHeight="1" x14ac:dyDescent="0.2">
      <c r="A91" s="473" t="s">
        <v>930</v>
      </c>
      <c r="B91" s="474" t="s">
        <v>844</v>
      </c>
      <c r="C91" s="474" t="s">
        <v>841</v>
      </c>
      <c r="D91" s="474" t="s">
        <v>894</v>
      </c>
      <c r="E91" s="474" t="s">
        <v>895</v>
      </c>
      <c r="F91" s="478">
        <v>4</v>
      </c>
      <c r="G91" s="478">
        <v>6596</v>
      </c>
      <c r="H91" s="478"/>
      <c r="I91" s="478">
        <v>1649</v>
      </c>
      <c r="J91" s="478"/>
      <c r="K91" s="478"/>
      <c r="L91" s="478"/>
      <c r="M91" s="478"/>
      <c r="N91" s="478"/>
      <c r="O91" s="478"/>
      <c r="P91" s="500"/>
      <c r="Q91" s="479"/>
    </row>
    <row r="92" spans="1:17" ht="14.45" customHeight="1" x14ac:dyDescent="0.2">
      <c r="A92" s="473" t="s">
        <v>930</v>
      </c>
      <c r="B92" s="474" t="s">
        <v>844</v>
      </c>
      <c r="C92" s="474" t="s">
        <v>841</v>
      </c>
      <c r="D92" s="474" t="s">
        <v>897</v>
      </c>
      <c r="E92" s="474" t="s">
        <v>898</v>
      </c>
      <c r="F92" s="478">
        <v>2</v>
      </c>
      <c r="G92" s="478">
        <v>4406</v>
      </c>
      <c r="H92" s="478">
        <v>1.998185941043084</v>
      </c>
      <c r="I92" s="478">
        <v>2203</v>
      </c>
      <c r="J92" s="478">
        <v>1</v>
      </c>
      <c r="K92" s="478">
        <v>2205</v>
      </c>
      <c r="L92" s="478">
        <v>1</v>
      </c>
      <c r="M92" s="478">
        <v>2205</v>
      </c>
      <c r="N92" s="478"/>
      <c r="O92" s="478"/>
      <c r="P92" s="500"/>
      <c r="Q92" s="479"/>
    </row>
    <row r="93" spans="1:17" ht="14.45" customHeight="1" x14ac:dyDescent="0.2">
      <c r="A93" s="473" t="s">
        <v>839</v>
      </c>
      <c r="B93" s="474" t="s">
        <v>844</v>
      </c>
      <c r="C93" s="474" t="s">
        <v>841</v>
      </c>
      <c r="D93" s="474" t="s">
        <v>889</v>
      </c>
      <c r="E93" s="474" t="s">
        <v>890</v>
      </c>
      <c r="F93" s="478">
        <v>1</v>
      </c>
      <c r="G93" s="478">
        <v>429</v>
      </c>
      <c r="H93" s="478"/>
      <c r="I93" s="478">
        <v>429</v>
      </c>
      <c r="J93" s="478"/>
      <c r="K93" s="478"/>
      <c r="L93" s="478"/>
      <c r="M93" s="478"/>
      <c r="N93" s="478">
        <v>2</v>
      </c>
      <c r="O93" s="478">
        <v>860</v>
      </c>
      <c r="P93" s="500"/>
      <c r="Q93" s="479">
        <v>430</v>
      </c>
    </row>
    <row r="94" spans="1:17" ht="14.45" customHeight="1" x14ac:dyDescent="0.2">
      <c r="A94" s="473" t="s">
        <v>931</v>
      </c>
      <c r="B94" s="474" t="s">
        <v>844</v>
      </c>
      <c r="C94" s="474" t="s">
        <v>841</v>
      </c>
      <c r="D94" s="474" t="s">
        <v>845</v>
      </c>
      <c r="E94" s="474" t="s">
        <v>846</v>
      </c>
      <c r="F94" s="478">
        <v>5</v>
      </c>
      <c r="G94" s="478">
        <v>680</v>
      </c>
      <c r="H94" s="478">
        <v>0.82725060827250607</v>
      </c>
      <c r="I94" s="478">
        <v>136</v>
      </c>
      <c r="J94" s="478">
        <v>6</v>
      </c>
      <c r="K94" s="478">
        <v>822</v>
      </c>
      <c r="L94" s="478">
        <v>1</v>
      </c>
      <c r="M94" s="478">
        <v>137</v>
      </c>
      <c r="N94" s="478">
        <v>2</v>
      </c>
      <c r="O94" s="478">
        <v>276</v>
      </c>
      <c r="P94" s="500">
        <v>0.33576642335766421</v>
      </c>
      <c r="Q94" s="479">
        <v>138</v>
      </c>
    </row>
    <row r="95" spans="1:17" ht="14.45" customHeight="1" x14ac:dyDescent="0.2">
      <c r="A95" s="473" t="s">
        <v>931</v>
      </c>
      <c r="B95" s="474" t="s">
        <v>844</v>
      </c>
      <c r="C95" s="474" t="s">
        <v>841</v>
      </c>
      <c r="D95" s="474" t="s">
        <v>851</v>
      </c>
      <c r="E95" s="474" t="s">
        <v>852</v>
      </c>
      <c r="F95" s="478"/>
      <c r="G95" s="478"/>
      <c r="H95" s="478"/>
      <c r="I95" s="478"/>
      <c r="J95" s="478">
        <v>1</v>
      </c>
      <c r="K95" s="478">
        <v>1078</v>
      </c>
      <c r="L95" s="478">
        <v>1</v>
      </c>
      <c r="M95" s="478">
        <v>1078</v>
      </c>
      <c r="N95" s="478"/>
      <c r="O95" s="478"/>
      <c r="P95" s="500"/>
      <c r="Q95" s="479"/>
    </row>
    <row r="96" spans="1:17" ht="14.45" customHeight="1" x14ac:dyDescent="0.2">
      <c r="A96" s="473" t="s">
        <v>931</v>
      </c>
      <c r="B96" s="474" t="s">
        <v>844</v>
      </c>
      <c r="C96" s="474" t="s">
        <v>841</v>
      </c>
      <c r="D96" s="474" t="s">
        <v>853</v>
      </c>
      <c r="E96" s="474" t="s">
        <v>854</v>
      </c>
      <c r="F96" s="478">
        <v>15</v>
      </c>
      <c r="G96" s="478">
        <v>57375</v>
      </c>
      <c r="H96" s="478">
        <v>0.93676528213166144</v>
      </c>
      <c r="I96" s="478">
        <v>3825</v>
      </c>
      <c r="J96" s="478">
        <v>16</v>
      </c>
      <c r="K96" s="478">
        <v>61248</v>
      </c>
      <c r="L96" s="478">
        <v>1</v>
      </c>
      <c r="M96" s="478">
        <v>3828</v>
      </c>
      <c r="N96" s="478">
        <v>13</v>
      </c>
      <c r="O96" s="478">
        <v>49959</v>
      </c>
      <c r="P96" s="500">
        <v>0.81568377742946707</v>
      </c>
      <c r="Q96" s="479">
        <v>3843</v>
      </c>
    </row>
    <row r="97" spans="1:17" ht="14.45" customHeight="1" x14ac:dyDescent="0.2">
      <c r="A97" s="473" t="s">
        <v>931</v>
      </c>
      <c r="B97" s="474" t="s">
        <v>844</v>
      </c>
      <c r="C97" s="474" t="s">
        <v>841</v>
      </c>
      <c r="D97" s="474" t="s">
        <v>855</v>
      </c>
      <c r="E97" s="474" t="s">
        <v>856</v>
      </c>
      <c r="F97" s="478">
        <v>10</v>
      </c>
      <c r="G97" s="478">
        <v>4450</v>
      </c>
      <c r="H97" s="478">
        <v>0.58823529411764708</v>
      </c>
      <c r="I97" s="478">
        <v>445</v>
      </c>
      <c r="J97" s="478">
        <v>17</v>
      </c>
      <c r="K97" s="478">
        <v>7565</v>
      </c>
      <c r="L97" s="478">
        <v>1</v>
      </c>
      <c r="M97" s="478">
        <v>445</v>
      </c>
      <c r="N97" s="478">
        <v>13</v>
      </c>
      <c r="O97" s="478">
        <v>5798</v>
      </c>
      <c r="P97" s="500">
        <v>0.76642432253800397</v>
      </c>
      <c r="Q97" s="479">
        <v>446</v>
      </c>
    </row>
    <row r="98" spans="1:17" ht="14.45" customHeight="1" x14ac:dyDescent="0.2">
      <c r="A98" s="473" t="s">
        <v>931</v>
      </c>
      <c r="B98" s="474" t="s">
        <v>844</v>
      </c>
      <c r="C98" s="474" t="s">
        <v>841</v>
      </c>
      <c r="D98" s="474" t="s">
        <v>857</v>
      </c>
      <c r="E98" s="474" t="s">
        <v>858</v>
      </c>
      <c r="F98" s="478">
        <v>6</v>
      </c>
      <c r="G98" s="478">
        <v>5124</v>
      </c>
      <c r="H98" s="478">
        <v>0.8571428571428571</v>
      </c>
      <c r="I98" s="478">
        <v>854</v>
      </c>
      <c r="J98" s="478">
        <v>7</v>
      </c>
      <c r="K98" s="478">
        <v>5978</v>
      </c>
      <c r="L98" s="478">
        <v>1</v>
      </c>
      <c r="M98" s="478">
        <v>854</v>
      </c>
      <c r="N98" s="478">
        <v>8</v>
      </c>
      <c r="O98" s="478">
        <v>6856</v>
      </c>
      <c r="P98" s="500">
        <v>1.1468718634994981</v>
      </c>
      <c r="Q98" s="479">
        <v>857</v>
      </c>
    </row>
    <row r="99" spans="1:17" ht="14.45" customHeight="1" x14ac:dyDescent="0.2">
      <c r="A99" s="473" t="s">
        <v>931</v>
      </c>
      <c r="B99" s="474" t="s">
        <v>844</v>
      </c>
      <c r="C99" s="474" t="s">
        <v>841</v>
      </c>
      <c r="D99" s="474" t="s">
        <v>859</v>
      </c>
      <c r="E99" s="474" t="s">
        <v>860</v>
      </c>
      <c r="F99" s="478">
        <v>2</v>
      </c>
      <c r="G99" s="478">
        <v>3310</v>
      </c>
      <c r="H99" s="478"/>
      <c r="I99" s="478">
        <v>1655</v>
      </c>
      <c r="J99" s="478"/>
      <c r="K99" s="478"/>
      <c r="L99" s="478"/>
      <c r="M99" s="478"/>
      <c r="N99" s="478"/>
      <c r="O99" s="478"/>
      <c r="P99" s="500"/>
      <c r="Q99" s="479"/>
    </row>
    <row r="100" spans="1:17" ht="14.45" customHeight="1" x14ac:dyDescent="0.2">
      <c r="A100" s="473" t="s">
        <v>931</v>
      </c>
      <c r="B100" s="474" t="s">
        <v>844</v>
      </c>
      <c r="C100" s="474" t="s">
        <v>841</v>
      </c>
      <c r="D100" s="474" t="s">
        <v>869</v>
      </c>
      <c r="E100" s="474" t="s">
        <v>870</v>
      </c>
      <c r="F100" s="478">
        <v>18</v>
      </c>
      <c r="G100" s="478">
        <v>306</v>
      </c>
      <c r="H100" s="478">
        <v>0.78260869565217395</v>
      </c>
      <c r="I100" s="478">
        <v>17</v>
      </c>
      <c r="J100" s="478">
        <v>23</v>
      </c>
      <c r="K100" s="478">
        <v>391</v>
      </c>
      <c r="L100" s="478">
        <v>1</v>
      </c>
      <c r="M100" s="478">
        <v>17</v>
      </c>
      <c r="N100" s="478">
        <v>17</v>
      </c>
      <c r="O100" s="478">
        <v>289</v>
      </c>
      <c r="P100" s="500">
        <v>0.73913043478260865</v>
      </c>
      <c r="Q100" s="479">
        <v>17</v>
      </c>
    </row>
    <row r="101" spans="1:17" ht="14.45" customHeight="1" x14ac:dyDescent="0.2">
      <c r="A101" s="473" t="s">
        <v>931</v>
      </c>
      <c r="B101" s="474" t="s">
        <v>844</v>
      </c>
      <c r="C101" s="474" t="s">
        <v>841</v>
      </c>
      <c r="D101" s="474" t="s">
        <v>871</v>
      </c>
      <c r="E101" s="474" t="s">
        <v>856</v>
      </c>
      <c r="F101" s="478">
        <v>31</v>
      </c>
      <c r="G101" s="478">
        <v>21948</v>
      </c>
      <c r="H101" s="478">
        <v>1.1465287572480802</v>
      </c>
      <c r="I101" s="478">
        <v>708</v>
      </c>
      <c r="J101" s="478">
        <v>27</v>
      </c>
      <c r="K101" s="478">
        <v>19143</v>
      </c>
      <c r="L101" s="478">
        <v>1</v>
      </c>
      <c r="M101" s="478">
        <v>709</v>
      </c>
      <c r="N101" s="478">
        <v>22</v>
      </c>
      <c r="O101" s="478">
        <v>15708</v>
      </c>
      <c r="P101" s="500">
        <v>0.82056104058924928</v>
      </c>
      <c r="Q101" s="479">
        <v>714</v>
      </c>
    </row>
    <row r="102" spans="1:17" ht="14.45" customHeight="1" x14ac:dyDescent="0.2">
      <c r="A102" s="473" t="s">
        <v>931</v>
      </c>
      <c r="B102" s="474" t="s">
        <v>844</v>
      </c>
      <c r="C102" s="474" t="s">
        <v>841</v>
      </c>
      <c r="D102" s="474" t="s">
        <v>872</v>
      </c>
      <c r="E102" s="474" t="s">
        <v>858</v>
      </c>
      <c r="F102" s="478">
        <v>43</v>
      </c>
      <c r="G102" s="478">
        <v>61877</v>
      </c>
      <c r="H102" s="478">
        <v>1.480700662853861</v>
      </c>
      <c r="I102" s="478">
        <v>1439</v>
      </c>
      <c r="J102" s="478">
        <v>29</v>
      </c>
      <c r="K102" s="478">
        <v>41789</v>
      </c>
      <c r="L102" s="478">
        <v>1</v>
      </c>
      <c r="M102" s="478">
        <v>1441</v>
      </c>
      <c r="N102" s="478">
        <v>18</v>
      </c>
      <c r="O102" s="478">
        <v>26064</v>
      </c>
      <c r="P102" s="500">
        <v>0.62370480269927497</v>
      </c>
      <c r="Q102" s="479">
        <v>1448</v>
      </c>
    </row>
    <row r="103" spans="1:17" ht="14.45" customHeight="1" x14ac:dyDescent="0.2">
      <c r="A103" s="473" t="s">
        <v>931</v>
      </c>
      <c r="B103" s="474" t="s">
        <v>844</v>
      </c>
      <c r="C103" s="474" t="s">
        <v>841</v>
      </c>
      <c r="D103" s="474" t="s">
        <v>873</v>
      </c>
      <c r="E103" s="474" t="s">
        <v>874</v>
      </c>
      <c r="F103" s="478">
        <v>41</v>
      </c>
      <c r="G103" s="478">
        <v>99958</v>
      </c>
      <c r="H103" s="478">
        <v>1.6373136773136774</v>
      </c>
      <c r="I103" s="478">
        <v>2438</v>
      </c>
      <c r="J103" s="478">
        <v>25</v>
      </c>
      <c r="K103" s="478">
        <v>61050</v>
      </c>
      <c r="L103" s="478">
        <v>1</v>
      </c>
      <c r="M103" s="478">
        <v>2442</v>
      </c>
      <c r="N103" s="478">
        <v>23</v>
      </c>
      <c r="O103" s="478">
        <v>56465</v>
      </c>
      <c r="P103" s="500">
        <v>0.92489762489762495</v>
      </c>
      <c r="Q103" s="479">
        <v>2455</v>
      </c>
    </row>
    <row r="104" spans="1:17" ht="14.45" customHeight="1" x14ac:dyDescent="0.2">
      <c r="A104" s="473" t="s">
        <v>931</v>
      </c>
      <c r="B104" s="474" t="s">
        <v>844</v>
      </c>
      <c r="C104" s="474" t="s">
        <v>841</v>
      </c>
      <c r="D104" s="474" t="s">
        <v>875</v>
      </c>
      <c r="E104" s="474" t="s">
        <v>876</v>
      </c>
      <c r="F104" s="478">
        <v>36</v>
      </c>
      <c r="G104" s="478">
        <v>2484</v>
      </c>
      <c r="H104" s="478">
        <v>0.81818181818181823</v>
      </c>
      <c r="I104" s="478">
        <v>69</v>
      </c>
      <c r="J104" s="478">
        <v>44</v>
      </c>
      <c r="K104" s="478">
        <v>3036</v>
      </c>
      <c r="L104" s="478">
        <v>1</v>
      </c>
      <c r="M104" s="478">
        <v>69</v>
      </c>
      <c r="N104" s="478">
        <v>34</v>
      </c>
      <c r="O104" s="478">
        <v>2380</v>
      </c>
      <c r="P104" s="500">
        <v>0.78392621870882739</v>
      </c>
      <c r="Q104" s="479">
        <v>70</v>
      </c>
    </row>
    <row r="105" spans="1:17" ht="14.45" customHeight="1" x14ac:dyDescent="0.2">
      <c r="A105" s="473" t="s">
        <v>931</v>
      </c>
      <c r="B105" s="474" t="s">
        <v>844</v>
      </c>
      <c r="C105" s="474" t="s">
        <v>841</v>
      </c>
      <c r="D105" s="474" t="s">
        <v>879</v>
      </c>
      <c r="E105" s="474" t="s">
        <v>880</v>
      </c>
      <c r="F105" s="478">
        <v>5</v>
      </c>
      <c r="G105" s="478">
        <v>8325</v>
      </c>
      <c r="H105" s="478">
        <v>0.45400010906909527</v>
      </c>
      <c r="I105" s="478">
        <v>1665</v>
      </c>
      <c r="J105" s="478">
        <v>11</v>
      </c>
      <c r="K105" s="478">
        <v>18337</v>
      </c>
      <c r="L105" s="478">
        <v>1</v>
      </c>
      <c r="M105" s="478">
        <v>1667</v>
      </c>
      <c r="N105" s="478">
        <v>12</v>
      </c>
      <c r="O105" s="478">
        <v>20088</v>
      </c>
      <c r="P105" s="500">
        <v>1.0954899929105089</v>
      </c>
      <c r="Q105" s="479">
        <v>1674</v>
      </c>
    </row>
    <row r="106" spans="1:17" ht="14.45" customHeight="1" x14ac:dyDescent="0.2">
      <c r="A106" s="473" t="s">
        <v>931</v>
      </c>
      <c r="B106" s="474" t="s">
        <v>844</v>
      </c>
      <c r="C106" s="474" t="s">
        <v>841</v>
      </c>
      <c r="D106" s="474" t="s">
        <v>881</v>
      </c>
      <c r="E106" s="474" t="s">
        <v>882</v>
      </c>
      <c r="F106" s="478">
        <v>189</v>
      </c>
      <c r="G106" s="478">
        <v>105840</v>
      </c>
      <c r="H106" s="478">
        <v>1.5464188656088367</v>
      </c>
      <c r="I106" s="478">
        <v>560</v>
      </c>
      <c r="J106" s="478">
        <v>122</v>
      </c>
      <c r="K106" s="478">
        <v>68442</v>
      </c>
      <c r="L106" s="478">
        <v>1</v>
      </c>
      <c r="M106" s="478">
        <v>561</v>
      </c>
      <c r="N106" s="478">
        <v>103</v>
      </c>
      <c r="O106" s="478">
        <v>57886</v>
      </c>
      <c r="P106" s="500">
        <v>0.84576721895911866</v>
      </c>
      <c r="Q106" s="479">
        <v>562</v>
      </c>
    </row>
    <row r="107" spans="1:17" ht="14.45" customHeight="1" x14ac:dyDescent="0.2">
      <c r="A107" s="473" t="s">
        <v>931</v>
      </c>
      <c r="B107" s="474" t="s">
        <v>844</v>
      </c>
      <c r="C107" s="474" t="s">
        <v>841</v>
      </c>
      <c r="D107" s="474" t="s">
        <v>887</v>
      </c>
      <c r="E107" s="474" t="s">
        <v>888</v>
      </c>
      <c r="F107" s="478"/>
      <c r="G107" s="478"/>
      <c r="H107" s="478"/>
      <c r="I107" s="478"/>
      <c r="J107" s="478"/>
      <c r="K107" s="478"/>
      <c r="L107" s="478"/>
      <c r="M107" s="478"/>
      <c r="N107" s="478">
        <v>1</v>
      </c>
      <c r="O107" s="478">
        <v>130</v>
      </c>
      <c r="P107" s="500"/>
      <c r="Q107" s="479">
        <v>130</v>
      </c>
    </row>
    <row r="108" spans="1:17" ht="14.45" customHeight="1" x14ac:dyDescent="0.2">
      <c r="A108" s="473" t="s">
        <v>931</v>
      </c>
      <c r="B108" s="474" t="s">
        <v>844</v>
      </c>
      <c r="C108" s="474" t="s">
        <v>841</v>
      </c>
      <c r="D108" s="474" t="s">
        <v>889</v>
      </c>
      <c r="E108" s="474" t="s">
        <v>890</v>
      </c>
      <c r="F108" s="478">
        <v>76</v>
      </c>
      <c r="G108" s="478">
        <v>32604</v>
      </c>
      <c r="H108" s="478">
        <v>0.5467625899280576</v>
      </c>
      <c r="I108" s="478">
        <v>429</v>
      </c>
      <c r="J108" s="478">
        <v>139</v>
      </c>
      <c r="K108" s="478">
        <v>59631</v>
      </c>
      <c r="L108" s="478">
        <v>1</v>
      </c>
      <c r="M108" s="478">
        <v>429</v>
      </c>
      <c r="N108" s="478">
        <v>72</v>
      </c>
      <c r="O108" s="478">
        <v>30960</v>
      </c>
      <c r="P108" s="500">
        <v>0.51919303717864873</v>
      </c>
      <c r="Q108" s="479">
        <v>430</v>
      </c>
    </row>
    <row r="109" spans="1:17" ht="14.45" customHeight="1" x14ac:dyDescent="0.2">
      <c r="A109" s="473" t="s">
        <v>931</v>
      </c>
      <c r="B109" s="474" t="s">
        <v>844</v>
      </c>
      <c r="C109" s="474" t="s">
        <v>841</v>
      </c>
      <c r="D109" s="474" t="s">
        <v>894</v>
      </c>
      <c r="E109" s="474" t="s">
        <v>895</v>
      </c>
      <c r="F109" s="478">
        <v>36</v>
      </c>
      <c r="G109" s="478">
        <v>59364</v>
      </c>
      <c r="H109" s="478"/>
      <c r="I109" s="478">
        <v>1649</v>
      </c>
      <c r="J109" s="478"/>
      <c r="K109" s="478"/>
      <c r="L109" s="478"/>
      <c r="M109" s="478"/>
      <c r="N109" s="478"/>
      <c r="O109" s="478"/>
      <c r="P109" s="500"/>
      <c r="Q109" s="479"/>
    </row>
    <row r="110" spans="1:17" ht="14.45" customHeight="1" x14ac:dyDescent="0.2">
      <c r="A110" s="473" t="s">
        <v>931</v>
      </c>
      <c r="B110" s="474" t="s">
        <v>844</v>
      </c>
      <c r="C110" s="474" t="s">
        <v>841</v>
      </c>
      <c r="D110" s="474" t="s">
        <v>897</v>
      </c>
      <c r="E110" s="474" t="s">
        <v>898</v>
      </c>
      <c r="F110" s="478">
        <v>10</v>
      </c>
      <c r="G110" s="478">
        <v>22030</v>
      </c>
      <c r="H110" s="478">
        <v>0.14692543684140322</v>
      </c>
      <c r="I110" s="478">
        <v>2203</v>
      </c>
      <c r="J110" s="478">
        <v>68</v>
      </c>
      <c r="K110" s="478">
        <v>149940</v>
      </c>
      <c r="L110" s="478">
        <v>1</v>
      </c>
      <c r="M110" s="478">
        <v>2205</v>
      </c>
      <c r="N110" s="478">
        <v>53</v>
      </c>
      <c r="O110" s="478">
        <v>117342</v>
      </c>
      <c r="P110" s="500">
        <v>0.78259303721488593</v>
      </c>
      <c r="Q110" s="479">
        <v>2214</v>
      </c>
    </row>
    <row r="111" spans="1:17" ht="14.45" customHeight="1" x14ac:dyDescent="0.2">
      <c r="A111" s="473" t="s">
        <v>932</v>
      </c>
      <c r="B111" s="474" t="s">
        <v>840</v>
      </c>
      <c r="C111" s="474" t="s">
        <v>841</v>
      </c>
      <c r="D111" s="474" t="s">
        <v>842</v>
      </c>
      <c r="E111" s="474" t="s">
        <v>843</v>
      </c>
      <c r="F111" s="478"/>
      <c r="G111" s="478"/>
      <c r="H111" s="478"/>
      <c r="I111" s="478"/>
      <c r="J111" s="478">
        <v>1</v>
      </c>
      <c r="K111" s="478">
        <v>11433</v>
      </c>
      <c r="L111" s="478">
        <v>1</v>
      </c>
      <c r="M111" s="478">
        <v>11433</v>
      </c>
      <c r="N111" s="478"/>
      <c r="O111" s="478"/>
      <c r="P111" s="500"/>
      <c r="Q111" s="479"/>
    </row>
    <row r="112" spans="1:17" ht="14.45" customHeight="1" x14ac:dyDescent="0.2">
      <c r="A112" s="473" t="s">
        <v>933</v>
      </c>
      <c r="B112" s="474" t="s">
        <v>844</v>
      </c>
      <c r="C112" s="474" t="s">
        <v>841</v>
      </c>
      <c r="D112" s="474" t="s">
        <v>889</v>
      </c>
      <c r="E112" s="474" t="s">
        <v>890</v>
      </c>
      <c r="F112" s="478"/>
      <c r="G112" s="478"/>
      <c r="H112" s="478"/>
      <c r="I112" s="478"/>
      <c r="J112" s="478">
        <v>2</v>
      </c>
      <c r="K112" s="478">
        <v>858</v>
      </c>
      <c r="L112" s="478">
        <v>1</v>
      </c>
      <c r="M112" s="478">
        <v>429</v>
      </c>
      <c r="N112" s="478"/>
      <c r="O112" s="478"/>
      <c r="P112" s="500"/>
      <c r="Q112" s="479"/>
    </row>
    <row r="113" spans="1:17" ht="14.45" customHeight="1" x14ac:dyDescent="0.2">
      <c r="A113" s="473" t="s">
        <v>933</v>
      </c>
      <c r="B113" s="474" t="s">
        <v>844</v>
      </c>
      <c r="C113" s="474" t="s">
        <v>841</v>
      </c>
      <c r="D113" s="474" t="s">
        <v>897</v>
      </c>
      <c r="E113" s="474" t="s">
        <v>898</v>
      </c>
      <c r="F113" s="478"/>
      <c r="G113" s="478"/>
      <c r="H113" s="478"/>
      <c r="I113" s="478"/>
      <c r="J113" s="478">
        <v>1</v>
      </c>
      <c r="K113" s="478">
        <v>2205</v>
      </c>
      <c r="L113" s="478">
        <v>1</v>
      </c>
      <c r="M113" s="478">
        <v>2205</v>
      </c>
      <c r="N113" s="478"/>
      <c r="O113" s="478"/>
      <c r="P113" s="500"/>
      <c r="Q113" s="479"/>
    </row>
    <row r="114" spans="1:17" ht="14.45" customHeight="1" x14ac:dyDescent="0.2">
      <c r="A114" s="473" t="s">
        <v>934</v>
      </c>
      <c r="B114" s="474" t="s">
        <v>844</v>
      </c>
      <c r="C114" s="474" t="s">
        <v>841</v>
      </c>
      <c r="D114" s="474" t="s">
        <v>857</v>
      </c>
      <c r="E114" s="474" t="s">
        <v>858</v>
      </c>
      <c r="F114" s="478"/>
      <c r="G114" s="478"/>
      <c r="H114" s="478"/>
      <c r="I114" s="478"/>
      <c r="J114" s="478">
        <v>6</v>
      </c>
      <c r="K114" s="478">
        <v>5124</v>
      </c>
      <c r="L114" s="478">
        <v>1</v>
      </c>
      <c r="M114" s="478">
        <v>854</v>
      </c>
      <c r="N114" s="478"/>
      <c r="O114" s="478"/>
      <c r="P114" s="500"/>
      <c r="Q114" s="479"/>
    </row>
    <row r="115" spans="1:17" ht="14.45" customHeight="1" x14ac:dyDescent="0.2">
      <c r="A115" s="473" t="s">
        <v>934</v>
      </c>
      <c r="B115" s="474" t="s">
        <v>844</v>
      </c>
      <c r="C115" s="474" t="s">
        <v>841</v>
      </c>
      <c r="D115" s="474" t="s">
        <v>869</v>
      </c>
      <c r="E115" s="474" t="s">
        <v>870</v>
      </c>
      <c r="F115" s="478"/>
      <c r="G115" s="478"/>
      <c r="H115" s="478"/>
      <c r="I115" s="478"/>
      <c r="J115" s="478">
        <v>1</v>
      </c>
      <c r="K115" s="478">
        <v>17</v>
      </c>
      <c r="L115" s="478">
        <v>1</v>
      </c>
      <c r="M115" s="478">
        <v>17</v>
      </c>
      <c r="N115" s="478"/>
      <c r="O115" s="478"/>
      <c r="P115" s="500"/>
      <c r="Q115" s="479"/>
    </row>
    <row r="116" spans="1:17" ht="14.45" customHeight="1" x14ac:dyDescent="0.2">
      <c r="A116" s="473" t="s">
        <v>934</v>
      </c>
      <c r="B116" s="474" t="s">
        <v>844</v>
      </c>
      <c r="C116" s="474" t="s">
        <v>841</v>
      </c>
      <c r="D116" s="474" t="s">
        <v>871</v>
      </c>
      <c r="E116" s="474" t="s">
        <v>856</v>
      </c>
      <c r="F116" s="478"/>
      <c r="G116" s="478"/>
      <c r="H116" s="478"/>
      <c r="I116" s="478"/>
      <c r="J116" s="478">
        <v>2</v>
      </c>
      <c r="K116" s="478">
        <v>1418</v>
      </c>
      <c r="L116" s="478">
        <v>1</v>
      </c>
      <c r="M116" s="478">
        <v>709</v>
      </c>
      <c r="N116" s="478"/>
      <c r="O116" s="478"/>
      <c r="P116" s="500"/>
      <c r="Q116" s="479"/>
    </row>
    <row r="117" spans="1:17" ht="14.45" customHeight="1" x14ac:dyDescent="0.2">
      <c r="A117" s="473" t="s">
        <v>934</v>
      </c>
      <c r="B117" s="474" t="s">
        <v>844</v>
      </c>
      <c r="C117" s="474" t="s">
        <v>841</v>
      </c>
      <c r="D117" s="474" t="s">
        <v>872</v>
      </c>
      <c r="E117" s="474" t="s">
        <v>858</v>
      </c>
      <c r="F117" s="478"/>
      <c r="G117" s="478"/>
      <c r="H117" s="478"/>
      <c r="I117" s="478"/>
      <c r="J117" s="478">
        <v>1</v>
      </c>
      <c r="K117" s="478">
        <v>1441</v>
      </c>
      <c r="L117" s="478">
        <v>1</v>
      </c>
      <c r="M117" s="478">
        <v>1441</v>
      </c>
      <c r="N117" s="478"/>
      <c r="O117" s="478"/>
      <c r="P117" s="500"/>
      <c r="Q117" s="479"/>
    </row>
    <row r="118" spans="1:17" ht="14.45" customHeight="1" x14ac:dyDescent="0.2">
      <c r="A118" s="473" t="s">
        <v>934</v>
      </c>
      <c r="B118" s="474" t="s">
        <v>844</v>
      </c>
      <c r="C118" s="474" t="s">
        <v>841</v>
      </c>
      <c r="D118" s="474" t="s">
        <v>873</v>
      </c>
      <c r="E118" s="474" t="s">
        <v>874</v>
      </c>
      <c r="F118" s="478"/>
      <c r="G118" s="478"/>
      <c r="H118" s="478"/>
      <c r="I118" s="478"/>
      <c r="J118" s="478">
        <v>1</v>
      </c>
      <c r="K118" s="478">
        <v>2442</v>
      </c>
      <c r="L118" s="478">
        <v>1</v>
      </c>
      <c r="M118" s="478">
        <v>2442</v>
      </c>
      <c r="N118" s="478"/>
      <c r="O118" s="478"/>
      <c r="P118" s="500"/>
      <c r="Q118" s="479"/>
    </row>
    <row r="119" spans="1:17" ht="14.45" customHeight="1" x14ac:dyDescent="0.2">
      <c r="A119" s="473" t="s">
        <v>934</v>
      </c>
      <c r="B119" s="474" t="s">
        <v>844</v>
      </c>
      <c r="C119" s="474" t="s">
        <v>841</v>
      </c>
      <c r="D119" s="474" t="s">
        <v>875</v>
      </c>
      <c r="E119" s="474" t="s">
        <v>876</v>
      </c>
      <c r="F119" s="478"/>
      <c r="G119" s="478"/>
      <c r="H119" s="478"/>
      <c r="I119" s="478"/>
      <c r="J119" s="478">
        <v>2</v>
      </c>
      <c r="K119" s="478">
        <v>138</v>
      </c>
      <c r="L119" s="478">
        <v>1</v>
      </c>
      <c r="M119" s="478">
        <v>69</v>
      </c>
      <c r="N119" s="478"/>
      <c r="O119" s="478"/>
      <c r="P119" s="500"/>
      <c r="Q119" s="479"/>
    </row>
    <row r="120" spans="1:17" ht="14.45" customHeight="1" x14ac:dyDescent="0.2">
      <c r="A120" s="473" t="s">
        <v>934</v>
      </c>
      <c r="B120" s="474" t="s">
        <v>844</v>
      </c>
      <c r="C120" s="474" t="s">
        <v>841</v>
      </c>
      <c r="D120" s="474" t="s">
        <v>879</v>
      </c>
      <c r="E120" s="474" t="s">
        <v>880</v>
      </c>
      <c r="F120" s="478"/>
      <c r="G120" s="478"/>
      <c r="H120" s="478"/>
      <c r="I120" s="478"/>
      <c r="J120" s="478">
        <v>1</v>
      </c>
      <c r="K120" s="478">
        <v>1667</v>
      </c>
      <c r="L120" s="478">
        <v>1</v>
      </c>
      <c r="M120" s="478">
        <v>1667</v>
      </c>
      <c r="N120" s="478"/>
      <c r="O120" s="478"/>
      <c r="P120" s="500"/>
      <c r="Q120" s="479"/>
    </row>
    <row r="121" spans="1:17" ht="14.45" customHeight="1" x14ac:dyDescent="0.2">
      <c r="A121" s="473" t="s">
        <v>934</v>
      </c>
      <c r="B121" s="474" t="s">
        <v>844</v>
      </c>
      <c r="C121" s="474" t="s">
        <v>841</v>
      </c>
      <c r="D121" s="474" t="s">
        <v>881</v>
      </c>
      <c r="E121" s="474" t="s">
        <v>882</v>
      </c>
      <c r="F121" s="478"/>
      <c r="G121" s="478"/>
      <c r="H121" s="478"/>
      <c r="I121" s="478"/>
      <c r="J121" s="478">
        <v>6</v>
      </c>
      <c r="K121" s="478">
        <v>3366</v>
      </c>
      <c r="L121" s="478">
        <v>1</v>
      </c>
      <c r="M121" s="478">
        <v>561</v>
      </c>
      <c r="N121" s="478"/>
      <c r="O121" s="478"/>
      <c r="P121" s="500"/>
      <c r="Q121" s="479"/>
    </row>
    <row r="122" spans="1:17" ht="14.45" customHeight="1" x14ac:dyDescent="0.2">
      <c r="A122" s="473" t="s">
        <v>934</v>
      </c>
      <c r="B122" s="474" t="s">
        <v>844</v>
      </c>
      <c r="C122" s="474" t="s">
        <v>841</v>
      </c>
      <c r="D122" s="474" t="s">
        <v>889</v>
      </c>
      <c r="E122" s="474" t="s">
        <v>890</v>
      </c>
      <c r="F122" s="478"/>
      <c r="G122" s="478"/>
      <c r="H122" s="478"/>
      <c r="I122" s="478"/>
      <c r="J122" s="478">
        <v>6</v>
      </c>
      <c r="K122" s="478">
        <v>2574</v>
      </c>
      <c r="L122" s="478">
        <v>1</v>
      </c>
      <c r="M122" s="478">
        <v>429</v>
      </c>
      <c r="N122" s="478"/>
      <c r="O122" s="478"/>
      <c r="P122" s="500"/>
      <c r="Q122" s="479"/>
    </row>
    <row r="123" spans="1:17" ht="14.45" customHeight="1" x14ac:dyDescent="0.2">
      <c r="A123" s="473" t="s">
        <v>934</v>
      </c>
      <c r="B123" s="474" t="s">
        <v>844</v>
      </c>
      <c r="C123" s="474" t="s">
        <v>841</v>
      </c>
      <c r="D123" s="474" t="s">
        <v>897</v>
      </c>
      <c r="E123" s="474" t="s">
        <v>898</v>
      </c>
      <c r="F123" s="478"/>
      <c r="G123" s="478"/>
      <c r="H123" s="478"/>
      <c r="I123" s="478"/>
      <c r="J123" s="478">
        <v>4</v>
      </c>
      <c r="K123" s="478">
        <v>8820</v>
      </c>
      <c r="L123" s="478">
        <v>1</v>
      </c>
      <c r="M123" s="478">
        <v>2205</v>
      </c>
      <c r="N123" s="478"/>
      <c r="O123" s="478"/>
      <c r="P123" s="500"/>
      <c r="Q123" s="479"/>
    </row>
    <row r="124" spans="1:17" ht="14.45" customHeight="1" x14ac:dyDescent="0.2">
      <c r="A124" s="473" t="s">
        <v>935</v>
      </c>
      <c r="B124" s="474" t="s">
        <v>844</v>
      </c>
      <c r="C124" s="474" t="s">
        <v>841</v>
      </c>
      <c r="D124" s="474" t="s">
        <v>851</v>
      </c>
      <c r="E124" s="474" t="s">
        <v>852</v>
      </c>
      <c r="F124" s="478">
        <v>2</v>
      </c>
      <c r="G124" s="478">
        <v>2154</v>
      </c>
      <c r="H124" s="478">
        <v>0.9990723562152134</v>
      </c>
      <c r="I124" s="478">
        <v>1077</v>
      </c>
      <c r="J124" s="478">
        <v>2</v>
      </c>
      <c r="K124" s="478">
        <v>2156</v>
      </c>
      <c r="L124" s="478">
        <v>1</v>
      </c>
      <c r="M124" s="478">
        <v>1078</v>
      </c>
      <c r="N124" s="478"/>
      <c r="O124" s="478"/>
      <c r="P124" s="500"/>
      <c r="Q124" s="479"/>
    </row>
    <row r="125" spans="1:17" ht="14.45" customHeight="1" x14ac:dyDescent="0.2">
      <c r="A125" s="473" t="s">
        <v>935</v>
      </c>
      <c r="B125" s="474" t="s">
        <v>844</v>
      </c>
      <c r="C125" s="474" t="s">
        <v>841</v>
      </c>
      <c r="D125" s="474" t="s">
        <v>853</v>
      </c>
      <c r="E125" s="474" t="s">
        <v>854</v>
      </c>
      <c r="F125" s="478">
        <v>6</v>
      </c>
      <c r="G125" s="478">
        <v>22950</v>
      </c>
      <c r="H125" s="478">
        <v>1.4988244514106583</v>
      </c>
      <c r="I125" s="478">
        <v>3825</v>
      </c>
      <c r="J125" s="478">
        <v>4</v>
      </c>
      <c r="K125" s="478">
        <v>15312</v>
      </c>
      <c r="L125" s="478">
        <v>1</v>
      </c>
      <c r="M125" s="478">
        <v>3828</v>
      </c>
      <c r="N125" s="478">
        <v>2</v>
      </c>
      <c r="O125" s="478">
        <v>7686</v>
      </c>
      <c r="P125" s="500">
        <v>0.50195924764890287</v>
      </c>
      <c r="Q125" s="479">
        <v>3843</v>
      </c>
    </row>
    <row r="126" spans="1:17" ht="14.45" customHeight="1" x14ac:dyDescent="0.2">
      <c r="A126" s="473" t="s">
        <v>935</v>
      </c>
      <c r="B126" s="474" t="s">
        <v>844</v>
      </c>
      <c r="C126" s="474" t="s">
        <v>841</v>
      </c>
      <c r="D126" s="474" t="s">
        <v>863</v>
      </c>
      <c r="E126" s="474" t="s">
        <v>864</v>
      </c>
      <c r="F126" s="478"/>
      <c r="G126" s="478"/>
      <c r="H126" s="478"/>
      <c r="I126" s="478"/>
      <c r="J126" s="478">
        <v>1</v>
      </c>
      <c r="K126" s="478">
        <v>841</v>
      </c>
      <c r="L126" s="478">
        <v>1</v>
      </c>
      <c r="M126" s="478">
        <v>841</v>
      </c>
      <c r="N126" s="478"/>
      <c r="O126" s="478"/>
      <c r="P126" s="500"/>
      <c r="Q126" s="479"/>
    </row>
    <row r="127" spans="1:17" ht="14.45" customHeight="1" x14ac:dyDescent="0.2">
      <c r="A127" s="473" t="s">
        <v>935</v>
      </c>
      <c r="B127" s="474" t="s">
        <v>844</v>
      </c>
      <c r="C127" s="474" t="s">
        <v>841</v>
      </c>
      <c r="D127" s="474" t="s">
        <v>869</v>
      </c>
      <c r="E127" s="474" t="s">
        <v>870</v>
      </c>
      <c r="F127" s="478">
        <v>9</v>
      </c>
      <c r="G127" s="478">
        <v>153</v>
      </c>
      <c r="H127" s="478">
        <v>1.5</v>
      </c>
      <c r="I127" s="478">
        <v>17</v>
      </c>
      <c r="J127" s="478">
        <v>6</v>
      </c>
      <c r="K127" s="478">
        <v>102</v>
      </c>
      <c r="L127" s="478">
        <v>1</v>
      </c>
      <c r="M127" s="478">
        <v>17</v>
      </c>
      <c r="N127" s="478">
        <v>7</v>
      </c>
      <c r="O127" s="478">
        <v>119</v>
      </c>
      <c r="P127" s="500">
        <v>1.1666666666666667</v>
      </c>
      <c r="Q127" s="479">
        <v>17</v>
      </c>
    </row>
    <row r="128" spans="1:17" ht="14.45" customHeight="1" x14ac:dyDescent="0.2">
      <c r="A128" s="473" t="s">
        <v>935</v>
      </c>
      <c r="B128" s="474" t="s">
        <v>844</v>
      </c>
      <c r="C128" s="474" t="s">
        <v>841</v>
      </c>
      <c r="D128" s="474" t="s">
        <v>871</v>
      </c>
      <c r="E128" s="474" t="s">
        <v>856</v>
      </c>
      <c r="F128" s="478">
        <v>17</v>
      </c>
      <c r="G128" s="478">
        <v>12036</v>
      </c>
      <c r="H128" s="478">
        <v>2.1220028208744712</v>
      </c>
      <c r="I128" s="478">
        <v>708</v>
      </c>
      <c r="J128" s="478">
        <v>8</v>
      </c>
      <c r="K128" s="478">
        <v>5672</v>
      </c>
      <c r="L128" s="478">
        <v>1</v>
      </c>
      <c r="M128" s="478">
        <v>709</v>
      </c>
      <c r="N128" s="478">
        <v>13</v>
      </c>
      <c r="O128" s="478">
        <v>9282</v>
      </c>
      <c r="P128" s="500">
        <v>1.6364598025387871</v>
      </c>
      <c r="Q128" s="479">
        <v>714</v>
      </c>
    </row>
    <row r="129" spans="1:17" ht="14.45" customHeight="1" x14ac:dyDescent="0.2">
      <c r="A129" s="473" t="s">
        <v>935</v>
      </c>
      <c r="B129" s="474" t="s">
        <v>844</v>
      </c>
      <c r="C129" s="474" t="s">
        <v>841</v>
      </c>
      <c r="D129" s="474" t="s">
        <v>872</v>
      </c>
      <c r="E129" s="474" t="s">
        <v>858</v>
      </c>
      <c r="F129" s="478">
        <v>12</v>
      </c>
      <c r="G129" s="478">
        <v>17268</v>
      </c>
      <c r="H129" s="478">
        <v>1.4979181124219292</v>
      </c>
      <c r="I129" s="478">
        <v>1439</v>
      </c>
      <c r="J129" s="478">
        <v>8</v>
      </c>
      <c r="K129" s="478">
        <v>11528</v>
      </c>
      <c r="L129" s="478">
        <v>1</v>
      </c>
      <c r="M129" s="478">
        <v>1441</v>
      </c>
      <c r="N129" s="478">
        <v>7</v>
      </c>
      <c r="O129" s="478">
        <v>10136</v>
      </c>
      <c r="P129" s="500">
        <v>0.87925052047189456</v>
      </c>
      <c r="Q129" s="479">
        <v>1448</v>
      </c>
    </row>
    <row r="130" spans="1:17" ht="14.45" customHeight="1" x14ac:dyDescent="0.2">
      <c r="A130" s="473" t="s">
        <v>935</v>
      </c>
      <c r="B130" s="474" t="s">
        <v>844</v>
      </c>
      <c r="C130" s="474" t="s">
        <v>841</v>
      </c>
      <c r="D130" s="474" t="s">
        <v>873</v>
      </c>
      <c r="E130" s="474" t="s">
        <v>874</v>
      </c>
      <c r="F130" s="478">
        <v>10</v>
      </c>
      <c r="G130" s="478">
        <v>24380</v>
      </c>
      <c r="H130" s="478">
        <v>1.4262314262314262</v>
      </c>
      <c r="I130" s="478">
        <v>2438</v>
      </c>
      <c r="J130" s="478">
        <v>7</v>
      </c>
      <c r="K130" s="478">
        <v>17094</v>
      </c>
      <c r="L130" s="478">
        <v>1</v>
      </c>
      <c r="M130" s="478">
        <v>2442</v>
      </c>
      <c r="N130" s="478">
        <v>5</v>
      </c>
      <c r="O130" s="478">
        <v>12275</v>
      </c>
      <c r="P130" s="500">
        <v>0.7180882180882181</v>
      </c>
      <c r="Q130" s="479">
        <v>2455</v>
      </c>
    </row>
    <row r="131" spans="1:17" ht="14.45" customHeight="1" x14ac:dyDescent="0.2">
      <c r="A131" s="473" t="s">
        <v>935</v>
      </c>
      <c r="B131" s="474" t="s">
        <v>844</v>
      </c>
      <c r="C131" s="474" t="s">
        <v>841</v>
      </c>
      <c r="D131" s="474" t="s">
        <v>875</v>
      </c>
      <c r="E131" s="474" t="s">
        <v>876</v>
      </c>
      <c r="F131" s="478">
        <v>17</v>
      </c>
      <c r="G131" s="478">
        <v>1173</v>
      </c>
      <c r="H131" s="478">
        <v>2.125</v>
      </c>
      <c r="I131" s="478">
        <v>69</v>
      </c>
      <c r="J131" s="478">
        <v>8</v>
      </c>
      <c r="K131" s="478">
        <v>552</v>
      </c>
      <c r="L131" s="478">
        <v>1</v>
      </c>
      <c r="M131" s="478">
        <v>69</v>
      </c>
      <c r="N131" s="478">
        <v>13</v>
      </c>
      <c r="O131" s="478">
        <v>910</v>
      </c>
      <c r="P131" s="500">
        <v>1.6485507246376812</v>
      </c>
      <c r="Q131" s="479">
        <v>70</v>
      </c>
    </row>
    <row r="132" spans="1:17" ht="14.45" customHeight="1" x14ac:dyDescent="0.2">
      <c r="A132" s="473" t="s">
        <v>935</v>
      </c>
      <c r="B132" s="474" t="s">
        <v>844</v>
      </c>
      <c r="C132" s="474" t="s">
        <v>841</v>
      </c>
      <c r="D132" s="474" t="s">
        <v>881</v>
      </c>
      <c r="E132" s="474" t="s">
        <v>882</v>
      </c>
      <c r="F132" s="478">
        <v>53</v>
      </c>
      <c r="G132" s="478">
        <v>29680</v>
      </c>
      <c r="H132" s="478">
        <v>1.2023983146977799</v>
      </c>
      <c r="I132" s="478">
        <v>560</v>
      </c>
      <c r="J132" s="478">
        <v>44</v>
      </c>
      <c r="K132" s="478">
        <v>24684</v>
      </c>
      <c r="L132" s="478">
        <v>1</v>
      </c>
      <c r="M132" s="478">
        <v>561</v>
      </c>
      <c r="N132" s="478">
        <v>34</v>
      </c>
      <c r="O132" s="478">
        <v>19108</v>
      </c>
      <c r="P132" s="500">
        <v>0.77410468319559234</v>
      </c>
      <c r="Q132" s="479">
        <v>562</v>
      </c>
    </row>
    <row r="133" spans="1:17" ht="14.45" customHeight="1" x14ac:dyDescent="0.2">
      <c r="A133" s="473" t="s">
        <v>935</v>
      </c>
      <c r="B133" s="474" t="s">
        <v>844</v>
      </c>
      <c r="C133" s="474" t="s">
        <v>841</v>
      </c>
      <c r="D133" s="474" t="s">
        <v>889</v>
      </c>
      <c r="E133" s="474" t="s">
        <v>890</v>
      </c>
      <c r="F133" s="478"/>
      <c r="G133" s="478"/>
      <c r="H133" s="478"/>
      <c r="I133" s="478"/>
      <c r="J133" s="478"/>
      <c r="K133" s="478"/>
      <c r="L133" s="478"/>
      <c r="M133" s="478"/>
      <c r="N133" s="478">
        <v>5</v>
      </c>
      <c r="O133" s="478">
        <v>2150</v>
      </c>
      <c r="P133" s="500"/>
      <c r="Q133" s="479">
        <v>430</v>
      </c>
    </row>
    <row r="134" spans="1:17" ht="14.45" customHeight="1" x14ac:dyDescent="0.2">
      <c r="A134" s="473" t="s">
        <v>935</v>
      </c>
      <c r="B134" s="474" t="s">
        <v>844</v>
      </c>
      <c r="C134" s="474" t="s">
        <v>841</v>
      </c>
      <c r="D134" s="474" t="s">
        <v>894</v>
      </c>
      <c r="E134" s="474" t="s">
        <v>895</v>
      </c>
      <c r="F134" s="478">
        <v>4</v>
      </c>
      <c r="G134" s="478">
        <v>6596</v>
      </c>
      <c r="H134" s="478"/>
      <c r="I134" s="478">
        <v>1649</v>
      </c>
      <c r="J134" s="478"/>
      <c r="K134" s="478"/>
      <c r="L134" s="478"/>
      <c r="M134" s="478"/>
      <c r="N134" s="478"/>
      <c r="O134" s="478"/>
      <c r="P134" s="500"/>
      <c r="Q134" s="479"/>
    </row>
    <row r="135" spans="1:17" ht="14.45" customHeight="1" x14ac:dyDescent="0.2">
      <c r="A135" s="473" t="s">
        <v>935</v>
      </c>
      <c r="B135" s="474" t="s">
        <v>844</v>
      </c>
      <c r="C135" s="474" t="s">
        <v>841</v>
      </c>
      <c r="D135" s="474" t="s">
        <v>897</v>
      </c>
      <c r="E135" s="474" t="s">
        <v>898</v>
      </c>
      <c r="F135" s="478">
        <v>2</v>
      </c>
      <c r="G135" s="478">
        <v>4406</v>
      </c>
      <c r="H135" s="478">
        <v>0.15370661084946799</v>
      </c>
      <c r="I135" s="478">
        <v>2203</v>
      </c>
      <c r="J135" s="478">
        <v>13</v>
      </c>
      <c r="K135" s="478">
        <v>28665</v>
      </c>
      <c r="L135" s="478">
        <v>1</v>
      </c>
      <c r="M135" s="478">
        <v>2205</v>
      </c>
      <c r="N135" s="478">
        <v>12</v>
      </c>
      <c r="O135" s="478">
        <v>26568</v>
      </c>
      <c r="P135" s="500">
        <v>0.92684458398744118</v>
      </c>
      <c r="Q135" s="479">
        <v>2214</v>
      </c>
    </row>
    <row r="136" spans="1:17" ht="14.45" customHeight="1" x14ac:dyDescent="0.2">
      <c r="A136" s="473" t="s">
        <v>936</v>
      </c>
      <c r="B136" s="474" t="s">
        <v>840</v>
      </c>
      <c r="C136" s="474" t="s">
        <v>841</v>
      </c>
      <c r="D136" s="474" t="s">
        <v>842</v>
      </c>
      <c r="E136" s="474" t="s">
        <v>843</v>
      </c>
      <c r="F136" s="478"/>
      <c r="G136" s="478"/>
      <c r="H136" s="478"/>
      <c r="I136" s="478"/>
      <c r="J136" s="478">
        <v>1</v>
      </c>
      <c r="K136" s="478">
        <v>11433</v>
      </c>
      <c r="L136" s="478">
        <v>1</v>
      </c>
      <c r="M136" s="478">
        <v>11433</v>
      </c>
      <c r="N136" s="478"/>
      <c r="O136" s="478"/>
      <c r="P136" s="500"/>
      <c r="Q136" s="479"/>
    </row>
    <row r="137" spans="1:17" ht="14.45" customHeight="1" x14ac:dyDescent="0.2">
      <c r="A137" s="473" t="s">
        <v>936</v>
      </c>
      <c r="B137" s="474" t="s">
        <v>844</v>
      </c>
      <c r="C137" s="474" t="s">
        <v>841</v>
      </c>
      <c r="D137" s="474" t="s">
        <v>845</v>
      </c>
      <c r="E137" s="474" t="s">
        <v>846</v>
      </c>
      <c r="F137" s="478">
        <v>4</v>
      </c>
      <c r="G137" s="478">
        <v>544</v>
      </c>
      <c r="H137" s="478">
        <v>3.9708029197080292</v>
      </c>
      <c r="I137" s="478">
        <v>136</v>
      </c>
      <c r="J137" s="478">
        <v>1</v>
      </c>
      <c r="K137" s="478">
        <v>137</v>
      </c>
      <c r="L137" s="478">
        <v>1</v>
      </c>
      <c r="M137" s="478">
        <v>137</v>
      </c>
      <c r="N137" s="478"/>
      <c r="O137" s="478"/>
      <c r="P137" s="500"/>
      <c r="Q137" s="479"/>
    </row>
    <row r="138" spans="1:17" ht="14.45" customHeight="1" x14ac:dyDescent="0.2">
      <c r="A138" s="473" t="s">
        <v>936</v>
      </c>
      <c r="B138" s="474" t="s">
        <v>844</v>
      </c>
      <c r="C138" s="474" t="s">
        <v>841</v>
      </c>
      <c r="D138" s="474" t="s">
        <v>849</v>
      </c>
      <c r="E138" s="474" t="s">
        <v>850</v>
      </c>
      <c r="F138" s="478">
        <v>1</v>
      </c>
      <c r="G138" s="478">
        <v>2340</v>
      </c>
      <c r="H138" s="478"/>
      <c r="I138" s="478">
        <v>2340</v>
      </c>
      <c r="J138" s="478"/>
      <c r="K138" s="478"/>
      <c r="L138" s="478"/>
      <c r="M138" s="478"/>
      <c r="N138" s="478"/>
      <c r="O138" s="478"/>
      <c r="P138" s="500"/>
      <c r="Q138" s="479"/>
    </row>
    <row r="139" spans="1:17" ht="14.45" customHeight="1" x14ac:dyDescent="0.2">
      <c r="A139" s="473" t="s">
        <v>936</v>
      </c>
      <c r="B139" s="474" t="s">
        <v>844</v>
      </c>
      <c r="C139" s="474" t="s">
        <v>841</v>
      </c>
      <c r="D139" s="474" t="s">
        <v>851</v>
      </c>
      <c r="E139" s="474" t="s">
        <v>852</v>
      </c>
      <c r="F139" s="478"/>
      <c r="G139" s="478"/>
      <c r="H139" s="478"/>
      <c r="I139" s="478"/>
      <c r="J139" s="478"/>
      <c r="K139" s="478"/>
      <c r="L139" s="478"/>
      <c r="M139" s="478"/>
      <c r="N139" s="478">
        <v>2</v>
      </c>
      <c r="O139" s="478">
        <v>2166</v>
      </c>
      <c r="P139" s="500"/>
      <c r="Q139" s="479">
        <v>1083</v>
      </c>
    </row>
    <row r="140" spans="1:17" ht="14.45" customHeight="1" x14ac:dyDescent="0.2">
      <c r="A140" s="473" t="s">
        <v>936</v>
      </c>
      <c r="B140" s="474" t="s">
        <v>844</v>
      </c>
      <c r="C140" s="474" t="s">
        <v>841</v>
      </c>
      <c r="D140" s="474" t="s">
        <v>853</v>
      </c>
      <c r="E140" s="474" t="s">
        <v>854</v>
      </c>
      <c r="F140" s="478">
        <v>5</v>
      </c>
      <c r="G140" s="478">
        <v>19125</v>
      </c>
      <c r="H140" s="478"/>
      <c r="I140" s="478">
        <v>3825</v>
      </c>
      <c r="J140" s="478"/>
      <c r="K140" s="478"/>
      <c r="L140" s="478"/>
      <c r="M140" s="478"/>
      <c r="N140" s="478">
        <v>2</v>
      </c>
      <c r="O140" s="478">
        <v>7686</v>
      </c>
      <c r="P140" s="500"/>
      <c r="Q140" s="479">
        <v>3843</v>
      </c>
    </row>
    <row r="141" spans="1:17" ht="14.45" customHeight="1" x14ac:dyDescent="0.2">
      <c r="A141" s="473" t="s">
        <v>936</v>
      </c>
      <c r="B141" s="474" t="s">
        <v>844</v>
      </c>
      <c r="C141" s="474" t="s">
        <v>841</v>
      </c>
      <c r="D141" s="474" t="s">
        <v>855</v>
      </c>
      <c r="E141" s="474" t="s">
        <v>856</v>
      </c>
      <c r="F141" s="478">
        <v>2</v>
      </c>
      <c r="G141" s="478">
        <v>890</v>
      </c>
      <c r="H141" s="478">
        <v>0.25</v>
      </c>
      <c r="I141" s="478">
        <v>445</v>
      </c>
      <c r="J141" s="478">
        <v>8</v>
      </c>
      <c r="K141" s="478">
        <v>3560</v>
      </c>
      <c r="L141" s="478">
        <v>1</v>
      </c>
      <c r="M141" s="478">
        <v>445</v>
      </c>
      <c r="N141" s="478">
        <v>3</v>
      </c>
      <c r="O141" s="478">
        <v>1338</v>
      </c>
      <c r="P141" s="500">
        <v>0.37584269662921349</v>
      </c>
      <c r="Q141" s="479">
        <v>446</v>
      </c>
    </row>
    <row r="142" spans="1:17" ht="14.45" customHeight="1" x14ac:dyDescent="0.2">
      <c r="A142" s="473" t="s">
        <v>936</v>
      </c>
      <c r="B142" s="474" t="s">
        <v>844</v>
      </c>
      <c r="C142" s="474" t="s">
        <v>841</v>
      </c>
      <c r="D142" s="474" t="s">
        <v>857</v>
      </c>
      <c r="E142" s="474" t="s">
        <v>858</v>
      </c>
      <c r="F142" s="478">
        <v>3</v>
      </c>
      <c r="G142" s="478">
        <v>2562</v>
      </c>
      <c r="H142" s="478">
        <v>0.75</v>
      </c>
      <c r="I142" s="478">
        <v>854</v>
      </c>
      <c r="J142" s="478">
        <v>4</v>
      </c>
      <c r="K142" s="478">
        <v>3416</v>
      </c>
      <c r="L142" s="478">
        <v>1</v>
      </c>
      <c r="M142" s="478">
        <v>854</v>
      </c>
      <c r="N142" s="478"/>
      <c r="O142" s="478"/>
      <c r="P142" s="500"/>
      <c r="Q142" s="479"/>
    </row>
    <row r="143" spans="1:17" ht="14.45" customHeight="1" x14ac:dyDescent="0.2">
      <c r="A143" s="473" t="s">
        <v>936</v>
      </c>
      <c r="B143" s="474" t="s">
        <v>844</v>
      </c>
      <c r="C143" s="474" t="s">
        <v>841</v>
      </c>
      <c r="D143" s="474" t="s">
        <v>865</v>
      </c>
      <c r="E143" s="474" t="s">
        <v>866</v>
      </c>
      <c r="F143" s="478">
        <v>2</v>
      </c>
      <c r="G143" s="478">
        <v>3048</v>
      </c>
      <c r="H143" s="478"/>
      <c r="I143" s="478">
        <v>1524</v>
      </c>
      <c r="J143" s="478"/>
      <c r="K143" s="478"/>
      <c r="L143" s="478"/>
      <c r="M143" s="478"/>
      <c r="N143" s="478"/>
      <c r="O143" s="478"/>
      <c r="P143" s="500"/>
      <c r="Q143" s="479"/>
    </row>
    <row r="144" spans="1:17" ht="14.45" customHeight="1" x14ac:dyDescent="0.2">
      <c r="A144" s="473" t="s">
        <v>936</v>
      </c>
      <c r="B144" s="474" t="s">
        <v>844</v>
      </c>
      <c r="C144" s="474" t="s">
        <v>841</v>
      </c>
      <c r="D144" s="474" t="s">
        <v>869</v>
      </c>
      <c r="E144" s="474" t="s">
        <v>870</v>
      </c>
      <c r="F144" s="478">
        <v>8</v>
      </c>
      <c r="G144" s="478">
        <v>136</v>
      </c>
      <c r="H144" s="478">
        <v>2</v>
      </c>
      <c r="I144" s="478">
        <v>17</v>
      </c>
      <c r="J144" s="478">
        <v>4</v>
      </c>
      <c r="K144" s="478">
        <v>68</v>
      </c>
      <c r="L144" s="478">
        <v>1</v>
      </c>
      <c r="M144" s="478">
        <v>17</v>
      </c>
      <c r="N144" s="478">
        <v>5</v>
      </c>
      <c r="O144" s="478">
        <v>85</v>
      </c>
      <c r="P144" s="500">
        <v>1.25</v>
      </c>
      <c r="Q144" s="479">
        <v>17</v>
      </c>
    </row>
    <row r="145" spans="1:17" ht="14.45" customHeight="1" x14ac:dyDescent="0.2">
      <c r="A145" s="473" t="s">
        <v>936</v>
      </c>
      <c r="B145" s="474" t="s">
        <v>844</v>
      </c>
      <c r="C145" s="474" t="s">
        <v>841</v>
      </c>
      <c r="D145" s="474" t="s">
        <v>871</v>
      </c>
      <c r="E145" s="474" t="s">
        <v>856</v>
      </c>
      <c r="F145" s="478">
        <v>17</v>
      </c>
      <c r="G145" s="478">
        <v>12036</v>
      </c>
      <c r="H145" s="478">
        <v>2.1220028208744712</v>
      </c>
      <c r="I145" s="478">
        <v>708</v>
      </c>
      <c r="J145" s="478">
        <v>8</v>
      </c>
      <c r="K145" s="478">
        <v>5672</v>
      </c>
      <c r="L145" s="478">
        <v>1</v>
      </c>
      <c r="M145" s="478">
        <v>709</v>
      </c>
      <c r="N145" s="478">
        <v>8</v>
      </c>
      <c r="O145" s="478">
        <v>5712</v>
      </c>
      <c r="P145" s="500">
        <v>1.0070521861777151</v>
      </c>
      <c r="Q145" s="479">
        <v>714</v>
      </c>
    </row>
    <row r="146" spans="1:17" ht="14.45" customHeight="1" x14ac:dyDescent="0.2">
      <c r="A146" s="473" t="s">
        <v>936</v>
      </c>
      <c r="B146" s="474" t="s">
        <v>844</v>
      </c>
      <c r="C146" s="474" t="s">
        <v>841</v>
      </c>
      <c r="D146" s="474" t="s">
        <v>872</v>
      </c>
      <c r="E146" s="474" t="s">
        <v>858</v>
      </c>
      <c r="F146" s="478">
        <v>9</v>
      </c>
      <c r="G146" s="478">
        <v>12951</v>
      </c>
      <c r="H146" s="478">
        <v>2.2468771686328939</v>
      </c>
      <c r="I146" s="478">
        <v>1439</v>
      </c>
      <c r="J146" s="478">
        <v>4</v>
      </c>
      <c r="K146" s="478">
        <v>5764</v>
      </c>
      <c r="L146" s="478">
        <v>1</v>
      </c>
      <c r="M146" s="478">
        <v>1441</v>
      </c>
      <c r="N146" s="478">
        <v>12</v>
      </c>
      <c r="O146" s="478">
        <v>17376</v>
      </c>
      <c r="P146" s="500">
        <v>3.0145732130464955</v>
      </c>
      <c r="Q146" s="479">
        <v>1448</v>
      </c>
    </row>
    <row r="147" spans="1:17" ht="14.45" customHeight="1" x14ac:dyDescent="0.2">
      <c r="A147" s="473" t="s">
        <v>936</v>
      </c>
      <c r="B147" s="474" t="s">
        <v>844</v>
      </c>
      <c r="C147" s="474" t="s">
        <v>841</v>
      </c>
      <c r="D147" s="474" t="s">
        <v>873</v>
      </c>
      <c r="E147" s="474" t="s">
        <v>874</v>
      </c>
      <c r="F147" s="478">
        <v>11</v>
      </c>
      <c r="G147" s="478">
        <v>26818</v>
      </c>
      <c r="H147" s="478">
        <v>1.5688545688545688</v>
      </c>
      <c r="I147" s="478">
        <v>2438</v>
      </c>
      <c r="J147" s="478">
        <v>7</v>
      </c>
      <c r="K147" s="478">
        <v>17094</v>
      </c>
      <c r="L147" s="478">
        <v>1</v>
      </c>
      <c r="M147" s="478">
        <v>2442</v>
      </c>
      <c r="N147" s="478">
        <v>10</v>
      </c>
      <c r="O147" s="478">
        <v>24550</v>
      </c>
      <c r="P147" s="500">
        <v>1.4361764361764362</v>
      </c>
      <c r="Q147" s="479">
        <v>2455</v>
      </c>
    </row>
    <row r="148" spans="1:17" ht="14.45" customHeight="1" x14ac:dyDescent="0.2">
      <c r="A148" s="473" t="s">
        <v>936</v>
      </c>
      <c r="B148" s="474" t="s">
        <v>844</v>
      </c>
      <c r="C148" s="474" t="s">
        <v>841</v>
      </c>
      <c r="D148" s="474" t="s">
        <v>875</v>
      </c>
      <c r="E148" s="474" t="s">
        <v>876</v>
      </c>
      <c r="F148" s="478">
        <v>19</v>
      </c>
      <c r="G148" s="478">
        <v>1311</v>
      </c>
      <c r="H148" s="478">
        <v>1.1875</v>
      </c>
      <c r="I148" s="478">
        <v>69</v>
      </c>
      <c r="J148" s="478">
        <v>16</v>
      </c>
      <c r="K148" s="478">
        <v>1104</v>
      </c>
      <c r="L148" s="478">
        <v>1</v>
      </c>
      <c r="M148" s="478">
        <v>69</v>
      </c>
      <c r="N148" s="478">
        <v>11</v>
      </c>
      <c r="O148" s="478">
        <v>770</v>
      </c>
      <c r="P148" s="500">
        <v>0.69746376811594202</v>
      </c>
      <c r="Q148" s="479">
        <v>70</v>
      </c>
    </row>
    <row r="149" spans="1:17" ht="14.45" customHeight="1" x14ac:dyDescent="0.2">
      <c r="A149" s="473" t="s">
        <v>936</v>
      </c>
      <c r="B149" s="474" t="s">
        <v>844</v>
      </c>
      <c r="C149" s="474" t="s">
        <v>841</v>
      </c>
      <c r="D149" s="474" t="s">
        <v>877</v>
      </c>
      <c r="E149" s="474" t="s">
        <v>878</v>
      </c>
      <c r="F149" s="478">
        <v>2</v>
      </c>
      <c r="G149" s="478">
        <v>816</v>
      </c>
      <c r="H149" s="478"/>
      <c r="I149" s="478">
        <v>408</v>
      </c>
      <c r="J149" s="478"/>
      <c r="K149" s="478"/>
      <c r="L149" s="478"/>
      <c r="M149" s="478"/>
      <c r="N149" s="478"/>
      <c r="O149" s="478"/>
      <c r="P149" s="500"/>
      <c r="Q149" s="479"/>
    </row>
    <row r="150" spans="1:17" ht="14.45" customHeight="1" x14ac:dyDescent="0.2">
      <c r="A150" s="473" t="s">
        <v>936</v>
      </c>
      <c r="B150" s="474" t="s">
        <v>844</v>
      </c>
      <c r="C150" s="474" t="s">
        <v>841</v>
      </c>
      <c r="D150" s="474" t="s">
        <v>879</v>
      </c>
      <c r="E150" s="474" t="s">
        <v>880</v>
      </c>
      <c r="F150" s="478">
        <v>4</v>
      </c>
      <c r="G150" s="478">
        <v>6660</v>
      </c>
      <c r="H150" s="478">
        <v>1.9976004799040192</v>
      </c>
      <c r="I150" s="478">
        <v>1665</v>
      </c>
      <c r="J150" s="478">
        <v>2</v>
      </c>
      <c r="K150" s="478">
        <v>3334</v>
      </c>
      <c r="L150" s="478">
        <v>1</v>
      </c>
      <c r="M150" s="478">
        <v>1667</v>
      </c>
      <c r="N150" s="478"/>
      <c r="O150" s="478"/>
      <c r="P150" s="500"/>
      <c r="Q150" s="479"/>
    </row>
    <row r="151" spans="1:17" ht="14.45" customHeight="1" x14ac:dyDescent="0.2">
      <c r="A151" s="473" t="s">
        <v>936</v>
      </c>
      <c r="B151" s="474" t="s">
        <v>844</v>
      </c>
      <c r="C151" s="474" t="s">
        <v>841</v>
      </c>
      <c r="D151" s="474" t="s">
        <v>881</v>
      </c>
      <c r="E151" s="474" t="s">
        <v>882</v>
      </c>
      <c r="F151" s="478">
        <v>111</v>
      </c>
      <c r="G151" s="478">
        <v>62160</v>
      </c>
      <c r="H151" s="478">
        <v>2.1308103661044839</v>
      </c>
      <c r="I151" s="478">
        <v>560</v>
      </c>
      <c r="J151" s="478">
        <v>52</v>
      </c>
      <c r="K151" s="478">
        <v>29172</v>
      </c>
      <c r="L151" s="478">
        <v>1</v>
      </c>
      <c r="M151" s="478">
        <v>561</v>
      </c>
      <c r="N151" s="478">
        <v>46</v>
      </c>
      <c r="O151" s="478">
        <v>25852</v>
      </c>
      <c r="P151" s="500">
        <v>0.8861922391334156</v>
      </c>
      <c r="Q151" s="479">
        <v>562</v>
      </c>
    </row>
    <row r="152" spans="1:17" ht="14.45" customHeight="1" x14ac:dyDescent="0.2">
      <c r="A152" s="473" t="s">
        <v>936</v>
      </c>
      <c r="B152" s="474" t="s">
        <v>844</v>
      </c>
      <c r="C152" s="474" t="s">
        <v>841</v>
      </c>
      <c r="D152" s="474" t="s">
        <v>889</v>
      </c>
      <c r="E152" s="474" t="s">
        <v>890</v>
      </c>
      <c r="F152" s="478">
        <v>88</v>
      </c>
      <c r="G152" s="478">
        <v>37752</v>
      </c>
      <c r="H152" s="478">
        <v>0.90721649484536082</v>
      </c>
      <c r="I152" s="478">
        <v>429</v>
      </c>
      <c r="J152" s="478">
        <v>97</v>
      </c>
      <c r="K152" s="478">
        <v>41613</v>
      </c>
      <c r="L152" s="478">
        <v>1</v>
      </c>
      <c r="M152" s="478">
        <v>429</v>
      </c>
      <c r="N152" s="478">
        <v>88</v>
      </c>
      <c r="O152" s="478">
        <v>37840</v>
      </c>
      <c r="P152" s="500">
        <v>0.90933121860956911</v>
      </c>
      <c r="Q152" s="479">
        <v>430</v>
      </c>
    </row>
    <row r="153" spans="1:17" ht="14.45" customHeight="1" x14ac:dyDescent="0.2">
      <c r="A153" s="473" t="s">
        <v>936</v>
      </c>
      <c r="B153" s="474" t="s">
        <v>844</v>
      </c>
      <c r="C153" s="474" t="s">
        <v>841</v>
      </c>
      <c r="D153" s="474" t="s">
        <v>894</v>
      </c>
      <c r="E153" s="474" t="s">
        <v>895</v>
      </c>
      <c r="F153" s="478">
        <v>30</v>
      </c>
      <c r="G153" s="478">
        <v>49470</v>
      </c>
      <c r="H153" s="478"/>
      <c r="I153" s="478">
        <v>1649</v>
      </c>
      <c r="J153" s="478"/>
      <c r="K153" s="478"/>
      <c r="L153" s="478"/>
      <c r="M153" s="478"/>
      <c r="N153" s="478"/>
      <c r="O153" s="478"/>
      <c r="P153" s="500"/>
      <c r="Q153" s="479"/>
    </row>
    <row r="154" spans="1:17" ht="14.45" customHeight="1" x14ac:dyDescent="0.2">
      <c r="A154" s="473" t="s">
        <v>936</v>
      </c>
      <c r="B154" s="474" t="s">
        <v>844</v>
      </c>
      <c r="C154" s="474" t="s">
        <v>841</v>
      </c>
      <c r="D154" s="474" t="s">
        <v>897</v>
      </c>
      <c r="E154" s="474" t="s">
        <v>898</v>
      </c>
      <c r="F154" s="478">
        <v>15</v>
      </c>
      <c r="G154" s="478">
        <v>33045</v>
      </c>
      <c r="H154" s="478">
        <v>0.27752582514487278</v>
      </c>
      <c r="I154" s="478">
        <v>2203</v>
      </c>
      <c r="J154" s="478">
        <v>54</v>
      </c>
      <c r="K154" s="478">
        <v>119070</v>
      </c>
      <c r="L154" s="478">
        <v>1</v>
      </c>
      <c r="M154" s="478">
        <v>2205</v>
      </c>
      <c r="N154" s="478">
        <v>45</v>
      </c>
      <c r="O154" s="478">
        <v>99630</v>
      </c>
      <c r="P154" s="500">
        <v>0.83673469387755106</v>
      </c>
      <c r="Q154" s="479">
        <v>2214</v>
      </c>
    </row>
    <row r="155" spans="1:17" ht="14.45" customHeight="1" x14ac:dyDescent="0.2">
      <c r="A155" s="473" t="s">
        <v>936</v>
      </c>
      <c r="B155" s="474" t="s">
        <v>844</v>
      </c>
      <c r="C155" s="474" t="s">
        <v>841</v>
      </c>
      <c r="D155" s="474" t="s">
        <v>899</v>
      </c>
      <c r="E155" s="474" t="s">
        <v>900</v>
      </c>
      <c r="F155" s="478"/>
      <c r="G155" s="478"/>
      <c r="H155" s="478"/>
      <c r="I155" s="478"/>
      <c r="J155" s="478">
        <v>1</v>
      </c>
      <c r="K155" s="478">
        <v>430</v>
      </c>
      <c r="L155" s="478">
        <v>1</v>
      </c>
      <c r="M155" s="478">
        <v>430</v>
      </c>
      <c r="N155" s="478"/>
      <c r="O155" s="478"/>
      <c r="P155" s="500"/>
      <c r="Q155" s="479"/>
    </row>
    <row r="156" spans="1:17" ht="14.45" customHeight="1" x14ac:dyDescent="0.2">
      <c r="A156" s="473" t="s">
        <v>937</v>
      </c>
      <c r="B156" s="474" t="s">
        <v>844</v>
      </c>
      <c r="C156" s="474" t="s">
        <v>841</v>
      </c>
      <c r="D156" s="474" t="s">
        <v>855</v>
      </c>
      <c r="E156" s="474" t="s">
        <v>856</v>
      </c>
      <c r="F156" s="478">
        <v>2</v>
      </c>
      <c r="G156" s="478">
        <v>890</v>
      </c>
      <c r="H156" s="478"/>
      <c r="I156" s="478">
        <v>445</v>
      </c>
      <c r="J156" s="478"/>
      <c r="K156" s="478"/>
      <c r="L156" s="478"/>
      <c r="M156" s="478"/>
      <c r="N156" s="478"/>
      <c r="O156" s="478"/>
      <c r="P156" s="500"/>
      <c r="Q156" s="479"/>
    </row>
    <row r="157" spans="1:17" ht="14.45" customHeight="1" x14ac:dyDescent="0.2">
      <c r="A157" s="473" t="s">
        <v>937</v>
      </c>
      <c r="B157" s="474" t="s">
        <v>844</v>
      </c>
      <c r="C157" s="474" t="s">
        <v>841</v>
      </c>
      <c r="D157" s="474" t="s">
        <v>869</v>
      </c>
      <c r="E157" s="474" t="s">
        <v>870</v>
      </c>
      <c r="F157" s="478">
        <v>2</v>
      </c>
      <c r="G157" s="478">
        <v>34</v>
      </c>
      <c r="H157" s="478"/>
      <c r="I157" s="478">
        <v>17</v>
      </c>
      <c r="J157" s="478"/>
      <c r="K157" s="478"/>
      <c r="L157" s="478"/>
      <c r="M157" s="478"/>
      <c r="N157" s="478"/>
      <c r="O157" s="478"/>
      <c r="P157" s="500"/>
      <c r="Q157" s="479"/>
    </row>
    <row r="158" spans="1:17" ht="14.45" customHeight="1" x14ac:dyDescent="0.2">
      <c r="A158" s="473" t="s">
        <v>937</v>
      </c>
      <c r="B158" s="474" t="s">
        <v>844</v>
      </c>
      <c r="C158" s="474" t="s">
        <v>841</v>
      </c>
      <c r="D158" s="474" t="s">
        <v>871</v>
      </c>
      <c r="E158" s="474" t="s">
        <v>856</v>
      </c>
      <c r="F158" s="478">
        <v>2</v>
      </c>
      <c r="G158" s="478">
        <v>1416</v>
      </c>
      <c r="H158" s="478"/>
      <c r="I158" s="478">
        <v>708</v>
      </c>
      <c r="J158" s="478"/>
      <c r="K158" s="478"/>
      <c r="L158" s="478"/>
      <c r="M158" s="478"/>
      <c r="N158" s="478"/>
      <c r="O158" s="478"/>
      <c r="P158" s="500"/>
      <c r="Q158" s="479"/>
    </row>
    <row r="159" spans="1:17" ht="14.45" customHeight="1" x14ac:dyDescent="0.2">
      <c r="A159" s="473" t="s">
        <v>937</v>
      </c>
      <c r="B159" s="474" t="s">
        <v>844</v>
      </c>
      <c r="C159" s="474" t="s">
        <v>841</v>
      </c>
      <c r="D159" s="474" t="s">
        <v>875</v>
      </c>
      <c r="E159" s="474" t="s">
        <v>876</v>
      </c>
      <c r="F159" s="478">
        <v>4</v>
      </c>
      <c r="G159" s="478">
        <v>276</v>
      </c>
      <c r="H159" s="478"/>
      <c r="I159" s="478">
        <v>69</v>
      </c>
      <c r="J159" s="478"/>
      <c r="K159" s="478"/>
      <c r="L159" s="478"/>
      <c r="M159" s="478"/>
      <c r="N159" s="478"/>
      <c r="O159" s="478"/>
      <c r="P159" s="500"/>
      <c r="Q159" s="479"/>
    </row>
    <row r="160" spans="1:17" ht="14.45" customHeight="1" x14ac:dyDescent="0.2">
      <c r="A160" s="473" t="s">
        <v>938</v>
      </c>
      <c r="B160" s="474" t="s">
        <v>844</v>
      </c>
      <c r="C160" s="474" t="s">
        <v>841</v>
      </c>
      <c r="D160" s="474" t="s">
        <v>853</v>
      </c>
      <c r="E160" s="474" t="s">
        <v>854</v>
      </c>
      <c r="F160" s="478">
        <v>0</v>
      </c>
      <c r="G160" s="478">
        <v>0</v>
      </c>
      <c r="H160" s="478"/>
      <c r="I160" s="478"/>
      <c r="J160" s="478"/>
      <c r="K160" s="478"/>
      <c r="L160" s="478"/>
      <c r="M160" s="478"/>
      <c r="N160" s="478">
        <v>2</v>
      </c>
      <c r="O160" s="478">
        <v>7686</v>
      </c>
      <c r="P160" s="500"/>
      <c r="Q160" s="479">
        <v>3843</v>
      </c>
    </row>
    <row r="161" spans="1:17" ht="14.45" customHeight="1" x14ac:dyDescent="0.2">
      <c r="A161" s="473" t="s">
        <v>938</v>
      </c>
      <c r="B161" s="474" t="s">
        <v>844</v>
      </c>
      <c r="C161" s="474" t="s">
        <v>841</v>
      </c>
      <c r="D161" s="474" t="s">
        <v>855</v>
      </c>
      <c r="E161" s="474" t="s">
        <v>856</v>
      </c>
      <c r="F161" s="478"/>
      <c r="G161" s="478"/>
      <c r="H161" s="478"/>
      <c r="I161" s="478"/>
      <c r="J161" s="478"/>
      <c r="K161" s="478"/>
      <c r="L161" s="478"/>
      <c r="M161" s="478"/>
      <c r="N161" s="478">
        <v>2</v>
      </c>
      <c r="O161" s="478">
        <v>892</v>
      </c>
      <c r="P161" s="500"/>
      <c r="Q161" s="479">
        <v>446</v>
      </c>
    </row>
    <row r="162" spans="1:17" ht="14.45" customHeight="1" x14ac:dyDescent="0.2">
      <c r="A162" s="473" t="s">
        <v>938</v>
      </c>
      <c r="B162" s="474" t="s">
        <v>844</v>
      </c>
      <c r="C162" s="474" t="s">
        <v>841</v>
      </c>
      <c r="D162" s="474" t="s">
        <v>869</v>
      </c>
      <c r="E162" s="474" t="s">
        <v>870</v>
      </c>
      <c r="F162" s="478">
        <v>4</v>
      </c>
      <c r="G162" s="478">
        <v>68</v>
      </c>
      <c r="H162" s="478">
        <v>2</v>
      </c>
      <c r="I162" s="478">
        <v>17</v>
      </c>
      <c r="J162" s="478">
        <v>2</v>
      </c>
      <c r="K162" s="478">
        <v>34</v>
      </c>
      <c r="L162" s="478">
        <v>1</v>
      </c>
      <c r="M162" s="478">
        <v>17</v>
      </c>
      <c r="N162" s="478">
        <v>4</v>
      </c>
      <c r="O162" s="478">
        <v>68</v>
      </c>
      <c r="P162" s="500">
        <v>2</v>
      </c>
      <c r="Q162" s="479">
        <v>17</v>
      </c>
    </row>
    <row r="163" spans="1:17" ht="14.45" customHeight="1" x14ac:dyDescent="0.2">
      <c r="A163" s="473" t="s">
        <v>938</v>
      </c>
      <c r="B163" s="474" t="s">
        <v>844</v>
      </c>
      <c r="C163" s="474" t="s">
        <v>841</v>
      </c>
      <c r="D163" s="474" t="s">
        <v>871</v>
      </c>
      <c r="E163" s="474" t="s">
        <v>856</v>
      </c>
      <c r="F163" s="478">
        <v>8</v>
      </c>
      <c r="G163" s="478">
        <v>5664</v>
      </c>
      <c r="H163" s="478">
        <v>1.997179125528914</v>
      </c>
      <c r="I163" s="478">
        <v>708</v>
      </c>
      <c r="J163" s="478">
        <v>4</v>
      </c>
      <c r="K163" s="478">
        <v>2836</v>
      </c>
      <c r="L163" s="478">
        <v>1</v>
      </c>
      <c r="M163" s="478">
        <v>709</v>
      </c>
      <c r="N163" s="478">
        <v>5</v>
      </c>
      <c r="O163" s="478">
        <v>3570</v>
      </c>
      <c r="P163" s="500">
        <v>1.2588152327221438</v>
      </c>
      <c r="Q163" s="479">
        <v>714</v>
      </c>
    </row>
    <row r="164" spans="1:17" ht="14.45" customHeight="1" x14ac:dyDescent="0.2">
      <c r="A164" s="473" t="s">
        <v>938</v>
      </c>
      <c r="B164" s="474" t="s">
        <v>844</v>
      </c>
      <c r="C164" s="474" t="s">
        <v>841</v>
      </c>
      <c r="D164" s="474" t="s">
        <v>872</v>
      </c>
      <c r="E164" s="474" t="s">
        <v>858</v>
      </c>
      <c r="F164" s="478">
        <v>4</v>
      </c>
      <c r="G164" s="478">
        <v>5756</v>
      </c>
      <c r="H164" s="478">
        <v>1.9972241498959056</v>
      </c>
      <c r="I164" s="478">
        <v>1439</v>
      </c>
      <c r="J164" s="478">
        <v>2</v>
      </c>
      <c r="K164" s="478">
        <v>2882</v>
      </c>
      <c r="L164" s="478">
        <v>1</v>
      </c>
      <c r="M164" s="478">
        <v>1441</v>
      </c>
      <c r="N164" s="478">
        <v>1</v>
      </c>
      <c r="O164" s="478">
        <v>1448</v>
      </c>
      <c r="P164" s="500">
        <v>0.50242886884108262</v>
      </c>
      <c r="Q164" s="479">
        <v>1448</v>
      </c>
    </row>
    <row r="165" spans="1:17" ht="14.45" customHeight="1" x14ac:dyDescent="0.2">
      <c r="A165" s="473" t="s">
        <v>938</v>
      </c>
      <c r="B165" s="474" t="s">
        <v>844</v>
      </c>
      <c r="C165" s="474" t="s">
        <v>841</v>
      </c>
      <c r="D165" s="474" t="s">
        <v>873</v>
      </c>
      <c r="E165" s="474" t="s">
        <v>874</v>
      </c>
      <c r="F165" s="478">
        <v>1</v>
      </c>
      <c r="G165" s="478">
        <v>2438</v>
      </c>
      <c r="H165" s="478">
        <v>0.49918099918099917</v>
      </c>
      <c r="I165" s="478">
        <v>2438</v>
      </c>
      <c r="J165" s="478">
        <v>2</v>
      </c>
      <c r="K165" s="478">
        <v>4884</v>
      </c>
      <c r="L165" s="478">
        <v>1</v>
      </c>
      <c r="M165" s="478">
        <v>2442</v>
      </c>
      <c r="N165" s="478">
        <v>2</v>
      </c>
      <c r="O165" s="478">
        <v>4910</v>
      </c>
      <c r="P165" s="500">
        <v>1.0053235053235052</v>
      </c>
      <c r="Q165" s="479">
        <v>2455</v>
      </c>
    </row>
    <row r="166" spans="1:17" ht="14.45" customHeight="1" x14ac:dyDescent="0.2">
      <c r="A166" s="473" t="s">
        <v>938</v>
      </c>
      <c r="B166" s="474" t="s">
        <v>844</v>
      </c>
      <c r="C166" s="474" t="s">
        <v>841</v>
      </c>
      <c r="D166" s="474" t="s">
        <v>875</v>
      </c>
      <c r="E166" s="474" t="s">
        <v>876</v>
      </c>
      <c r="F166" s="478">
        <v>8</v>
      </c>
      <c r="G166" s="478">
        <v>552</v>
      </c>
      <c r="H166" s="478">
        <v>2</v>
      </c>
      <c r="I166" s="478">
        <v>69</v>
      </c>
      <c r="J166" s="478">
        <v>4</v>
      </c>
      <c r="K166" s="478">
        <v>276</v>
      </c>
      <c r="L166" s="478">
        <v>1</v>
      </c>
      <c r="M166" s="478">
        <v>69</v>
      </c>
      <c r="N166" s="478">
        <v>7</v>
      </c>
      <c r="O166" s="478">
        <v>490</v>
      </c>
      <c r="P166" s="500">
        <v>1.7753623188405796</v>
      </c>
      <c r="Q166" s="479">
        <v>70</v>
      </c>
    </row>
    <row r="167" spans="1:17" ht="14.45" customHeight="1" x14ac:dyDescent="0.2">
      <c r="A167" s="473" t="s">
        <v>938</v>
      </c>
      <c r="B167" s="474" t="s">
        <v>844</v>
      </c>
      <c r="C167" s="474" t="s">
        <v>841</v>
      </c>
      <c r="D167" s="474" t="s">
        <v>881</v>
      </c>
      <c r="E167" s="474" t="s">
        <v>882</v>
      </c>
      <c r="F167" s="478">
        <v>6</v>
      </c>
      <c r="G167" s="478">
        <v>3360</v>
      </c>
      <c r="H167" s="478">
        <v>0.74866310160427807</v>
      </c>
      <c r="I167" s="478">
        <v>560</v>
      </c>
      <c r="J167" s="478">
        <v>8</v>
      </c>
      <c r="K167" s="478">
        <v>4488</v>
      </c>
      <c r="L167" s="478">
        <v>1</v>
      </c>
      <c r="M167" s="478">
        <v>561</v>
      </c>
      <c r="N167" s="478">
        <v>15</v>
      </c>
      <c r="O167" s="478">
        <v>8430</v>
      </c>
      <c r="P167" s="500">
        <v>1.8783422459893049</v>
      </c>
      <c r="Q167" s="479">
        <v>562</v>
      </c>
    </row>
    <row r="168" spans="1:17" ht="14.45" customHeight="1" x14ac:dyDescent="0.2">
      <c r="A168" s="473" t="s">
        <v>938</v>
      </c>
      <c r="B168" s="474" t="s">
        <v>844</v>
      </c>
      <c r="C168" s="474" t="s">
        <v>841</v>
      </c>
      <c r="D168" s="474" t="s">
        <v>897</v>
      </c>
      <c r="E168" s="474" t="s">
        <v>898</v>
      </c>
      <c r="F168" s="478">
        <v>1</v>
      </c>
      <c r="G168" s="478">
        <v>2203</v>
      </c>
      <c r="H168" s="478">
        <v>0.2497732426303855</v>
      </c>
      <c r="I168" s="478">
        <v>2203</v>
      </c>
      <c r="J168" s="478">
        <v>4</v>
      </c>
      <c r="K168" s="478">
        <v>8820</v>
      </c>
      <c r="L168" s="478">
        <v>1</v>
      </c>
      <c r="M168" s="478">
        <v>2205</v>
      </c>
      <c r="N168" s="478">
        <v>5</v>
      </c>
      <c r="O168" s="478">
        <v>11070</v>
      </c>
      <c r="P168" s="500">
        <v>1.2551020408163265</v>
      </c>
      <c r="Q168" s="479">
        <v>2214</v>
      </c>
    </row>
    <row r="169" spans="1:17" ht="14.45" customHeight="1" x14ac:dyDescent="0.2">
      <c r="A169" s="473" t="s">
        <v>939</v>
      </c>
      <c r="B169" s="474" t="s">
        <v>844</v>
      </c>
      <c r="C169" s="474" t="s">
        <v>841</v>
      </c>
      <c r="D169" s="474" t="s">
        <v>889</v>
      </c>
      <c r="E169" s="474" t="s">
        <v>890</v>
      </c>
      <c r="F169" s="478">
        <v>1</v>
      </c>
      <c r="G169" s="478">
        <v>429</v>
      </c>
      <c r="H169" s="478"/>
      <c r="I169" s="478">
        <v>429</v>
      </c>
      <c r="J169" s="478"/>
      <c r="K169" s="478"/>
      <c r="L169" s="478"/>
      <c r="M169" s="478"/>
      <c r="N169" s="478"/>
      <c r="O169" s="478"/>
      <c r="P169" s="500"/>
      <c r="Q169" s="479"/>
    </row>
    <row r="170" spans="1:17" ht="14.45" customHeight="1" x14ac:dyDescent="0.2">
      <c r="A170" s="473" t="s">
        <v>940</v>
      </c>
      <c r="B170" s="474" t="s">
        <v>844</v>
      </c>
      <c r="C170" s="474" t="s">
        <v>841</v>
      </c>
      <c r="D170" s="474" t="s">
        <v>869</v>
      </c>
      <c r="E170" s="474" t="s">
        <v>870</v>
      </c>
      <c r="F170" s="478"/>
      <c r="G170" s="478"/>
      <c r="H170" s="478"/>
      <c r="I170" s="478"/>
      <c r="J170" s="478"/>
      <c r="K170" s="478"/>
      <c r="L170" s="478"/>
      <c r="M170" s="478"/>
      <c r="N170" s="478">
        <v>1</v>
      </c>
      <c r="O170" s="478">
        <v>17</v>
      </c>
      <c r="P170" s="500"/>
      <c r="Q170" s="479">
        <v>17</v>
      </c>
    </row>
    <row r="171" spans="1:17" ht="14.45" customHeight="1" x14ac:dyDescent="0.2">
      <c r="A171" s="473" t="s">
        <v>940</v>
      </c>
      <c r="B171" s="474" t="s">
        <v>844</v>
      </c>
      <c r="C171" s="474" t="s">
        <v>841</v>
      </c>
      <c r="D171" s="474" t="s">
        <v>871</v>
      </c>
      <c r="E171" s="474" t="s">
        <v>856</v>
      </c>
      <c r="F171" s="478"/>
      <c r="G171" s="478"/>
      <c r="H171" s="478"/>
      <c r="I171" s="478"/>
      <c r="J171" s="478"/>
      <c r="K171" s="478"/>
      <c r="L171" s="478"/>
      <c r="M171" s="478"/>
      <c r="N171" s="478">
        <v>1</v>
      </c>
      <c r="O171" s="478">
        <v>714</v>
      </c>
      <c r="P171" s="500"/>
      <c r="Q171" s="479">
        <v>714</v>
      </c>
    </row>
    <row r="172" spans="1:17" ht="14.45" customHeight="1" x14ac:dyDescent="0.2">
      <c r="A172" s="473" t="s">
        <v>940</v>
      </c>
      <c r="B172" s="474" t="s">
        <v>844</v>
      </c>
      <c r="C172" s="474" t="s">
        <v>841</v>
      </c>
      <c r="D172" s="474" t="s">
        <v>875</v>
      </c>
      <c r="E172" s="474" t="s">
        <v>876</v>
      </c>
      <c r="F172" s="478"/>
      <c r="G172" s="478"/>
      <c r="H172" s="478"/>
      <c r="I172" s="478"/>
      <c r="J172" s="478"/>
      <c r="K172" s="478"/>
      <c r="L172" s="478"/>
      <c r="M172" s="478"/>
      <c r="N172" s="478">
        <v>1</v>
      </c>
      <c r="O172" s="478">
        <v>70</v>
      </c>
      <c r="P172" s="500"/>
      <c r="Q172" s="479">
        <v>70</v>
      </c>
    </row>
    <row r="173" spans="1:17" ht="14.45" customHeight="1" x14ac:dyDescent="0.2">
      <c r="A173" s="473" t="s">
        <v>941</v>
      </c>
      <c r="B173" s="474" t="s">
        <v>840</v>
      </c>
      <c r="C173" s="474" t="s">
        <v>841</v>
      </c>
      <c r="D173" s="474" t="s">
        <v>842</v>
      </c>
      <c r="E173" s="474" t="s">
        <v>843</v>
      </c>
      <c r="F173" s="478">
        <v>1</v>
      </c>
      <c r="G173" s="478">
        <v>11413</v>
      </c>
      <c r="H173" s="478"/>
      <c r="I173" s="478">
        <v>11413</v>
      </c>
      <c r="J173" s="478"/>
      <c r="K173" s="478"/>
      <c r="L173" s="478"/>
      <c r="M173" s="478"/>
      <c r="N173" s="478">
        <v>1</v>
      </c>
      <c r="O173" s="478">
        <v>11513</v>
      </c>
      <c r="P173" s="500"/>
      <c r="Q173" s="479">
        <v>11513</v>
      </c>
    </row>
    <row r="174" spans="1:17" ht="14.45" customHeight="1" x14ac:dyDescent="0.2">
      <c r="A174" s="473" t="s">
        <v>941</v>
      </c>
      <c r="B174" s="474" t="s">
        <v>844</v>
      </c>
      <c r="C174" s="474" t="s">
        <v>841</v>
      </c>
      <c r="D174" s="474" t="s">
        <v>869</v>
      </c>
      <c r="E174" s="474" t="s">
        <v>870</v>
      </c>
      <c r="F174" s="478">
        <v>1</v>
      </c>
      <c r="G174" s="478">
        <v>17</v>
      </c>
      <c r="H174" s="478">
        <v>1</v>
      </c>
      <c r="I174" s="478">
        <v>17</v>
      </c>
      <c r="J174" s="478">
        <v>1</v>
      </c>
      <c r="K174" s="478">
        <v>17</v>
      </c>
      <c r="L174" s="478">
        <v>1</v>
      </c>
      <c r="M174" s="478">
        <v>17</v>
      </c>
      <c r="N174" s="478">
        <v>1</v>
      </c>
      <c r="O174" s="478">
        <v>17</v>
      </c>
      <c r="P174" s="500">
        <v>1</v>
      </c>
      <c r="Q174" s="479">
        <v>17</v>
      </c>
    </row>
    <row r="175" spans="1:17" ht="14.45" customHeight="1" x14ac:dyDescent="0.2">
      <c r="A175" s="473" t="s">
        <v>941</v>
      </c>
      <c r="B175" s="474" t="s">
        <v>844</v>
      </c>
      <c r="C175" s="474" t="s">
        <v>841</v>
      </c>
      <c r="D175" s="474" t="s">
        <v>871</v>
      </c>
      <c r="E175" s="474" t="s">
        <v>856</v>
      </c>
      <c r="F175" s="478">
        <v>2</v>
      </c>
      <c r="G175" s="478">
        <v>1416</v>
      </c>
      <c r="H175" s="478">
        <v>0.99858956276445698</v>
      </c>
      <c r="I175" s="478">
        <v>708</v>
      </c>
      <c r="J175" s="478">
        <v>2</v>
      </c>
      <c r="K175" s="478">
        <v>1418</v>
      </c>
      <c r="L175" s="478">
        <v>1</v>
      </c>
      <c r="M175" s="478">
        <v>709</v>
      </c>
      <c r="N175" s="478">
        <v>2</v>
      </c>
      <c r="O175" s="478">
        <v>1428</v>
      </c>
      <c r="P175" s="500">
        <v>1.0070521861777151</v>
      </c>
      <c r="Q175" s="479">
        <v>714</v>
      </c>
    </row>
    <row r="176" spans="1:17" ht="14.45" customHeight="1" x14ac:dyDescent="0.2">
      <c r="A176" s="473" t="s">
        <v>941</v>
      </c>
      <c r="B176" s="474" t="s">
        <v>844</v>
      </c>
      <c r="C176" s="474" t="s">
        <v>841</v>
      </c>
      <c r="D176" s="474" t="s">
        <v>872</v>
      </c>
      <c r="E176" s="474" t="s">
        <v>858</v>
      </c>
      <c r="F176" s="478">
        <v>2</v>
      </c>
      <c r="G176" s="478">
        <v>2878</v>
      </c>
      <c r="H176" s="478">
        <v>0.66574138329863519</v>
      </c>
      <c r="I176" s="478">
        <v>1439</v>
      </c>
      <c r="J176" s="478">
        <v>3</v>
      </c>
      <c r="K176" s="478">
        <v>4323</v>
      </c>
      <c r="L176" s="478">
        <v>1</v>
      </c>
      <c r="M176" s="478">
        <v>1441</v>
      </c>
      <c r="N176" s="478"/>
      <c r="O176" s="478"/>
      <c r="P176" s="500"/>
      <c r="Q176" s="479"/>
    </row>
    <row r="177" spans="1:17" ht="14.45" customHeight="1" x14ac:dyDescent="0.2">
      <c r="A177" s="473" t="s">
        <v>941</v>
      </c>
      <c r="B177" s="474" t="s">
        <v>844</v>
      </c>
      <c r="C177" s="474" t="s">
        <v>841</v>
      </c>
      <c r="D177" s="474" t="s">
        <v>873</v>
      </c>
      <c r="E177" s="474" t="s">
        <v>874</v>
      </c>
      <c r="F177" s="478">
        <v>1</v>
      </c>
      <c r="G177" s="478">
        <v>2438</v>
      </c>
      <c r="H177" s="478">
        <v>0.99836199836199835</v>
      </c>
      <c r="I177" s="478">
        <v>2438</v>
      </c>
      <c r="J177" s="478">
        <v>1</v>
      </c>
      <c r="K177" s="478">
        <v>2442</v>
      </c>
      <c r="L177" s="478">
        <v>1</v>
      </c>
      <c r="M177" s="478">
        <v>2442</v>
      </c>
      <c r="N177" s="478"/>
      <c r="O177" s="478"/>
      <c r="P177" s="500"/>
      <c r="Q177" s="479"/>
    </row>
    <row r="178" spans="1:17" ht="14.45" customHeight="1" x14ac:dyDescent="0.2">
      <c r="A178" s="473" t="s">
        <v>941</v>
      </c>
      <c r="B178" s="474" t="s">
        <v>844</v>
      </c>
      <c r="C178" s="474" t="s">
        <v>841</v>
      </c>
      <c r="D178" s="474" t="s">
        <v>875</v>
      </c>
      <c r="E178" s="474" t="s">
        <v>876</v>
      </c>
      <c r="F178" s="478">
        <v>2</v>
      </c>
      <c r="G178" s="478">
        <v>138</v>
      </c>
      <c r="H178" s="478">
        <v>1</v>
      </c>
      <c r="I178" s="478">
        <v>69</v>
      </c>
      <c r="J178" s="478">
        <v>2</v>
      </c>
      <c r="K178" s="478">
        <v>138</v>
      </c>
      <c r="L178" s="478">
        <v>1</v>
      </c>
      <c r="M178" s="478">
        <v>69</v>
      </c>
      <c r="N178" s="478">
        <v>2</v>
      </c>
      <c r="O178" s="478">
        <v>140</v>
      </c>
      <c r="P178" s="500">
        <v>1.0144927536231885</v>
      </c>
      <c r="Q178" s="479">
        <v>70</v>
      </c>
    </row>
    <row r="179" spans="1:17" ht="14.45" customHeight="1" x14ac:dyDescent="0.2">
      <c r="A179" s="473" t="s">
        <v>941</v>
      </c>
      <c r="B179" s="474" t="s">
        <v>844</v>
      </c>
      <c r="C179" s="474" t="s">
        <v>841</v>
      </c>
      <c r="D179" s="474" t="s">
        <v>881</v>
      </c>
      <c r="E179" s="474" t="s">
        <v>882</v>
      </c>
      <c r="F179" s="478">
        <v>6</v>
      </c>
      <c r="G179" s="478">
        <v>3360</v>
      </c>
      <c r="H179" s="478">
        <v>0.85561497326203206</v>
      </c>
      <c r="I179" s="478">
        <v>560</v>
      </c>
      <c r="J179" s="478">
        <v>7</v>
      </c>
      <c r="K179" s="478">
        <v>3927</v>
      </c>
      <c r="L179" s="478">
        <v>1</v>
      </c>
      <c r="M179" s="478">
        <v>561</v>
      </c>
      <c r="N179" s="478">
        <v>5</v>
      </c>
      <c r="O179" s="478">
        <v>2810</v>
      </c>
      <c r="P179" s="500">
        <v>0.71555895085306853</v>
      </c>
      <c r="Q179" s="479">
        <v>562</v>
      </c>
    </row>
    <row r="180" spans="1:17" ht="14.45" customHeight="1" x14ac:dyDescent="0.2">
      <c r="A180" s="473" t="s">
        <v>941</v>
      </c>
      <c r="B180" s="474" t="s">
        <v>844</v>
      </c>
      <c r="C180" s="474" t="s">
        <v>841</v>
      </c>
      <c r="D180" s="474" t="s">
        <v>894</v>
      </c>
      <c r="E180" s="474" t="s">
        <v>895</v>
      </c>
      <c r="F180" s="478">
        <v>1</v>
      </c>
      <c r="G180" s="478">
        <v>1649</v>
      </c>
      <c r="H180" s="478"/>
      <c r="I180" s="478">
        <v>1649</v>
      </c>
      <c r="J180" s="478"/>
      <c r="K180" s="478"/>
      <c r="L180" s="478"/>
      <c r="M180" s="478"/>
      <c r="N180" s="478"/>
      <c r="O180" s="478"/>
      <c r="P180" s="500"/>
      <c r="Q180" s="479"/>
    </row>
    <row r="181" spans="1:17" ht="14.45" customHeight="1" thickBot="1" x14ac:dyDescent="0.25">
      <c r="A181" s="480" t="s">
        <v>941</v>
      </c>
      <c r="B181" s="481" t="s">
        <v>844</v>
      </c>
      <c r="C181" s="481" t="s">
        <v>841</v>
      </c>
      <c r="D181" s="481" t="s">
        <v>897</v>
      </c>
      <c r="E181" s="481" t="s">
        <v>898</v>
      </c>
      <c r="F181" s="485"/>
      <c r="G181" s="485"/>
      <c r="H181" s="485"/>
      <c r="I181" s="485"/>
      <c r="J181" s="485">
        <v>3</v>
      </c>
      <c r="K181" s="485">
        <v>6615</v>
      </c>
      <c r="L181" s="485">
        <v>1</v>
      </c>
      <c r="M181" s="485">
        <v>2205</v>
      </c>
      <c r="N181" s="485">
        <v>1</v>
      </c>
      <c r="O181" s="485">
        <v>2214</v>
      </c>
      <c r="P181" s="493">
        <v>0.33469387755102042</v>
      </c>
      <c r="Q181" s="486">
        <v>2214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9B6B7245-ABBF-4B89-A55F-34B50E6C596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5" customHeight="1" thickBot="1" x14ac:dyDescent="0.25">
      <c r="A2" s="212" t="s">
        <v>247</v>
      </c>
      <c r="B2" s="97"/>
      <c r="C2" s="97"/>
      <c r="D2" s="97"/>
      <c r="E2" s="97"/>
      <c r="F2" s="97"/>
    </row>
    <row r="3" spans="1:10" ht="14.45" customHeight="1" x14ac:dyDescent="0.2">
      <c r="A3" s="311"/>
      <c r="B3" s="93">
        <v>2015</v>
      </c>
      <c r="C3" s="40">
        <v>2018</v>
      </c>
      <c r="D3" s="7"/>
      <c r="E3" s="315">
        <v>2019</v>
      </c>
      <c r="F3" s="316"/>
      <c r="G3" s="316"/>
      <c r="H3" s="317"/>
      <c r="I3" s="318">
        <v>2017</v>
      </c>
      <c r="J3" s="319"/>
    </row>
    <row r="4" spans="1:10" ht="14.45" customHeight="1" thickBot="1" x14ac:dyDescent="0.2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5" customHeight="1" x14ac:dyDescent="0.2">
      <c r="A5" s="98" t="str">
        <f>HYPERLINK("#'Léky Žádanky'!A1","Léky (Kč)")</f>
        <v>Léky (Kč)</v>
      </c>
      <c r="B5" s="27">
        <v>9.6313300000000002</v>
      </c>
      <c r="C5" s="29">
        <v>0.99287999999999998</v>
      </c>
      <c r="D5" s="8"/>
      <c r="E5" s="103">
        <v>3.6593400000000003</v>
      </c>
      <c r="F5" s="28">
        <v>10</v>
      </c>
      <c r="G5" s="102">
        <f>E5-F5</f>
        <v>-6.3406599999999997</v>
      </c>
      <c r="H5" s="108">
        <f>IF(F5&lt;0.00000001,"",E5/F5)</f>
        <v>0.36593400000000004</v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473.88241000000011</v>
      </c>
      <c r="C6" s="31">
        <v>472.02931999999998</v>
      </c>
      <c r="D6" s="8"/>
      <c r="E6" s="104">
        <v>481.35361999999986</v>
      </c>
      <c r="F6" s="30">
        <v>530.63092153930666</v>
      </c>
      <c r="G6" s="105">
        <f>E6-F6</f>
        <v>-49.277301539306791</v>
      </c>
      <c r="H6" s="109">
        <f>IF(F6&lt;0.00000001,"",E6/F6)</f>
        <v>0.90713450811279839</v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9405.1995500000012</v>
      </c>
      <c r="C7" s="31">
        <v>11097.92251</v>
      </c>
      <c r="D7" s="8"/>
      <c r="E7" s="104">
        <v>12115.25243</v>
      </c>
      <c r="F7" s="30">
        <v>11626.410593750001</v>
      </c>
      <c r="G7" s="105">
        <f>E7-F7</f>
        <v>488.84183624999969</v>
      </c>
      <c r="H7" s="109">
        <f>IF(F7&lt;0.00000001,"",E7/F7)</f>
        <v>1.042045808747954</v>
      </c>
    </row>
    <row r="8" spans="1:10" ht="14.45" customHeight="1" thickBot="1" x14ac:dyDescent="0.25">
      <c r="A8" s="1" t="s">
        <v>62</v>
      </c>
      <c r="B8" s="11">
        <v>1534.3132399999997</v>
      </c>
      <c r="C8" s="33">
        <v>1990.0660400000029</v>
      </c>
      <c r="D8" s="8"/>
      <c r="E8" s="106">
        <v>2004.1743799999986</v>
      </c>
      <c r="F8" s="32">
        <v>1706.8879698715209</v>
      </c>
      <c r="G8" s="107">
        <f>E8-F8</f>
        <v>297.28641012847766</v>
      </c>
      <c r="H8" s="110">
        <f>IF(F8&lt;0.00000001,"",E8/F8)</f>
        <v>1.1741686715097386</v>
      </c>
    </row>
    <row r="9" spans="1:10" ht="14.45" customHeight="1" thickBot="1" x14ac:dyDescent="0.25">
      <c r="A9" s="2" t="s">
        <v>63</v>
      </c>
      <c r="B9" s="3">
        <v>11423.026530000001</v>
      </c>
      <c r="C9" s="35">
        <v>13561.010750000003</v>
      </c>
      <c r="D9" s="8"/>
      <c r="E9" s="3">
        <v>14604.439769999999</v>
      </c>
      <c r="F9" s="34">
        <v>13873.929485160828</v>
      </c>
      <c r="G9" s="34">
        <f>E9-F9</f>
        <v>730.51028483917071</v>
      </c>
      <c r="H9" s="111">
        <f>IF(F9&lt;0.00000001,"",E9/F9)</f>
        <v>1.052653452334503</v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10136.875</v>
      </c>
      <c r="C11" s="29">
        <f>IF(ISERROR(VLOOKUP("Celkem:",'ZV Vykáz.-A'!A:H,5,0)),0,VLOOKUP("Celkem:",'ZV Vykáz.-A'!A:H,5,0)/1000)</f>
        <v>11497.683999999999</v>
      </c>
      <c r="D11" s="8"/>
      <c r="E11" s="103">
        <f>IF(ISERROR(VLOOKUP("Celkem:",'ZV Vykáz.-A'!A:H,8,0)),0,VLOOKUP("Celkem:",'ZV Vykáz.-A'!A:H,8,0)/1000)</f>
        <v>9818.1959999999999</v>
      </c>
      <c r="F11" s="28">
        <f>C11</f>
        <v>11497.683999999999</v>
      </c>
      <c r="G11" s="102">
        <f>E11-F11</f>
        <v>-1679.4879999999994</v>
      </c>
      <c r="H11" s="108">
        <f>IF(F11&lt;0.00000001,"",E11/F11)</f>
        <v>0.85392814761651137</v>
      </c>
      <c r="I11" s="102">
        <f>E11-B11</f>
        <v>-318.67900000000009</v>
      </c>
      <c r="J11" s="108">
        <f>IF(B11&lt;0.00000001,"",E11/B11)</f>
        <v>0.96856240212096922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10136.875</v>
      </c>
      <c r="C13" s="37">
        <f>SUM(C11:C12)</f>
        <v>11497.683999999999</v>
      </c>
      <c r="D13" s="8"/>
      <c r="E13" s="5">
        <f>SUM(E11:E12)</f>
        <v>9818.1959999999999</v>
      </c>
      <c r="F13" s="36">
        <f>SUM(F11:F12)</f>
        <v>11497.683999999999</v>
      </c>
      <c r="G13" s="36">
        <f>E13-F13</f>
        <v>-1679.4879999999994</v>
      </c>
      <c r="H13" s="112">
        <f>IF(F13&lt;0.00000001,"",E13/F13)</f>
        <v>0.85392814761651137</v>
      </c>
      <c r="I13" s="36">
        <f>SUM(I11:I12)</f>
        <v>-318.67900000000009</v>
      </c>
      <c r="J13" s="112">
        <f>IF(B13&lt;0.00000001,"",E13/B13)</f>
        <v>0.96856240212096922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0.88740711346312517</v>
      </c>
      <c r="C15" s="39">
        <f>IF(C9=0,"",C13/C9)</f>
        <v>0.8478486015505885</v>
      </c>
      <c r="D15" s="8"/>
      <c r="E15" s="6">
        <f>IF(E9=0,"",E13/E9)</f>
        <v>0.67227474347685989</v>
      </c>
      <c r="F15" s="38">
        <f>IF(F9=0,"",F13/F9)</f>
        <v>0.82872584960862061</v>
      </c>
      <c r="G15" s="38">
        <f>IF(ISERROR(F15-E15),"",E15-F15)</f>
        <v>-0.15645110613176072</v>
      </c>
      <c r="H15" s="113">
        <f>IF(ISERROR(F15-E15),"",IF(F15&lt;0.00000001,"",E15/F15))</f>
        <v>0.81121488341935111</v>
      </c>
    </row>
    <row r="17" spans="1:8" ht="14.45" customHeight="1" x14ac:dyDescent="0.2">
      <c r="A17" s="99" t="s">
        <v>138</v>
      </c>
    </row>
    <row r="18" spans="1:8" ht="14.45" customHeight="1" x14ac:dyDescent="0.25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ht="15" x14ac:dyDescent="0.25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5" customHeight="1" x14ac:dyDescent="0.2">
      <c r="A20" s="100" t="s">
        <v>184</v>
      </c>
    </row>
    <row r="21" spans="1:8" ht="14.45" customHeight="1" x14ac:dyDescent="0.2">
      <c r="A21" s="100" t="s">
        <v>139</v>
      </c>
    </row>
    <row r="22" spans="1:8" ht="14.45" customHeight="1" x14ac:dyDescent="0.2">
      <c r="A22" s="101" t="s">
        <v>226</v>
      </c>
    </row>
    <row r="23" spans="1:8" ht="14.45" customHeight="1" x14ac:dyDescent="0.2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 xr:uid="{3EB0DEC0-85DF-4810-B042-A0E7F5ECF25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5" customHeight="1" x14ac:dyDescent="0.2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5" customHeight="1" x14ac:dyDescent="0.2">
      <c r="A4" s="182" t="s">
        <v>67</v>
      </c>
      <c r="B4" s="185">
        <f>(B10+B8)/B6</f>
        <v>0.76266547692436548</v>
      </c>
      <c r="C4" s="185">
        <f t="shared" ref="C4:M4" si="0">(C10+C8)/C6</f>
        <v>0.71897362035079415</v>
      </c>
      <c r="D4" s="185">
        <f t="shared" si="0"/>
        <v>0.73243492970020629</v>
      </c>
      <c r="E4" s="185">
        <f t="shared" si="0"/>
        <v>0.72008297816286304</v>
      </c>
      <c r="F4" s="185">
        <f t="shared" si="0"/>
        <v>0.69900621663647389</v>
      </c>
      <c r="G4" s="185">
        <f t="shared" si="0"/>
        <v>0.67227474347686067</v>
      </c>
      <c r="H4" s="185">
        <f t="shared" si="0"/>
        <v>0.67227474347686067</v>
      </c>
      <c r="I4" s="185">
        <f t="shared" si="0"/>
        <v>0.67227474347686067</v>
      </c>
      <c r="J4" s="185">
        <f t="shared" si="0"/>
        <v>0.67227474347686067</v>
      </c>
      <c r="K4" s="185">
        <f t="shared" si="0"/>
        <v>0.67227474347686067</v>
      </c>
      <c r="L4" s="185">
        <f t="shared" si="0"/>
        <v>0.67227474347686067</v>
      </c>
      <c r="M4" s="185">
        <f t="shared" si="0"/>
        <v>0.67227474347686067</v>
      </c>
    </row>
    <row r="5" spans="1:13" ht="14.45" customHeight="1" x14ac:dyDescent="0.2">
      <c r="A5" s="186" t="s">
        <v>40</v>
      </c>
      <c r="B5" s="185">
        <f>IF(ISERROR(VLOOKUP($A5,'Man Tab'!$A:$Q,COLUMN()+2,0)),0,VLOOKUP($A5,'Man Tab'!$A:$Q,COLUMN()+2,0))</f>
        <v>2389.6715600000098</v>
      </c>
      <c r="C5" s="185">
        <f>IF(ISERROR(VLOOKUP($A5,'Man Tab'!$A:$Q,COLUMN()+2,0)),0,VLOOKUP($A5,'Man Tab'!$A:$Q,COLUMN()+2,0))</f>
        <v>2331.8897099999999</v>
      </c>
      <c r="D5" s="185">
        <f>IF(ISERROR(VLOOKUP($A5,'Man Tab'!$A:$Q,COLUMN()+2,0)),0,VLOOKUP($A5,'Man Tab'!$A:$Q,COLUMN()+2,0))</f>
        <v>2433.65318999999</v>
      </c>
      <c r="E5" s="185">
        <f>IF(ISERROR(VLOOKUP($A5,'Man Tab'!$A:$Q,COLUMN()+2,0)),0,VLOOKUP($A5,'Man Tab'!$A:$Q,COLUMN()+2,0))</f>
        <v>2403.7727799999898</v>
      </c>
      <c r="F5" s="185">
        <f>IF(ISERROR(VLOOKUP($A5,'Man Tab'!$A:$Q,COLUMN()+2,0)),0,VLOOKUP($A5,'Man Tab'!$A:$Q,COLUMN()+2,0))</f>
        <v>2485.1044999999999</v>
      </c>
      <c r="G5" s="185">
        <f>IF(ISERROR(VLOOKUP($A5,'Man Tab'!$A:$Q,COLUMN()+2,0)),0,VLOOKUP($A5,'Man Tab'!$A:$Q,COLUMN()+2,0))</f>
        <v>2560.3480299999901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5" customHeight="1" x14ac:dyDescent="0.2">
      <c r="A6" s="186" t="s">
        <v>63</v>
      </c>
      <c r="B6" s="187">
        <f>B5</f>
        <v>2389.6715600000098</v>
      </c>
      <c r="C6" s="187">
        <f t="shared" ref="C6:M6" si="1">C5+B6</f>
        <v>4721.5612700000092</v>
      </c>
      <c r="D6" s="187">
        <f t="shared" si="1"/>
        <v>7155.2144599999992</v>
      </c>
      <c r="E6" s="187">
        <f t="shared" si="1"/>
        <v>9558.9872399999895</v>
      </c>
      <c r="F6" s="187">
        <f t="shared" si="1"/>
        <v>12044.091739999989</v>
      </c>
      <c r="G6" s="187">
        <f t="shared" si="1"/>
        <v>14604.439769999979</v>
      </c>
      <c r="H6" s="187">
        <f t="shared" si="1"/>
        <v>14604.439769999979</v>
      </c>
      <c r="I6" s="187">
        <f t="shared" si="1"/>
        <v>14604.439769999979</v>
      </c>
      <c r="J6" s="187">
        <f t="shared" si="1"/>
        <v>14604.439769999979</v>
      </c>
      <c r="K6" s="187">
        <f t="shared" si="1"/>
        <v>14604.439769999979</v>
      </c>
      <c r="L6" s="187">
        <f t="shared" si="1"/>
        <v>14604.439769999979</v>
      </c>
      <c r="M6" s="187">
        <f t="shared" si="1"/>
        <v>14604.439769999979</v>
      </c>
    </row>
    <row r="7" spans="1:13" ht="14.45" customHeight="1" x14ac:dyDescent="0.2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5" customHeight="1" x14ac:dyDescent="0.2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5" customHeight="1" x14ac:dyDescent="0.2">
      <c r="A9" s="186" t="s">
        <v>89</v>
      </c>
      <c r="B9" s="186">
        <v>1822520</v>
      </c>
      <c r="C9" s="186">
        <v>1572158</v>
      </c>
      <c r="D9" s="186">
        <v>1846051</v>
      </c>
      <c r="E9" s="186">
        <v>1642535</v>
      </c>
      <c r="F9" s="186">
        <v>1535631</v>
      </c>
      <c r="G9" s="186">
        <v>1399301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5" customHeight="1" x14ac:dyDescent="0.2">
      <c r="A10" s="186" t="s">
        <v>65</v>
      </c>
      <c r="B10" s="187">
        <f>B9/1000</f>
        <v>1822.52</v>
      </c>
      <c r="C10" s="187">
        <f t="shared" ref="C10:M10" si="3">C9/1000+B10</f>
        <v>3394.6779999999999</v>
      </c>
      <c r="D10" s="187">
        <f t="shared" si="3"/>
        <v>5240.7289999999994</v>
      </c>
      <c r="E10" s="187">
        <f t="shared" si="3"/>
        <v>6883.2639999999992</v>
      </c>
      <c r="F10" s="187">
        <f t="shared" si="3"/>
        <v>8418.8949999999986</v>
      </c>
      <c r="G10" s="187">
        <f t="shared" si="3"/>
        <v>9818.1959999999981</v>
      </c>
      <c r="H10" s="187">
        <f t="shared" si="3"/>
        <v>9818.1959999999981</v>
      </c>
      <c r="I10" s="187">
        <f t="shared" si="3"/>
        <v>9818.1959999999981</v>
      </c>
      <c r="J10" s="187">
        <f t="shared" si="3"/>
        <v>9818.1959999999981</v>
      </c>
      <c r="K10" s="187">
        <f t="shared" si="3"/>
        <v>9818.1959999999981</v>
      </c>
      <c r="L10" s="187">
        <f t="shared" si="3"/>
        <v>9818.1959999999981</v>
      </c>
      <c r="M10" s="187">
        <f t="shared" si="3"/>
        <v>9818.1959999999981</v>
      </c>
    </row>
    <row r="11" spans="1:13" ht="14.45" customHeight="1" x14ac:dyDescent="0.2">
      <c r="A11" s="182"/>
      <c r="B11" s="182" t="s">
        <v>80</v>
      </c>
      <c r="C11" s="182">
        <f ca="1">IF(MONTH(TODAY())=1,12,MONTH(TODAY())-1)</f>
        <v>6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5" customHeight="1" x14ac:dyDescent="0.2">
      <c r="A12" s="182">
        <v>0</v>
      </c>
      <c r="B12" s="185">
        <f>IF(ISERROR(HI!F15),#REF!,HI!F15)</f>
        <v>0.82872584960862061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5" customHeight="1" x14ac:dyDescent="0.2">
      <c r="A13" s="182">
        <v>1</v>
      </c>
      <c r="B13" s="185">
        <f>IF(ISERROR(HI!F15),#REF!,HI!F15)</f>
        <v>0.82872584960862061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 xr:uid="{CEF36DAD-1280-40F0-B693-EFA18EDCDB3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8" customFormat="1" ht="18.600000000000001" customHeight="1" thickBot="1" x14ac:dyDescent="0.35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5" customHeight="1" thickBot="1" x14ac:dyDescent="0.25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5" customHeight="1" x14ac:dyDescent="0.2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5" customHeight="1" x14ac:dyDescent="0.2">
      <c r="A4" s="69"/>
      <c r="B4" s="20">
        <v>2019</v>
      </c>
      <c r="C4" s="124" t="s">
        <v>17</v>
      </c>
      <c r="D4" s="242" t="s">
        <v>227</v>
      </c>
      <c r="E4" s="242" t="s">
        <v>228</v>
      </c>
      <c r="F4" s="242" t="s">
        <v>229</v>
      </c>
      <c r="G4" s="242" t="s">
        <v>230</v>
      </c>
      <c r="H4" s="242" t="s">
        <v>231</v>
      </c>
      <c r="I4" s="242" t="s">
        <v>232</v>
      </c>
      <c r="J4" s="242" t="s">
        <v>233</v>
      </c>
      <c r="K4" s="242" t="s">
        <v>234</v>
      </c>
      <c r="L4" s="242" t="s">
        <v>235</v>
      </c>
      <c r="M4" s="242" t="s">
        <v>236</v>
      </c>
      <c r="N4" s="242" t="s">
        <v>237</v>
      </c>
      <c r="O4" s="242" t="s">
        <v>238</v>
      </c>
      <c r="P4" s="324" t="s">
        <v>3</v>
      </c>
      <c r="Q4" s="325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5" customHeight="1" x14ac:dyDescent="0.2">
      <c r="A7" s="15" t="s">
        <v>22</v>
      </c>
      <c r="B7" s="51">
        <v>20</v>
      </c>
      <c r="C7" s="52">
        <v>1.6666666666659999</v>
      </c>
      <c r="D7" s="52">
        <v>0.37415999999999999</v>
      </c>
      <c r="E7" s="52">
        <v>0.55854999999999999</v>
      </c>
      <c r="F7" s="52">
        <v>0</v>
      </c>
      <c r="G7" s="52">
        <v>0</v>
      </c>
      <c r="H7" s="52">
        <v>2.3630800000000001</v>
      </c>
      <c r="I7" s="52">
        <v>0.36354999999900001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3.6593399999999998</v>
      </c>
      <c r="Q7" s="81">
        <v>0.36593399999999998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5" customHeight="1" x14ac:dyDescent="0.2">
      <c r="A9" s="15" t="s">
        <v>24</v>
      </c>
      <c r="B9" s="51">
        <v>1061.26184308589</v>
      </c>
      <c r="C9" s="52">
        <v>88.438486923823007</v>
      </c>
      <c r="D9" s="52">
        <v>42.776789999999998</v>
      </c>
      <c r="E9" s="52">
        <v>110.48845</v>
      </c>
      <c r="F9" s="52">
        <v>91.896249999999</v>
      </c>
      <c r="G9" s="52">
        <v>82.492679999998998</v>
      </c>
      <c r="H9" s="52">
        <v>66.127269999999996</v>
      </c>
      <c r="I9" s="52">
        <v>87.572179999998994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481.35361999999901</v>
      </c>
      <c r="Q9" s="81">
        <v>0.90713450810600005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5" customHeight="1" x14ac:dyDescent="0.2">
      <c r="A11" s="15" t="s">
        <v>26</v>
      </c>
      <c r="B11" s="51">
        <v>167.50085951530099</v>
      </c>
      <c r="C11" s="52">
        <v>13.958404959608</v>
      </c>
      <c r="D11" s="52">
        <v>26.03172</v>
      </c>
      <c r="E11" s="52">
        <v>12.978400000000001</v>
      </c>
      <c r="F11" s="52">
        <v>26.935809999999002</v>
      </c>
      <c r="G11" s="52">
        <v>23.291439999999</v>
      </c>
      <c r="H11" s="52">
        <v>28.987380000000002</v>
      </c>
      <c r="I11" s="52">
        <v>20.160789999999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138.38553999999999</v>
      </c>
      <c r="Q11" s="81">
        <v>1.652356177758</v>
      </c>
    </row>
    <row r="12" spans="1:17" ht="14.45" customHeight="1" x14ac:dyDescent="0.2">
      <c r="A12" s="15" t="s">
        <v>27</v>
      </c>
      <c r="B12" s="51">
        <v>79.878392198206996</v>
      </c>
      <c r="C12" s="52">
        <v>6.6565326831830003</v>
      </c>
      <c r="D12" s="52">
        <v>0</v>
      </c>
      <c r="E12" s="52">
        <v>1.5821700000000001</v>
      </c>
      <c r="F12" s="52">
        <v>0.21899999999899999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1.8011699999999999</v>
      </c>
      <c r="Q12" s="81">
        <v>4.5097803057999999E-2</v>
      </c>
    </row>
    <row r="13" spans="1:17" ht="14.45" customHeight="1" x14ac:dyDescent="0.2">
      <c r="A13" s="15" t="s">
        <v>28</v>
      </c>
      <c r="B13" s="51">
        <v>21</v>
      </c>
      <c r="C13" s="52">
        <v>1.75</v>
      </c>
      <c r="D13" s="52">
        <v>4.8276700000000003</v>
      </c>
      <c r="E13" s="52">
        <v>2.8188399999999998</v>
      </c>
      <c r="F13" s="52">
        <v>0.40388999999899999</v>
      </c>
      <c r="G13" s="52">
        <v>1.7321399999989999</v>
      </c>
      <c r="H13" s="52">
        <v>2.8616299999999999</v>
      </c>
      <c r="I13" s="52">
        <v>2.7877799999990001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15.431950000000001</v>
      </c>
      <c r="Q13" s="81">
        <v>1.4697095238090001</v>
      </c>
    </row>
    <row r="14" spans="1:17" ht="14.45" customHeight="1" x14ac:dyDescent="0.2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5" customHeight="1" x14ac:dyDescent="0.2">
      <c r="A17" s="15" t="s">
        <v>32</v>
      </c>
      <c r="B17" s="51">
        <v>219.57528234281901</v>
      </c>
      <c r="C17" s="52">
        <v>18.297940195233998</v>
      </c>
      <c r="D17" s="52">
        <v>0</v>
      </c>
      <c r="E17" s="52">
        <v>1.5609999999999999</v>
      </c>
      <c r="F17" s="52">
        <v>9.2542699999989999</v>
      </c>
      <c r="G17" s="52">
        <v>1.3249999999990001</v>
      </c>
      <c r="H17" s="52">
        <v>28.870799999999999</v>
      </c>
      <c r="I17" s="52">
        <v>46.926849999999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87.937919999998996</v>
      </c>
      <c r="Q17" s="81">
        <v>0.80098195991499999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11.247999999999999</v>
      </c>
      <c r="F18" s="52">
        <v>4.7619999999990004</v>
      </c>
      <c r="G18" s="52">
        <v>0.66099999999900005</v>
      </c>
      <c r="H18" s="52">
        <v>11.893000000000001</v>
      </c>
      <c r="I18" s="52">
        <v>3.454999999999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32.018999999999998</v>
      </c>
      <c r="Q18" s="81" t="s">
        <v>248</v>
      </c>
    </row>
    <row r="19" spans="1:17" ht="14.45" customHeight="1" x14ac:dyDescent="0.2">
      <c r="A19" s="15" t="s">
        <v>34</v>
      </c>
      <c r="B19" s="51">
        <v>836.26483068275695</v>
      </c>
      <c r="C19" s="52">
        <v>69.688735890228998</v>
      </c>
      <c r="D19" s="52">
        <v>41.227699999999999</v>
      </c>
      <c r="E19" s="52">
        <v>63.24418</v>
      </c>
      <c r="F19" s="52">
        <v>64.805439999998995</v>
      </c>
      <c r="G19" s="52">
        <v>76.431189999999006</v>
      </c>
      <c r="H19" s="52">
        <v>67.205370000000002</v>
      </c>
      <c r="I19" s="52">
        <v>143.836739999999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456.750619999999</v>
      </c>
      <c r="Q19" s="81">
        <v>1.092358791716</v>
      </c>
    </row>
    <row r="20" spans="1:17" ht="14.45" customHeight="1" x14ac:dyDescent="0.2">
      <c r="A20" s="15" t="s">
        <v>35</v>
      </c>
      <c r="B20" s="51">
        <v>23252.821189999999</v>
      </c>
      <c r="C20" s="52">
        <v>1937.7350991666699</v>
      </c>
      <c r="D20" s="52">
        <v>2038.5154500000001</v>
      </c>
      <c r="E20" s="52">
        <v>1912.88887</v>
      </c>
      <c r="F20" s="52">
        <v>2027.74899999999</v>
      </c>
      <c r="G20" s="52">
        <v>1996.61303999999</v>
      </c>
      <c r="H20" s="52">
        <v>2078.90218</v>
      </c>
      <c r="I20" s="52">
        <v>2060.5838899999899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12115.25243</v>
      </c>
      <c r="Q20" s="81">
        <v>1.042045808635</v>
      </c>
    </row>
    <row r="21" spans="1:17" ht="14.45" customHeight="1" x14ac:dyDescent="0.2">
      <c r="A21" s="16" t="s">
        <v>36</v>
      </c>
      <c r="B21" s="51">
        <v>2002.99999999997</v>
      </c>
      <c r="C21" s="52">
        <v>166.91666666666401</v>
      </c>
      <c r="D21" s="52">
        <v>191.405</v>
      </c>
      <c r="E21" s="52">
        <v>191.40299999999999</v>
      </c>
      <c r="F21" s="52">
        <v>191.40199999999999</v>
      </c>
      <c r="G21" s="52">
        <v>184.593999999999</v>
      </c>
      <c r="H21" s="52">
        <v>184.59399999999999</v>
      </c>
      <c r="I21" s="52">
        <v>184.593999999999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1127.992</v>
      </c>
      <c r="Q21" s="81">
        <v>1.12630254618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44.249070000000003</v>
      </c>
      <c r="E22" s="52">
        <v>0</v>
      </c>
      <c r="F22" s="52">
        <v>4.2259999999989999</v>
      </c>
      <c r="G22" s="52">
        <v>30.249999999999002</v>
      </c>
      <c r="H22" s="52">
        <v>3.7691499999999998</v>
      </c>
      <c r="I22" s="52">
        <v>2.9979999999990001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85.492219999998994</v>
      </c>
      <c r="Q22" s="81" t="s">
        <v>248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5" customHeight="1" x14ac:dyDescent="0.2">
      <c r="A24" s="16" t="s">
        <v>39</v>
      </c>
      <c r="B24" s="51">
        <v>57.320416622551001</v>
      </c>
      <c r="C24" s="52">
        <v>4.7767013852120002</v>
      </c>
      <c r="D24" s="52">
        <v>0.26400000000000001</v>
      </c>
      <c r="E24" s="52">
        <v>23.11825</v>
      </c>
      <c r="F24" s="52">
        <v>11.99953</v>
      </c>
      <c r="G24" s="52">
        <v>6.3822900000000002</v>
      </c>
      <c r="H24" s="52">
        <v>9.5306399999989999</v>
      </c>
      <c r="I24" s="52">
        <v>7.0692500000000003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58.363959999999999</v>
      </c>
      <c r="Q24" s="81"/>
    </row>
    <row r="25" spans="1:17" ht="14.45" customHeight="1" x14ac:dyDescent="0.2">
      <c r="A25" s="17" t="s">
        <v>40</v>
      </c>
      <c r="B25" s="54">
        <v>27718.622814447499</v>
      </c>
      <c r="C25" s="55">
        <v>2309.8852345372902</v>
      </c>
      <c r="D25" s="55">
        <v>2389.6715600000098</v>
      </c>
      <c r="E25" s="55">
        <v>2331.8897099999999</v>
      </c>
      <c r="F25" s="55">
        <v>2433.65318999999</v>
      </c>
      <c r="G25" s="55">
        <v>2403.7727799999898</v>
      </c>
      <c r="H25" s="55">
        <v>2485.1044999999999</v>
      </c>
      <c r="I25" s="55">
        <v>2560.3480299999901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14604.439770000001</v>
      </c>
      <c r="Q25" s="82">
        <v>1.0537637362259999</v>
      </c>
    </row>
    <row r="26" spans="1:17" ht="14.45" customHeight="1" x14ac:dyDescent="0.2">
      <c r="A26" s="15" t="s">
        <v>41</v>
      </c>
      <c r="B26" s="51">
        <v>3915.2592352647398</v>
      </c>
      <c r="C26" s="52">
        <v>326.27160293872799</v>
      </c>
      <c r="D26" s="52">
        <v>330.56345000000101</v>
      </c>
      <c r="E26" s="52">
        <v>337.53507999999999</v>
      </c>
      <c r="F26" s="52">
        <v>300.24491999999998</v>
      </c>
      <c r="G26" s="52">
        <v>349.17766</v>
      </c>
      <c r="H26" s="52">
        <v>306.47275000000002</v>
      </c>
      <c r="I26" s="52">
        <v>487.94726000000003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2111.94112</v>
      </c>
      <c r="Q26" s="81">
        <v>1.078825688464</v>
      </c>
    </row>
    <row r="27" spans="1:17" ht="14.45" customHeight="1" x14ac:dyDescent="0.2">
      <c r="A27" s="18" t="s">
        <v>42</v>
      </c>
      <c r="B27" s="54">
        <v>31633.882049712302</v>
      </c>
      <c r="C27" s="55">
        <v>2636.15683747602</v>
      </c>
      <c r="D27" s="55">
        <v>2720.2350100000099</v>
      </c>
      <c r="E27" s="55">
        <v>2669.42479</v>
      </c>
      <c r="F27" s="55">
        <v>2733.8981099999901</v>
      </c>
      <c r="G27" s="55">
        <v>2752.9504399999901</v>
      </c>
      <c r="H27" s="55">
        <v>2791.5772499999998</v>
      </c>
      <c r="I27" s="55">
        <v>3048.29528999999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16716.38089</v>
      </c>
      <c r="Q27" s="82">
        <v>1.0568656014919999</v>
      </c>
    </row>
    <row r="28" spans="1:17" ht="14.45" customHeight="1" x14ac:dyDescent="0.2">
      <c r="A28" s="16" t="s">
        <v>43</v>
      </c>
      <c r="B28" s="51">
        <v>1117.4136742414501</v>
      </c>
      <c r="C28" s="52">
        <v>93.117806186787007</v>
      </c>
      <c r="D28" s="52">
        <v>85.228470000000002</v>
      </c>
      <c r="E28" s="52">
        <v>-38.148079999998998</v>
      </c>
      <c r="F28" s="52">
        <v>90.549159999999006</v>
      </c>
      <c r="G28" s="52">
        <v>64.803970000000007</v>
      </c>
      <c r="H28" s="52">
        <v>76.711429999999993</v>
      </c>
      <c r="I28" s="52">
        <v>95.757040000000003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374.90199000000001</v>
      </c>
      <c r="Q28" s="81">
        <v>0.67101736562199998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4875979-0504-4558-9468-2F6661B6BD9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1" s="60" customFormat="1" ht="18.600000000000001" customHeight="1" thickBot="1" x14ac:dyDescent="0.35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5" customHeight="1" thickBot="1" x14ac:dyDescent="0.2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5" customHeight="1" x14ac:dyDescent="0.2">
      <c r="A4" s="69"/>
      <c r="B4" s="327"/>
      <c r="C4" s="328"/>
      <c r="D4" s="328"/>
      <c r="E4" s="328"/>
      <c r="F4" s="331" t="s">
        <v>243</v>
      </c>
      <c r="G4" s="333" t="s">
        <v>51</v>
      </c>
      <c r="H4" s="126" t="s">
        <v>125</v>
      </c>
      <c r="I4" s="331" t="s">
        <v>52</v>
      </c>
      <c r="J4" s="333" t="s">
        <v>245</v>
      </c>
      <c r="K4" s="334" t="s">
        <v>246</v>
      </c>
    </row>
    <row r="5" spans="1:11" ht="39" thickBot="1" x14ac:dyDescent="0.25">
      <c r="A5" s="70"/>
      <c r="B5" s="24" t="s">
        <v>239</v>
      </c>
      <c r="C5" s="25" t="s">
        <v>240</v>
      </c>
      <c r="D5" s="26" t="s">
        <v>241</v>
      </c>
      <c r="E5" s="26" t="s">
        <v>242</v>
      </c>
      <c r="F5" s="332"/>
      <c r="G5" s="332"/>
      <c r="H5" s="25" t="s">
        <v>244</v>
      </c>
      <c r="I5" s="332"/>
      <c r="J5" s="332"/>
      <c r="K5" s="335"/>
    </row>
    <row r="6" spans="1:11" ht="14.45" customHeight="1" thickBot="1" x14ac:dyDescent="0.25">
      <c r="A6" s="443" t="s">
        <v>250</v>
      </c>
      <c r="B6" s="424">
        <v>24386.8339976807</v>
      </c>
      <c r="C6" s="424">
        <v>28928.561970000101</v>
      </c>
      <c r="D6" s="425">
        <v>4541.7279723193096</v>
      </c>
      <c r="E6" s="426">
        <v>1.186236883916</v>
      </c>
      <c r="F6" s="424">
        <v>27718.622814447499</v>
      </c>
      <c r="G6" s="425">
        <v>13859.3114072238</v>
      </c>
      <c r="H6" s="427">
        <v>2560.3480299999901</v>
      </c>
      <c r="I6" s="424">
        <v>14604.439770000001</v>
      </c>
      <c r="J6" s="425">
        <v>745.12836277622603</v>
      </c>
      <c r="K6" s="428">
        <v>0.52688186811299997</v>
      </c>
    </row>
    <row r="7" spans="1:11" ht="14.45" customHeight="1" thickBot="1" x14ac:dyDescent="0.25">
      <c r="A7" s="444" t="s">
        <v>251</v>
      </c>
      <c r="B7" s="424">
        <v>1430.5518816178601</v>
      </c>
      <c r="C7" s="424">
        <v>1501.23179</v>
      </c>
      <c r="D7" s="425">
        <v>70.679908382139999</v>
      </c>
      <c r="E7" s="426">
        <v>1.049407441484</v>
      </c>
      <c r="F7" s="424">
        <v>1349.64109479939</v>
      </c>
      <c r="G7" s="425">
        <v>674.82054739969703</v>
      </c>
      <c r="H7" s="427">
        <v>110.88363</v>
      </c>
      <c r="I7" s="424">
        <v>640.894939999999</v>
      </c>
      <c r="J7" s="425">
        <v>-33.925607399698002</v>
      </c>
      <c r="K7" s="428">
        <v>0.47486323769299998</v>
      </c>
    </row>
    <row r="8" spans="1:11" ht="14.45" customHeight="1" thickBot="1" x14ac:dyDescent="0.25">
      <c r="A8" s="445" t="s">
        <v>252</v>
      </c>
      <c r="B8" s="424">
        <v>1430.5518816178601</v>
      </c>
      <c r="C8" s="424">
        <v>1501.23179</v>
      </c>
      <c r="D8" s="425">
        <v>70.679908382139999</v>
      </c>
      <c r="E8" s="426">
        <v>1.049407441484</v>
      </c>
      <c r="F8" s="424">
        <v>1349.64109479939</v>
      </c>
      <c r="G8" s="425">
        <v>674.82054739969703</v>
      </c>
      <c r="H8" s="427">
        <v>110.88363</v>
      </c>
      <c r="I8" s="424">
        <v>640.894939999999</v>
      </c>
      <c r="J8" s="425">
        <v>-33.925607399698002</v>
      </c>
      <c r="K8" s="428">
        <v>0.47486323769299998</v>
      </c>
    </row>
    <row r="9" spans="1:11" ht="14.45" customHeight="1" thickBot="1" x14ac:dyDescent="0.25">
      <c r="A9" s="446" t="s">
        <v>253</v>
      </c>
      <c r="B9" s="429">
        <v>0</v>
      </c>
      <c r="C9" s="429">
        <v>6.6100000000000004E-3</v>
      </c>
      <c r="D9" s="430">
        <v>6.6100000000000004E-3</v>
      </c>
      <c r="E9" s="431" t="s">
        <v>248</v>
      </c>
      <c r="F9" s="429">
        <v>0</v>
      </c>
      <c r="G9" s="430">
        <v>0</v>
      </c>
      <c r="H9" s="432">
        <v>-6.6999999900000003E-4</v>
      </c>
      <c r="I9" s="429">
        <v>-6.7999999900000005E-4</v>
      </c>
      <c r="J9" s="430">
        <v>-6.7999999900000005E-4</v>
      </c>
      <c r="K9" s="433" t="s">
        <v>248</v>
      </c>
    </row>
    <row r="10" spans="1:11" ht="14.45" customHeight="1" thickBot="1" x14ac:dyDescent="0.25">
      <c r="A10" s="447" t="s">
        <v>254</v>
      </c>
      <c r="B10" s="424">
        <v>0</v>
      </c>
      <c r="C10" s="424">
        <v>6.6100000000000004E-3</v>
      </c>
      <c r="D10" s="425">
        <v>6.6100000000000004E-3</v>
      </c>
      <c r="E10" s="434" t="s">
        <v>248</v>
      </c>
      <c r="F10" s="424">
        <v>0</v>
      </c>
      <c r="G10" s="425">
        <v>0</v>
      </c>
      <c r="H10" s="427">
        <v>-6.6999999900000003E-4</v>
      </c>
      <c r="I10" s="424">
        <v>-6.7999999900000005E-4</v>
      </c>
      <c r="J10" s="425">
        <v>-6.7999999900000005E-4</v>
      </c>
      <c r="K10" s="435" t="s">
        <v>248</v>
      </c>
    </row>
    <row r="11" spans="1:11" ht="14.45" customHeight="1" thickBot="1" x14ac:dyDescent="0.25">
      <c r="A11" s="446" t="s">
        <v>255</v>
      </c>
      <c r="B11" s="429">
        <v>20</v>
      </c>
      <c r="C11" s="429">
        <v>9.7723300000000002</v>
      </c>
      <c r="D11" s="430">
        <v>-10.22767</v>
      </c>
      <c r="E11" s="436">
        <v>0.48861650000000001</v>
      </c>
      <c r="F11" s="429">
        <v>20</v>
      </c>
      <c r="G11" s="430">
        <v>10</v>
      </c>
      <c r="H11" s="432">
        <v>0.36354999999900001</v>
      </c>
      <c r="I11" s="429">
        <v>3.6593399999999998</v>
      </c>
      <c r="J11" s="430">
        <v>-6.3406599999999997</v>
      </c>
      <c r="K11" s="437">
        <v>0.18296699999999999</v>
      </c>
    </row>
    <row r="12" spans="1:11" ht="14.45" customHeight="1" thickBot="1" x14ac:dyDescent="0.25">
      <c r="A12" s="447" t="s">
        <v>256</v>
      </c>
      <c r="B12" s="424">
        <v>10</v>
      </c>
      <c r="C12" s="424">
        <v>9.7723300000000002</v>
      </c>
      <c r="D12" s="425">
        <v>-0.22766999999900001</v>
      </c>
      <c r="E12" s="426">
        <v>0.97723300000000002</v>
      </c>
      <c r="F12" s="424">
        <v>10</v>
      </c>
      <c r="G12" s="425">
        <v>5</v>
      </c>
      <c r="H12" s="427">
        <v>0.36354999999900001</v>
      </c>
      <c r="I12" s="424">
        <v>3.6593399999999998</v>
      </c>
      <c r="J12" s="425">
        <v>-1.34066</v>
      </c>
      <c r="K12" s="428">
        <v>0.36593399999999998</v>
      </c>
    </row>
    <row r="13" spans="1:11" ht="14.45" customHeight="1" thickBot="1" x14ac:dyDescent="0.25">
      <c r="A13" s="447" t="s">
        <v>257</v>
      </c>
      <c r="B13" s="424">
        <v>10</v>
      </c>
      <c r="C13" s="424">
        <v>0</v>
      </c>
      <c r="D13" s="425">
        <v>-10</v>
      </c>
      <c r="E13" s="426">
        <v>0</v>
      </c>
      <c r="F13" s="424">
        <v>10</v>
      </c>
      <c r="G13" s="425">
        <v>5</v>
      </c>
      <c r="H13" s="427">
        <v>0</v>
      </c>
      <c r="I13" s="424">
        <v>0</v>
      </c>
      <c r="J13" s="425">
        <v>-5</v>
      </c>
      <c r="K13" s="428">
        <v>0</v>
      </c>
    </row>
    <row r="14" spans="1:11" ht="14.45" customHeight="1" thickBot="1" x14ac:dyDescent="0.25">
      <c r="A14" s="446" t="s">
        <v>258</v>
      </c>
      <c r="B14" s="429">
        <v>1060.8359889052999</v>
      </c>
      <c r="C14" s="429">
        <v>1045.8694599999999</v>
      </c>
      <c r="D14" s="430">
        <v>-14.966528905296</v>
      </c>
      <c r="E14" s="436">
        <v>0.98589175983599997</v>
      </c>
      <c r="F14" s="429">
        <v>1061.26184308589</v>
      </c>
      <c r="G14" s="430">
        <v>530.63092154294395</v>
      </c>
      <c r="H14" s="432">
        <v>87.572179999998994</v>
      </c>
      <c r="I14" s="429">
        <v>481.35361999999901</v>
      </c>
      <c r="J14" s="430">
        <v>-49.277301542944002</v>
      </c>
      <c r="K14" s="437">
        <v>0.45356725405300002</v>
      </c>
    </row>
    <row r="15" spans="1:11" ht="14.45" customHeight="1" thickBot="1" x14ac:dyDescent="0.25">
      <c r="A15" s="447" t="s">
        <v>259</v>
      </c>
      <c r="B15" s="424">
        <v>630.835988905298</v>
      </c>
      <c r="C15" s="424">
        <v>622.71490000000097</v>
      </c>
      <c r="D15" s="425">
        <v>-8.1210889052970003</v>
      </c>
      <c r="E15" s="426">
        <v>0.98712646543899996</v>
      </c>
      <c r="F15" s="424">
        <v>631</v>
      </c>
      <c r="G15" s="425">
        <v>315.5</v>
      </c>
      <c r="H15" s="427">
        <v>55.319079999998998</v>
      </c>
      <c r="I15" s="424">
        <v>301.90188999999998</v>
      </c>
      <c r="J15" s="425">
        <v>-13.59811</v>
      </c>
      <c r="K15" s="428">
        <v>0.47844990491200001</v>
      </c>
    </row>
    <row r="16" spans="1:11" ht="14.45" customHeight="1" thickBot="1" x14ac:dyDescent="0.25">
      <c r="A16" s="447" t="s">
        <v>260</v>
      </c>
      <c r="B16" s="424">
        <v>140</v>
      </c>
      <c r="C16" s="424">
        <v>132.06470999999999</v>
      </c>
      <c r="D16" s="425">
        <v>-7.9352899999990001</v>
      </c>
      <c r="E16" s="426">
        <v>0.94331935714199999</v>
      </c>
      <c r="F16" s="424">
        <v>120</v>
      </c>
      <c r="G16" s="425">
        <v>60</v>
      </c>
      <c r="H16" s="427">
        <v>12.85229</v>
      </c>
      <c r="I16" s="424">
        <v>70.906789999999006</v>
      </c>
      <c r="J16" s="425">
        <v>10.906789999999001</v>
      </c>
      <c r="K16" s="428">
        <v>0.59088991666599999</v>
      </c>
    </row>
    <row r="17" spans="1:11" ht="14.45" customHeight="1" thickBot="1" x14ac:dyDescent="0.25">
      <c r="A17" s="447" t="s">
        <v>261</v>
      </c>
      <c r="B17" s="424">
        <v>45</v>
      </c>
      <c r="C17" s="424">
        <v>33.700600000000001</v>
      </c>
      <c r="D17" s="425">
        <v>-11.2994</v>
      </c>
      <c r="E17" s="426">
        <v>0.74890222222199998</v>
      </c>
      <c r="F17" s="424">
        <v>40</v>
      </c>
      <c r="G17" s="425">
        <v>20</v>
      </c>
      <c r="H17" s="427">
        <v>3.1713499999989998</v>
      </c>
      <c r="I17" s="424">
        <v>15.27276</v>
      </c>
      <c r="J17" s="425">
        <v>-4.7272400000000001</v>
      </c>
      <c r="K17" s="428">
        <v>0.38181900000000002</v>
      </c>
    </row>
    <row r="18" spans="1:11" ht="14.45" customHeight="1" thickBot="1" x14ac:dyDescent="0.25">
      <c r="A18" s="447" t="s">
        <v>262</v>
      </c>
      <c r="B18" s="424">
        <v>185</v>
      </c>
      <c r="C18" s="424">
        <v>202.23075</v>
      </c>
      <c r="D18" s="425">
        <v>17.23075</v>
      </c>
      <c r="E18" s="426">
        <v>1.0931391891890001</v>
      </c>
      <c r="F18" s="424">
        <v>215</v>
      </c>
      <c r="G18" s="425">
        <v>107.5</v>
      </c>
      <c r="H18" s="427">
        <v>8.7419599999990005</v>
      </c>
      <c r="I18" s="424">
        <v>65.669679999999005</v>
      </c>
      <c r="J18" s="425">
        <v>-41.83032</v>
      </c>
      <c r="K18" s="428">
        <v>0.30544037209300001</v>
      </c>
    </row>
    <row r="19" spans="1:11" ht="14.45" customHeight="1" thickBot="1" x14ac:dyDescent="0.25">
      <c r="A19" s="447" t="s">
        <v>263</v>
      </c>
      <c r="B19" s="424">
        <v>0</v>
      </c>
      <c r="C19" s="424">
        <v>0.24479999999999999</v>
      </c>
      <c r="D19" s="425">
        <v>0.24479999999999999</v>
      </c>
      <c r="E19" s="434" t="s">
        <v>248</v>
      </c>
      <c r="F19" s="424">
        <v>0.261843085887</v>
      </c>
      <c r="G19" s="425">
        <v>0.13092154294300001</v>
      </c>
      <c r="H19" s="427">
        <v>0.108</v>
      </c>
      <c r="I19" s="424">
        <v>0.29699999999999999</v>
      </c>
      <c r="J19" s="425">
        <v>0.166078457056</v>
      </c>
      <c r="K19" s="428">
        <v>1.1342671088439999</v>
      </c>
    </row>
    <row r="20" spans="1:11" ht="14.45" customHeight="1" thickBot="1" x14ac:dyDescent="0.25">
      <c r="A20" s="447" t="s">
        <v>264</v>
      </c>
      <c r="B20" s="424">
        <v>60</v>
      </c>
      <c r="C20" s="424">
        <v>54.173180000000002</v>
      </c>
      <c r="D20" s="425">
        <v>-5.8268199999989996</v>
      </c>
      <c r="E20" s="426">
        <v>0.90288633333299995</v>
      </c>
      <c r="F20" s="424">
        <v>55</v>
      </c>
      <c r="G20" s="425">
        <v>27.5</v>
      </c>
      <c r="H20" s="427">
        <v>7.3794999999990001</v>
      </c>
      <c r="I20" s="424">
        <v>27.305499999999999</v>
      </c>
      <c r="J20" s="425">
        <v>-0.19450000000000001</v>
      </c>
      <c r="K20" s="428">
        <v>0.496463636363</v>
      </c>
    </row>
    <row r="21" spans="1:11" ht="14.45" customHeight="1" thickBot="1" x14ac:dyDescent="0.25">
      <c r="A21" s="447" t="s">
        <v>265</v>
      </c>
      <c r="B21" s="424">
        <v>0</v>
      </c>
      <c r="C21" s="424">
        <v>0.74051999999999996</v>
      </c>
      <c r="D21" s="425">
        <v>0.74051999999999996</v>
      </c>
      <c r="E21" s="434" t="s">
        <v>266</v>
      </c>
      <c r="F21" s="424">
        <v>0</v>
      </c>
      <c r="G21" s="425">
        <v>0</v>
      </c>
      <c r="H21" s="427">
        <v>0</v>
      </c>
      <c r="I21" s="424">
        <v>0</v>
      </c>
      <c r="J21" s="425">
        <v>0</v>
      </c>
      <c r="K21" s="435" t="s">
        <v>248</v>
      </c>
    </row>
    <row r="22" spans="1:11" ht="14.45" customHeight="1" thickBot="1" x14ac:dyDescent="0.25">
      <c r="A22" s="446" t="s">
        <v>267</v>
      </c>
      <c r="B22" s="429">
        <v>227.30382470081099</v>
      </c>
      <c r="C22" s="429">
        <v>255.50133</v>
      </c>
      <c r="D22" s="430">
        <v>28.197505299189</v>
      </c>
      <c r="E22" s="436">
        <v>1.1240520494370001</v>
      </c>
      <c r="F22" s="429">
        <v>167.50085951530099</v>
      </c>
      <c r="G22" s="430">
        <v>83.750429757649997</v>
      </c>
      <c r="H22" s="432">
        <v>20.160789999999</v>
      </c>
      <c r="I22" s="429">
        <v>138.38553999999999</v>
      </c>
      <c r="J22" s="430">
        <v>54.635110242349</v>
      </c>
      <c r="K22" s="437">
        <v>0.82617808887900002</v>
      </c>
    </row>
    <row r="23" spans="1:11" ht="14.45" customHeight="1" thickBot="1" x14ac:dyDescent="0.25">
      <c r="A23" s="447" t="s">
        <v>268</v>
      </c>
      <c r="B23" s="424">
        <v>0</v>
      </c>
      <c r="C23" s="424">
        <v>1.8220000000000001</v>
      </c>
      <c r="D23" s="425">
        <v>1.8220000000000001</v>
      </c>
      <c r="E23" s="434" t="s">
        <v>248</v>
      </c>
      <c r="F23" s="424">
        <v>0</v>
      </c>
      <c r="G23" s="425">
        <v>0</v>
      </c>
      <c r="H23" s="427">
        <v>0</v>
      </c>
      <c r="I23" s="424">
        <v>0</v>
      </c>
      <c r="J23" s="425">
        <v>0</v>
      </c>
      <c r="K23" s="435" t="s">
        <v>248</v>
      </c>
    </row>
    <row r="24" spans="1:11" ht="14.45" customHeight="1" thickBot="1" x14ac:dyDescent="0.25">
      <c r="A24" s="447" t="s">
        <v>269</v>
      </c>
      <c r="B24" s="424">
        <v>8</v>
      </c>
      <c r="C24" s="424">
        <v>13.81879</v>
      </c>
      <c r="D24" s="425">
        <v>5.8187899999999999</v>
      </c>
      <c r="E24" s="426">
        <v>1.72734875</v>
      </c>
      <c r="F24" s="424">
        <v>10</v>
      </c>
      <c r="G24" s="425">
        <v>5</v>
      </c>
      <c r="H24" s="427">
        <v>1.1259999999999999</v>
      </c>
      <c r="I24" s="424">
        <v>7.6021700000000001</v>
      </c>
      <c r="J24" s="425">
        <v>2.6021700000000001</v>
      </c>
      <c r="K24" s="428">
        <v>0.76021700000000003</v>
      </c>
    </row>
    <row r="25" spans="1:11" ht="14.45" customHeight="1" thickBot="1" x14ac:dyDescent="0.25">
      <c r="A25" s="447" t="s">
        <v>270</v>
      </c>
      <c r="B25" s="424">
        <v>35.388043018152999</v>
      </c>
      <c r="C25" s="424">
        <v>28.205300000000001</v>
      </c>
      <c r="D25" s="425">
        <v>-7.1827430181530003</v>
      </c>
      <c r="E25" s="426">
        <v>0.797029097809</v>
      </c>
      <c r="F25" s="424">
        <v>35</v>
      </c>
      <c r="G25" s="425">
        <v>17.5</v>
      </c>
      <c r="H25" s="427">
        <v>1.27498</v>
      </c>
      <c r="I25" s="424">
        <v>7.0241099999990002</v>
      </c>
      <c r="J25" s="425">
        <v>-10.47589</v>
      </c>
      <c r="K25" s="428">
        <v>0.20068885714199999</v>
      </c>
    </row>
    <row r="26" spans="1:11" ht="14.45" customHeight="1" thickBot="1" x14ac:dyDescent="0.25">
      <c r="A26" s="447" t="s">
        <v>271</v>
      </c>
      <c r="B26" s="424">
        <v>55</v>
      </c>
      <c r="C26" s="424">
        <v>55.743720000000003</v>
      </c>
      <c r="D26" s="425">
        <v>0.74372000000000005</v>
      </c>
      <c r="E26" s="426">
        <v>1.013522181818</v>
      </c>
      <c r="F26" s="424">
        <v>55</v>
      </c>
      <c r="G26" s="425">
        <v>27.5</v>
      </c>
      <c r="H26" s="427">
        <v>1.869929999999</v>
      </c>
      <c r="I26" s="424">
        <v>18.278169999999999</v>
      </c>
      <c r="J26" s="425">
        <v>-9.2218300000000006</v>
      </c>
      <c r="K26" s="428">
        <v>0.33233036363599999</v>
      </c>
    </row>
    <row r="27" spans="1:11" ht="14.45" customHeight="1" thickBot="1" x14ac:dyDescent="0.25">
      <c r="A27" s="447" t="s">
        <v>272</v>
      </c>
      <c r="B27" s="424">
        <v>2.4064975796249999</v>
      </c>
      <c r="C27" s="424">
        <v>0.129</v>
      </c>
      <c r="D27" s="425">
        <v>-2.2774975796249999</v>
      </c>
      <c r="E27" s="426">
        <v>5.3604874192000003E-2</v>
      </c>
      <c r="F27" s="424">
        <v>0.12167691617</v>
      </c>
      <c r="G27" s="425">
        <v>6.0838458084999998E-2</v>
      </c>
      <c r="H27" s="427">
        <v>0</v>
      </c>
      <c r="I27" s="424">
        <v>0.189</v>
      </c>
      <c r="J27" s="425">
        <v>0.128161541914</v>
      </c>
      <c r="K27" s="428">
        <v>1.553293804186</v>
      </c>
    </row>
    <row r="28" spans="1:11" ht="14.45" customHeight="1" thickBot="1" x14ac:dyDescent="0.25">
      <c r="A28" s="447" t="s">
        <v>273</v>
      </c>
      <c r="B28" s="424">
        <v>1.2586149739370001</v>
      </c>
      <c r="C28" s="424">
        <v>2.2395</v>
      </c>
      <c r="D28" s="425">
        <v>0.98088502606200001</v>
      </c>
      <c r="E28" s="426">
        <v>1.779336847545</v>
      </c>
      <c r="F28" s="424">
        <v>0</v>
      </c>
      <c r="G28" s="425">
        <v>0</v>
      </c>
      <c r="H28" s="427">
        <v>0.89579999999899995</v>
      </c>
      <c r="I28" s="424">
        <v>0.89579999999899995</v>
      </c>
      <c r="J28" s="425">
        <v>0.89579999999899995</v>
      </c>
      <c r="K28" s="435" t="s">
        <v>248</v>
      </c>
    </row>
    <row r="29" spans="1:11" ht="14.45" customHeight="1" thickBot="1" x14ac:dyDescent="0.25">
      <c r="A29" s="447" t="s">
        <v>274</v>
      </c>
      <c r="B29" s="424">
        <v>0</v>
      </c>
      <c r="C29" s="424">
        <v>0.87412999999999996</v>
      </c>
      <c r="D29" s="425">
        <v>0.87412999999999996</v>
      </c>
      <c r="E29" s="434" t="s">
        <v>266</v>
      </c>
      <c r="F29" s="424">
        <v>0</v>
      </c>
      <c r="G29" s="425">
        <v>0</v>
      </c>
      <c r="H29" s="427">
        <v>0</v>
      </c>
      <c r="I29" s="424">
        <v>0</v>
      </c>
      <c r="J29" s="425">
        <v>0</v>
      </c>
      <c r="K29" s="435" t="s">
        <v>248</v>
      </c>
    </row>
    <row r="30" spans="1:11" ht="14.45" customHeight="1" thickBot="1" x14ac:dyDescent="0.25">
      <c r="A30" s="447" t="s">
        <v>275</v>
      </c>
      <c r="B30" s="424">
        <v>11.644484793855</v>
      </c>
      <c r="C30" s="424">
        <v>14.489420000000001</v>
      </c>
      <c r="D30" s="425">
        <v>2.8449352061440001</v>
      </c>
      <c r="E30" s="426">
        <v>1.2443161081409999</v>
      </c>
      <c r="F30" s="424">
        <v>12.379182599130001</v>
      </c>
      <c r="G30" s="425">
        <v>6.1895912995650004</v>
      </c>
      <c r="H30" s="427">
        <v>1.506249999999</v>
      </c>
      <c r="I30" s="424">
        <v>4.7271199999990001</v>
      </c>
      <c r="J30" s="425">
        <v>-1.462471299565</v>
      </c>
      <c r="K30" s="428">
        <v>0.381860430779</v>
      </c>
    </row>
    <row r="31" spans="1:11" ht="14.45" customHeight="1" thickBot="1" x14ac:dyDescent="0.25">
      <c r="A31" s="447" t="s">
        <v>276</v>
      </c>
      <c r="B31" s="424">
        <v>0</v>
      </c>
      <c r="C31" s="424">
        <v>3.9670000000000001</v>
      </c>
      <c r="D31" s="425">
        <v>3.9670000000000001</v>
      </c>
      <c r="E31" s="434" t="s">
        <v>266</v>
      </c>
      <c r="F31" s="424">
        <v>0</v>
      </c>
      <c r="G31" s="425">
        <v>0</v>
      </c>
      <c r="H31" s="427">
        <v>0</v>
      </c>
      <c r="I31" s="424">
        <v>0</v>
      </c>
      <c r="J31" s="425">
        <v>0</v>
      </c>
      <c r="K31" s="435" t="s">
        <v>248</v>
      </c>
    </row>
    <row r="32" spans="1:11" ht="14.45" customHeight="1" thickBot="1" x14ac:dyDescent="0.25">
      <c r="A32" s="447" t="s">
        <v>277</v>
      </c>
      <c r="B32" s="424">
        <v>54</v>
      </c>
      <c r="C32" s="424">
        <v>58.297069999999998</v>
      </c>
      <c r="D32" s="425">
        <v>4.2970699999999997</v>
      </c>
      <c r="E32" s="426">
        <v>1.07957537037</v>
      </c>
      <c r="F32" s="424">
        <v>55</v>
      </c>
      <c r="G32" s="425">
        <v>27.5</v>
      </c>
      <c r="H32" s="427">
        <v>6.8328299999990003</v>
      </c>
      <c r="I32" s="424">
        <v>32.368969999999997</v>
      </c>
      <c r="J32" s="425">
        <v>4.8689699999989999</v>
      </c>
      <c r="K32" s="428">
        <v>0.58852672727199995</v>
      </c>
    </row>
    <row r="33" spans="1:11" ht="14.45" customHeight="1" thickBot="1" x14ac:dyDescent="0.25">
      <c r="A33" s="447" t="s">
        <v>278</v>
      </c>
      <c r="B33" s="424">
        <v>59.606184335237003</v>
      </c>
      <c r="C33" s="424">
        <v>75.915400000000005</v>
      </c>
      <c r="D33" s="425">
        <v>16.309215664762</v>
      </c>
      <c r="E33" s="426">
        <v>1.273616166621</v>
      </c>
      <c r="F33" s="424">
        <v>0</v>
      </c>
      <c r="G33" s="425">
        <v>0</v>
      </c>
      <c r="H33" s="427">
        <v>6.6549999999990002</v>
      </c>
      <c r="I33" s="424">
        <v>67.300199999998995</v>
      </c>
      <c r="J33" s="425">
        <v>67.300199999998995</v>
      </c>
      <c r="K33" s="435" t="s">
        <v>248</v>
      </c>
    </row>
    <row r="34" spans="1:11" ht="14.45" customHeight="1" thickBot="1" x14ac:dyDescent="0.25">
      <c r="A34" s="446" t="s">
        <v>279</v>
      </c>
      <c r="B34" s="429">
        <v>58.704696690173002</v>
      </c>
      <c r="C34" s="429">
        <v>152.65444000000099</v>
      </c>
      <c r="D34" s="430">
        <v>93.949743309826999</v>
      </c>
      <c r="E34" s="436">
        <v>2.6003786512290001</v>
      </c>
      <c r="F34" s="429">
        <v>79.878392198206996</v>
      </c>
      <c r="G34" s="430">
        <v>39.939196099103</v>
      </c>
      <c r="H34" s="432">
        <v>0</v>
      </c>
      <c r="I34" s="429">
        <v>1.8011699999999999</v>
      </c>
      <c r="J34" s="430">
        <v>-38.138026099103001</v>
      </c>
      <c r="K34" s="437">
        <v>2.2548901529E-2</v>
      </c>
    </row>
    <row r="35" spans="1:11" ht="14.45" customHeight="1" thickBot="1" x14ac:dyDescent="0.25">
      <c r="A35" s="447" t="s">
        <v>280</v>
      </c>
      <c r="B35" s="424">
        <v>0</v>
      </c>
      <c r="C35" s="424">
        <v>0</v>
      </c>
      <c r="D35" s="425">
        <v>0</v>
      </c>
      <c r="E35" s="426">
        <v>1</v>
      </c>
      <c r="F35" s="424">
        <v>0</v>
      </c>
      <c r="G35" s="425">
        <v>0</v>
      </c>
      <c r="H35" s="427">
        <v>0</v>
      </c>
      <c r="I35" s="424">
        <v>0.64080000000000004</v>
      </c>
      <c r="J35" s="425">
        <v>0.64080000000000004</v>
      </c>
      <c r="K35" s="435" t="s">
        <v>266</v>
      </c>
    </row>
    <row r="36" spans="1:11" ht="14.45" customHeight="1" thickBot="1" x14ac:dyDescent="0.25">
      <c r="A36" s="447" t="s">
        <v>281</v>
      </c>
      <c r="B36" s="424">
        <v>0.30359815550699998</v>
      </c>
      <c r="C36" s="424">
        <v>0</v>
      </c>
      <c r="D36" s="425">
        <v>-0.30359815550699998</v>
      </c>
      <c r="E36" s="426">
        <v>0</v>
      </c>
      <c r="F36" s="424">
        <v>0</v>
      </c>
      <c r="G36" s="425">
        <v>0</v>
      </c>
      <c r="H36" s="427">
        <v>0</v>
      </c>
      <c r="I36" s="424">
        <v>0</v>
      </c>
      <c r="J36" s="425">
        <v>0</v>
      </c>
      <c r="K36" s="428">
        <v>0</v>
      </c>
    </row>
    <row r="37" spans="1:11" ht="14.45" customHeight="1" thickBot="1" x14ac:dyDescent="0.25">
      <c r="A37" s="447" t="s">
        <v>282</v>
      </c>
      <c r="B37" s="424">
        <v>0</v>
      </c>
      <c r="C37" s="424">
        <v>0</v>
      </c>
      <c r="D37" s="425">
        <v>0</v>
      </c>
      <c r="E37" s="426">
        <v>1</v>
      </c>
      <c r="F37" s="424">
        <v>0</v>
      </c>
      <c r="G37" s="425">
        <v>0</v>
      </c>
      <c r="H37" s="427">
        <v>0</v>
      </c>
      <c r="I37" s="424">
        <v>1.1603699999999999</v>
      </c>
      <c r="J37" s="425">
        <v>1.1603699999999999</v>
      </c>
      <c r="K37" s="435" t="s">
        <v>266</v>
      </c>
    </row>
    <row r="38" spans="1:11" ht="14.45" customHeight="1" thickBot="1" x14ac:dyDescent="0.25">
      <c r="A38" s="447" t="s">
        <v>283</v>
      </c>
      <c r="B38" s="424">
        <v>58.401098534665003</v>
      </c>
      <c r="C38" s="424">
        <v>152.65444000000099</v>
      </c>
      <c r="D38" s="425">
        <v>94.253341465334003</v>
      </c>
      <c r="E38" s="426">
        <v>2.6138967216409998</v>
      </c>
      <c r="F38" s="424">
        <v>79.878392198206996</v>
      </c>
      <c r="G38" s="425">
        <v>39.939196099103</v>
      </c>
      <c r="H38" s="427">
        <v>0</v>
      </c>
      <c r="I38" s="424">
        <v>0</v>
      </c>
      <c r="J38" s="425">
        <v>-39.939196099103</v>
      </c>
      <c r="K38" s="428">
        <v>0</v>
      </c>
    </row>
    <row r="39" spans="1:11" ht="14.45" customHeight="1" thickBot="1" x14ac:dyDescent="0.25">
      <c r="A39" s="446" t="s">
        <v>284</v>
      </c>
      <c r="B39" s="429">
        <v>63.707371321579998</v>
      </c>
      <c r="C39" s="429">
        <v>37.427619999999997</v>
      </c>
      <c r="D39" s="430">
        <v>-26.279751321580001</v>
      </c>
      <c r="E39" s="436">
        <v>0.58749276926000005</v>
      </c>
      <c r="F39" s="429">
        <v>21</v>
      </c>
      <c r="G39" s="430">
        <v>10.5</v>
      </c>
      <c r="H39" s="432">
        <v>2.7877799999990001</v>
      </c>
      <c r="I39" s="429">
        <v>15.431950000000001</v>
      </c>
      <c r="J39" s="430">
        <v>4.9319499999999996</v>
      </c>
      <c r="K39" s="437">
        <v>0.73485476190400001</v>
      </c>
    </row>
    <row r="40" spans="1:11" ht="14.45" customHeight="1" thickBot="1" x14ac:dyDescent="0.25">
      <c r="A40" s="447" t="s">
        <v>285</v>
      </c>
      <c r="B40" s="424">
        <v>0</v>
      </c>
      <c r="C40" s="424">
        <v>3.0032199999999998</v>
      </c>
      <c r="D40" s="425">
        <v>3.0032199999999998</v>
      </c>
      <c r="E40" s="434" t="s">
        <v>248</v>
      </c>
      <c r="F40" s="424">
        <v>0</v>
      </c>
      <c r="G40" s="425">
        <v>0</v>
      </c>
      <c r="H40" s="427">
        <v>0</v>
      </c>
      <c r="I40" s="424">
        <v>0</v>
      </c>
      <c r="J40" s="425">
        <v>0</v>
      </c>
      <c r="K40" s="435" t="s">
        <v>248</v>
      </c>
    </row>
    <row r="41" spans="1:11" ht="14.45" customHeight="1" thickBot="1" x14ac:dyDescent="0.25">
      <c r="A41" s="447" t="s">
        <v>286</v>
      </c>
      <c r="B41" s="424">
        <v>50.707371321579998</v>
      </c>
      <c r="C41" s="424">
        <v>21.29776</v>
      </c>
      <c r="D41" s="425">
        <v>-29.409611321580002</v>
      </c>
      <c r="E41" s="426">
        <v>0.42001309562900002</v>
      </c>
      <c r="F41" s="424">
        <v>0</v>
      </c>
      <c r="G41" s="425">
        <v>0</v>
      </c>
      <c r="H41" s="427">
        <v>0.93653999999899995</v>
      </c>
      <c r="I41" s="424">
        <v>7.2024800000000004</v>
      </c>
      <c r="J41" s="425">
        <v>7.2024800000000004</v>
      </c>
      <c r="K41" s="435" t="s">
        <v>248</v>
      </c>
    </row>
    <row r="42" spans="1:11" ht="14.45" customHeight="1" thickBot="1" x14ac:dyDescent="0.25">
      <c r="A42" s="447" t="s">
        <v>287</v>
      </c>
      <c r="B42" s="424">
        <v>0</v>
      </c>
      <c r="C42" s="424">
        <v>0.61951000000000001</v>
      </c>
      <c r="D42" s="425">
        <v>0.61951000000000001</v>
      </c>
      <c r="E42" s="434" t="s">
        <v>266</v>
      </c>
      <c r="F42" s="424">
        <v>0</v>
      </c>
      <c r="G42" s="425">
        <v>0</v>
      </c>
      <c r="H42" s="427">
        <v>0</v>
      </c>
      <c r="I42" s="424">
        <v>0</v>
      </c>
      <c r="J42" s="425">
        <v>0</v>
      </c>
      <c r="K42" s="435" t="s">
        <v>248</v>
      </c>
    </row>
    <row r="43" spans="1:11" ht="14.45" customHeight="1" thickBot="1" x14ac:dyDescent="0.25">
      <c r="A43" s="447" t="s">
        <v>288</v>
      </c>
      <c r="B43" s="424">
        <v>10</v>
      </c>
      <c r="C43" s="424">
        <v>9.7483299999999993</v>
      </c>
      <c r="D43" s="425">
        <v>-0.25166999999900003</v>
      </c>
      <c r="E43" s="426">
        <v>0.97483299999999995</v>
      </c>
      <c r="F43" s="424">
        <v>10</v>
      </c>
      <c r="G43" s="425">
        <v>5</v>
      </c>
      <c r="H43" s="427">
        <v>0.58075999999899997</v>
      </c>
      <c r="I43" s="424">
        <v>2.7163599999999999</v>
      </c>
      <c r="J43" s="425">
        <v>-2.2836400000000001</v>
      </c>
      <c r="K43" s="428">
        <v>0.27163599999999999</v>
      </c>
    </row>
    <row r="44" spans="1:11" ht="14.45" customHeight="1" thickBot="1" x14ac:dyDescent="0.25">
      <c r="A44" s="447" t="s">
        <v>289</v>
      </c>
      <c r="B44" s="424">
        <v>3</v>
      </c>
      <c r="C44" s="424">
        <v>2.7587999999999999</v>
      </c>
      <c r="D44" s="425">
        <v>-0.24119999999899999</v>
      </c>
      <c r="E44" s="426">
        <v>0.91959999999999997</v>
      </c>
      <c r="F44" s="424">
        <v>11</v>
      </c>
      <c r="G44" s="425">
        <v>5.5</v>
      </c>
      <c r="H44" s="427">
        <v>1.2704800000000001</v>
      </c>
      <c r="I44" s="424">
        <v>5.5131099999990001</v>
      </c>
      <c r="J44" s="425">
        <v>1.3109999999E-2</v>
      </c>
      <c r="K44" s="428">
        <v>0.501191818181</v>
      </c>
    </row>
    <row r="45" spans="1:11" ht="14.45" customHeight="1" thickBot="1" x14ac:dyDescent="0.25">
      <c r="A45" s="446" t="s">
        <v>290</v>
      </c>
      <c r="B45" s="429">
        <v>0</v>
      </c>
      <c r="C45" s="429">
        <v>0</v>
      </c>
      <c r="D45" s="430">
        <v>0</v>
      </c>
      <c r="E45" s="431" t="s">
        <v>248</v>
      </c>
      <c r="F45" s="429">
        <v>0</v>
      </c>
      <c r="G45" s="430">
        <v>0</v>
      </c>
      <c r="H45" s="432">
        <v>0</v>
      </c>
      <c r="I45" s="429">
        <v>0.26400000000000001</v>
      </c>
      <c r="J45" s="430">
        <v>0.26400000000000001</v>
      </c>
      <c r="K45" s="433" t="s">
        <v>266</v>
      </c>
    </row>
    <row r="46" spans="1:11" ht="14.45" customHeight="1" thickBot="1" x14ac:dyDescent="0.25">
      <c r="A46" s="447" t="s">
        <v>291</v>
      </c>
      <c r="B46" s="424">
        <v>0</v>
      </c>
      <c r="C46" s="424">
        <v>0</v>
      </c>
      <c r="D46" s="425">
        <v>0</v>
      </c>
      <c r="E46" s="434" t="s">
        <v>248</v>
      </c>
      <c r="F46" s="424">
        <v>0</v>
      </c>
      <c r="G46" s="425">
        <v>0</v>
      </c>
      <c r="H46" s="427">
        <v>0</v>
      </c>
      <c r="I46" s="424">
        <v>0.26400000000000001</v>
      </c>
      <c r="J46" s="425">
        <v>0.26400000000000001</v>
      </c>
      <c r="K46" s="435" t="s">
        <v>266</v>
      </c>
    </row>
    <row r="47" spans="1:11" ht="14.45" customHeight="1" thickBot="1" x14ac:dyDescent="0.25">
      <c r="A47" s="448" t="s">
        <v>292</v>
      </c>
      <c r="B47" s="429">
        <v>767.20564492569201</v>
      </c>
      <c r="C47" s="429">
        <v>1062.59222</v>
      </c>
      <c r="D47" s="430">
        <v>295.38657507430997</v>
      </c>
      <c r="E47" s="436">
        <v>1.3850161648670001</v>
      </c>
      <c r="F47" s="429">
        <v>1055.84011302558</v>
      </c>
      <c r="G47" s="430">
        <v>527.92005651278805</v>
      </c>
      <c r="H47" s="432">
        <v>194.21858999999901</v>
      </c>
      <c r="I47" s="429">
        <v>576.70753999999897</v>
      </c>
      <c r="J47" s="430">
        <v>48.787483487210999</v>
      </c>
      <c r="K47" s="437">
        <v>0.54620726460799995</v>
      </c>
    </row>
    <row r="48" spans="1:11" ht="14.45" customHeight="1" thickBot="1" x14ac:dyDescent="0.25">
      <c r="A48" s="445" t="s">
        <v>32</v>
      </c>
      <c r="B48" s="424">
        <v>70.369135290326</v>
      </c>
      <c r="C48" s="424">
        <v>251.09834000000001</v>
      </c>
      <c r="D48" s="425">
        <v>180.72920470967401</v>
      </c>
      <c r="E48" s="426">
        <v>3.5683021961830002</v>
      </c>
      <c r="F48" s="424">
        <v>219.57528234281901</v>
      </c>
      <c r="G48" s="425">
        <v>109.78764117140901</v>
      </c>
      <c r="H48" s="427">
        <v>46.926849999999</v>
      </c>
      <c r="I48" s="424">
        <v>87.937919999998996</v>
      </c>
      <c r="J48" s="425">
        <v>-21.849721171409001</v>
      </c>
      <c r="K48" s="428">
        <v>0.400490979957</v>
      </c>
    </row>
    <row r="49" spans="1:11" ht="14.45" customHeight="1" thickBot="1" x14ac:dyDescent="0.25">
      <c r="A49" s="449" t="s">
        <v>293</v>
      </c>
      <c r="B49" s="424">
        <v>70.369135290326</v>
      </c>
      <c r="C49" s="424">
        <v>251.09834000000001</v>
      </c>
      <c r="D49" s="425">
        <v>180.72920470967401</v>
      </c>
      <c r="E49" s="426">
        <v>3.5683021961830002</v>
      </c>
      <c r="F49" s="424">
        <v>219.57528234281901</v>
      </c>
      <c r="G49" s="425">
        <v>109.78764117140901</v>
      </c>
      <c r="H49" s="427">
        <v>46.926849999999</v>
      </c>
      <c r="I49" s="424">
        <v>87.937919999998996</v>
      </c>
      <c r="J49" s="425">
        <v>-21.849721171409001</v>
      </c>
      <c r="K49" s="428">
        <v>0.400490979957</v>
      </c>
    </row>
    <row r="50" spans="1:11" ht="14.45" customHeight="1" thickBot="1" x14ac:dyDescent="0.25">
      <c r="A50" s="447" t="s">
        <v>294</v>
      </c>
      <c r="B50" s="424">
        <v>62.513966995451</v>
      </c>
      <c r="C50" s="424">
        <v>147.65674999999999</v>
      </c>
      <c r="D50" s="425">
        <v>85.142783004547994</v>
      </c>
      <c r="E50" s="426">
        <v>2.3619801637400002</v>
      </c>
      <c r="F50" s="424">
        <v>108.053782438826</v>
      </c>
      <c r="G50" s="425">
        <v>54.026891219412001</v>
      </c>
      <c r="H50" s="427">
        <v>42.195849999998998</v>
      </c>
      <c r="I50" s="424">
        <v>76.711649999998997</v>
      </c>
      <c r="J50" s="425">
        <v>22.684758780586002</v>
      </c>
      <c r="K50" s="428">
        <v>0.70993951593899995</v>
      </c>
    </row>
    <row r="51" spans="1:11" ht="14.45" customHeight="1" thickBot="1" x14ac:dyDescent="0.25">
      <c r="A51" s="447" t="s">
        <v>295</v>
      </c>
      <c r="B51" s="424">
        <v>0</v>
      </c>
      <c r="C51" s="424">
        <v>2.8435000000000001</v>
      </c>
      <c r="D51" s="425">
        <v>2.8435000000000001</v>
      </c>
      <c r="E51" s="434" t="s">
        <v>266</v>
      </c>
      <c r="F51" s="424">
        <v>5.7411328546289999</v>
      </c>
      <c r="G51" s="425">
        <v>2.8705664273139999</v>
      </c>
      <c r="H51" s="427">
        <v>0</v>
      </c>
      <c r="I51" s="424">
        <v>0</v>
      </c>
      <c r="J51" s="425">
        <v>-2.8705664273139999</v>
      </c>
      <c r="K51" s="428">
        <v>0</v>
      </c>
    </row>
    <row r="52" spans="1:11" ht="14.45" customHeight="1" thickBot="1" x14ac:dyDescent="0.25">
      <c r="A52" s="447" t="s">
        <v>296</v>
      </c>
      <c r="B52" s="424">
        <v>2.825671396952</v>
      </c>
      <c r="C52" s="424">
        <v>95.311359999999993</v>
      </c>
      <c r="D52" s="425">
        <v>92.485688603046995</v>
      </c>
      <c r="E52" s="426">
        <v>33.730518029373997</v>
      </c>
      <c r="F52" s="424">
        <v>4.874985257893</v>
      </c>
      <c r="G52" s="425">
        <v>2.4374926289459999</v>
      </c>
      <c r="H52" s="427">
        <v>4.7309999999989998</v>
      </c>
      <c r="I52" s="424">
        <v>4.7309999999989998</v>
      </c>
      <c r="J52" s="425">
        <v>2.2935073710529998</v>
      </c>
      <c r="K52" s="428">
        <v>0.97046447316700002</v>
      </c>
    </row>
    <row r="53" spans="1:11" ht="14.45" customHeight="1" thickBot="1" x14ac:dyDescent="0.25">
      <c r="A53" s="447" t="s">
        <v>297</v>
      </c>
      <c r="B53" s="424">
        <v>5.0294968979209997</v>
      </c>
      <c r="C53" s="424">
        <v>5.2867300000000004</v>
      </c>
      <c r="D53" s="425">
        <v>0.25723310207799999</v>
      </c>
      <c r="E53" s="426">
        <v>1.0511448972520001</v>
      </c>
      <c r="F53" s="424">
        <v>3.7842843157599999</v>
      </c>
      <c r="G53" s="425">
        <v>1.89214215788</v>
      </c>
      <c r="H53" s="427">
        <v>0</v>
      </c>
      <c r="I53" s="424">
        <v>6.4952699999989996</v>
      </c>
      <c r="J53" s="425">
        <v>4.6031278421190001</v>
      </c>
      <c r="K53" s="428">
        <v>1.716380022756</v>
      </c>
    </row>
    <row r="54" spans="1:11" ht="14.45" customHeight="1" thickBot="1" x14ac:dyDescent="0.25">
      <c r="A54" s="447" t="s">
        <v>298</v>
      </c>
      <c r="B54" s="424">
        <v>0</v>
      </c>
      <c r="C54" s="424">
        <v>0</v>
      </c>
      <c r="D54" s="425">
        <v>0</v>
      </c>
      <c r="E54" s="426">
        <v>1</v>
      </c>
      <c r="F54" s="424">
        <v>1.1283951950419999</v>
      </c>
      <c r="G54" s="425">
        <v>0.56419759752099996</v>
      </c>
      <c r="H54" s="427">
        <v>0</v>
      </c>
      <c r="I54" s="424">
        <v>0</v>
      </c>
      <c r="J54" s="425">
        <v>-0.56419759752099996</v>
      </c>
      <c r="K54" s="428">
        <v>0</v>
      </c>
    </row>
    <row r="55" spans="1:11" ht="14.45" customHeight="1" thickBot="1" x14ac:dyDescent="0.25">
      <c r="A55" s="447" t="s">
        <v>299</v>
      </c>
      <c r="B55" s="424">
        <v>0</v>
      </c>
      <c r="C55" s="424">
        <v>0</v>
      </c>
      <c r="D55" s="425">
        <v>0</v>
      </c>
      <c r="E55" s="426">
        <v>1</v>
      </c>
      <c r="F55" s="424">
        <v>72.484285395604999</v>
      </c>
      <c r="G55" s="425">
        <v>36.242142697802002</v>
      </c>
      <c r="H55" s="427">
        <v>0</v>
      </c>
      <c r="I55" s="424">
        <v>0</v>
      </c>
      <c r="J55" s="425">
        <v>-36.242142697802002</v>
      </c>
      <c r="K55" s="428">
        <v>0</v>
      </c>
    </row>
    <row r="56" spans="1:11" ht="14.45" customHeight="1" thickBot="1" x14ac:dyDescent="0.25">
      <c r="A56" s="447" t="s">
        <v>300</v>
      </c>
      <c r="B56" s="424">
        <v>0</v>
      </c>
      <c r="C56" s="424">
        <v>0</v>
      </c>
      <c r="D56" s="425">
        <v>0</v>
      </c>
      <c r="E56" s="426">
        <v>1</v>
      </c>
      <c r="F56" s="424">
        <v>23.508416885060999</v>
      </c>
      <c r="G56" s="425">
        <v>11.75420844253</v>
      </c>
      <c r="H56" s="427">
        <v>0</v>
      </c>
      <c r="I56" s="424">
        <v>0</v>
      </c>
      <c r="J56" s="425">
        <v>-11.75420844253</v>
      </c>
      <c r="K56" s="428">
        <v>0</v>
      </c>
    </row>
    <row r="57" spans="1:11" ht="14.45" customHeight="1" thickBot="1" x14ac:dyDescent="0.25">
      <c r="A57" s="450" t="s">
        <v>33</v>
      </c>
      <c r="B57" s="429">
        <v>0</v>
      </c>
      <c r="C57" s="429">
        <v>87.212999999999994</v>
      </c>
      <c r="D57" s="430">
        <v>87.212999999999994</v>
      </c>
      <c r="E57" s="431" t="s">
        <v>248</v>
      </c>
      <c r="F57" s="429">
        <v>0</v>
      </c>
      <c r="G57" s="430">
        <v>0</v>
      </c>
      <c r="H57" s="432">
        <v>3.454999999999</v>
      </c>
      <c r="I57" s="429">
        <v>32.018999999999998</v>
      </c>
      <c r="J57" s="430">
        <v>32.018999999999998</v>
      </c>
      <c r="K57" s="433" t="s">
        <v>248</v>
      </c>
    </row>
    <row r="58" spans="1:11" ht="14.45" customHeight="1" thickBot="1" x14ac:dyDescent="0.25">
      <c r="A58" s="446" t="s">
        <v>301</v>
      </c>
      <c r="B58" s="429">
        <v>0</v>
      </c>
      <c r="C58" s="429">
        <v>58.561999999999998</v>
      </c>
      <c r="D58" s="430">
        <v>58.561999999999998</v>
      </c>
      <c r="E58" s="431" t="s">
        <v>248</v>
      </c>
      <c r="F58" s="429">
        <v>0</v>
      </c>
      <c r="G58" s="430">
        <v>0</v>
      </c>
      <c r="H58" s="432">
        <v>3.454999999999</v>
      </c>
      <c r="I58" s="429">
        <v>32.018999999999998</v>
      </c>
      <c r="J58" s="430">
        <v>32.018999999999998</v>
      </c>
      <c r="K58" s="433" t="s">
        <v>248</v>
      </c>
    </row>
    <row r="59" spans="1:11" ht="14.45" customHeight="1" thickBot="1" x14ac:dyDescent="0.25">
      <c r="A59" s="447" t="s">
        <v>302</v>
      </c>
      <c r="B59" s="424">
        <v>0</v>
      </c>
      <c r="C59" s="424">
        <v>58.561999999999998</v>
      </c>
      <c r="D59" s="425">
        <v>58.561999999999998</v>
      </c>
      <c r="E59" s="434" t="s">
        <v>248</v>
      </c>
      <c r="F59" s="424">
        <v>0</v>
      </c>
      <c r="G59" s="425">
        <v>0</v>
      </c>
      <c r="H59" s="427">
        <v>3.454999999999</v>
      </c>
      <c r="I59" s="424">
        <v>27.338999999999999</v>
      </c>
      <c r="J59" s="425">
        <v>27.338999999999999</v>
      </c>
      <c r="K59" s="435" t="s">
        <v>248</v>
      </c>
    </row>
    <row r="60" spans="1:11" ht="14.45" customHeight="1" thickBot="1" x14ac:dyDescent="0.25">
      <c r="A60" s="447" t="s">
        <v>303</v>
      </c>
      <c r="B60" s="424">
        <v>0</v>
      </c>
      <c r="C60" s="424">
        <v>0</v>
      </c>
      <c r="D60" s="425">
        <v>0</v>
      </c>
      <c r="E60" s="434" t="s">
        <v>248</v>
      </c>
      <c r="F60" s="424">
        <v>0</v>
      </c>
      <c r="G60" s="425">
        <v>0</v>
      </c>
      <c r="H60" s="427">
        <v>0</v>
      </c>
      <c r="I60" s="424">
        <v>4.6799999999989996</v>
      </c>
      <c r="J60" s="425">
        <v>4.6799999999989996</v>
      </c>
      <c r="K60" s="435" t="s">
        <v>266</v>
      </c>
    </row>
    <row r="61" spans="1:11" ht="14.45" customHeight="1" thickBot="1" x14ac:dyDescent="0.25">
      <c r="A61" s="446" t="s">
        <v>304</v>
      </c>
      <c r="B61" s="429">
        <v>0</v>
      </c>
      <c r="C61" s="429">
        <v>28.651</v>
      </c>
      <c r="D61" s="430">
        <v>28.651</v>
      </c>
      <c r="E61" s="431" t="s">
        <v>248</v>
      </c>
      <c r="F61" s="429">
        <v>0</v>
      </c>
      <c r="G61" s="430">
        <v>0</v>
      </c>
      <c r="H61" s="432">
        <v>0</v>
      </c>
      <c r="I61" s="429">
        <v>0</v>
      </c>
      <c r="J61" s="430">
        <v>0</v>
      </c>
      <c r="K61" s="433" t="s">
        <v>248</v>
      </c>
    </row>
    <row r="62" spans="1:11" ht="14.45" customHeight="1" thickBot="1" x14ac:dyDescent="0.25">
      <c r="A62" s="447" t="s">
        <v>305</v>
      </c>
      <c r="B62" s="424">
        <v>0</v>
      </c>
      <c r="C62" s="424">
        <v>28.651</v>
      </c>
      <c r="D62" s="425">
        <v>28.651</v>
      </c>
      <c r="E62" s="434" t="s">
        <v>248</v>
      </c>
      <c r="F62" s="424">
        <v>0</v>
      </c>
      <c r="G62" s="425">
        <v>0</v>
      </c>
      <c r="H62" s="427">
        <v>0</v>
      </c>
      <c r="I62" s="424">
        <v>0</v>
      </c>
      <c r="J62" s="425">
        <v>0</v>
      </c>
      <c r="K62" s="435" t="s">
        <v>248</v>
      </c>
    </row>
    <row r="63" spans="1:11" ht="14.45" customHeight="1" thickBot="1" x14ac:dyDescent="0.25">
      <c r="A63" s="445" t="s">
        <v>34</v>
      </c>
      <c r="B63" s="424">
        <v>696.83650963536502</v>
      </c>
      <c r="C63" s="424">
        <v>724.28088000000105</v>
      </c>
      <c r="D63" s="425">
        <v>27.444370364636001</v>
      </c>
      <c r="E63" s="426">
        <v>1.0393842314299999</v>
      </c>
      <c r="F63" s="424">
        <v>836.26483068275695</v>
      </c>
      <c r="G63" s="425">
        <v>418.13241534137899</v>
      </c>
      <c r="H63" s="427">
        <v>143.836739999999</v>
      </c>
      <c r="I63" s="424">
        <v>456.750619999999</v>
      </c>
      <c r="J63" s="425">
        <v>38.618204658620002</v>
      </c>
      <c r="K63" s="428">
        <v>0.54617939585800002</v>
      </c>
    </row>
    <row r="64" spans="1:11" ht="14.45" customHeight="1" thickBot="1" x14ac:dyDescent="0.25">
      <c r="A64" s="446" t="s">
        <v>306</v>
      </c>
      <c r="B64" s="429">
        <v>0</v>
      </c>
      <c r="C64" s="429">
        <v>2.875</v>
      </c>
      <c r="D64" s="430">
        <v>2.875</v>
      </c>
      <c r="E64" s="431" t="s">
        <v>266</v>
      </c>
      <c r="F64" s="429">
        <v>3.355311712542</v>
      </c>
      <c r="G64" s="430">
        <v>1.677655856271</v>
      </c>
      <c r="H64" s="432">
        <v>0</v>
      </c>
      <c r="I64" s="429">
        <v>1.1499999999999999</v>
      </c>
      <c r="J64" s="430">
        <v>-0.52765585627099998</v>
      </c>
      <c r="K64" s="437">
        <v>0.34274013818100002</v>
      </c>
    </row>
    <row r="65" spans="1:11" ht="14.45" customHeight="1" thickBot="1" x14ac:dyDescent="0.25">
      <c r="A65" s="447" t="s">
        <v>307</v>
      </c>
      <c r="B65" s="424">
        <v>0</v>
      </c>
      <c r="C65" s="424">
        <v>2.875</v>
      </c>
      <c r="D65" s="425">
        <v>2.875</v>
      </c>
      <c r="E65" s="434" t="s">
        <v>266</v>
      </c>
      <c r="F65" s="424">
        <v>3.355311712542</v>
      </c>
      <c r="G65" s="425">
        <v>1.677655856271</v>
      </c>
      <c r="H65" s="427">
        <v>0</v>
      </c>
      <c r="I65" s="424">
        <v>1.1499999999999999</v>
      </c>
      <c r="J65" s="425">
        <v>-0.52765585627099998</v>
      </c>
      <c r="K65" s="428">
        <v>0.34274013818100002</v>
      </c>
    </row>
    <row r="66" spans="1:11" ht="14.45" customHeight="1" thickBot="1" x14ac:dyDescent="0.25">
      <c r="A66" s="446" t="s">
        <v>308</v>
      </c>
      <c r="B66" s="429">
        <v>81.755319359794001</v>
      </c>
      <c r="C66" s="429">
        <v>60.030180000000001</v>
      </c>
      <c r="D66" s="430">
        <v>-21.725139359793999</v>
      </c>
      <c r="E66" s="436">
        <v>0.734266350741</v>
      </c>
      <c r="F66" s="429">
        <v>92.423841501960993</v>
      </c>
      <c r="G66" s="430">
        <v>46.211920750979999</v>
      </c>
      <c r="H66" s="432">
        <v>2.0623299999990001</v>
      </c>
      <c r="I66" s="429">
        <v>22.461500000000001</v>
      </c>
      <c r="J66" s="430">
        <v>-23.750420750979998</v>
      </c>
      <c r="K66" s="437">
        <v>0.24302711978800001</v>
      </c>
    </row>
    <row r="67" spans="1:11" ht="14.45" customHeight="1" thickBot="1" x14ac:dyDescent="0.25">
      <c r="A67" s="447" t="s">
        <v>309</v>
      </c>
      <c r="B67" s="424">
        <v>9.7976141135979997</v>
      </c>
      <c r="C67" s="424">
        <v>30.202400000000001</v>
      </c>
      <c r="D67" s="425">
        <v>20.404785886401999</v>
      </c>
      <c r="E67" s="426">
        <v>3.0826280408489999</v>
      </c>
      <c r="F67" s="424">
        <v>28.135383013710999</v>
      </c>
      <c r="G67" s="425">
        <v>14.067691506855001</v>
      </c>
      <c r="H67" s="427">
        <v>1.811799999999</v>
      </c>
      <c r="I67" s="424">
        <v>21.3127</v>
      </c>
      <c r="J67" s="425">
        <v>7.2450084931439998</v>
      </c>
      <c r="K67" s="428">
        <v>0.75750523778500001</v>
      </c>
    </row>
    <row r="68" spans="1:11" ht="14.45" customHeight="1" thickBot="1" x14ac:dyDescent="0.25">
      <c r="A68" s="447" t="s">
        <v>310</v>
      </c>
      <c r="B68" s="424">
        <v>67.668209801735003</v>
      </c>
      <c r="C68" s="424">
        <v>25.562000000000001</v>
      </c>
      <c r="D68" s="425">
        <v>-42.106209801734998</v>
      </c>
      <c r="E68" s="426">
        <v>0.377754932115</v>
      </c>
      <c r="F68" s="424">
        <v>60</v>
      </c>
      <c r="G68" s="425">
        <v>30</v>
      </c>
      <c r="H68" s="427">
        <v>0</v>
      </c>
      <c r="I68" s="424">
        <v>0</v>
      </c>
      <c r="J68" s="425">
        <v>-30</v>
      </c>
      <c r="K68" s="428">
        <v>0</v>
      </c>
    </row>
    <row r="69" spans="1:11" ht="14.45" customHeight="1" thickBot="1" x14ac:dyDescent="0.25">
      <c r="A69" s="447" t="s">
        <v>311</v>
      </c>
      <c r="B69" s="424">
        <v>4.2894954444610001</v>
      </c>
      <c r="C69" s="424">
        <v>4.2657800000000003</v>
      </c>
      <c r="D69" s="425">
        <v>-2.3715444461000001E-2</v>
      </c>
      <c r="E69" s="426">
        <v>0.99447127412299996</v>
      </c>
      <c r="F69" s="424">
        <v>4.2884584882499999</v>
      </c>
      <c r="G69" s="425">
        <v>2.1442292441249999</v>
      </c>
      <c r="H69" s="427">
        <v>0.250529999999</v>
      </c>
      <c r="I69" s="424">
        <v>1.1488</v>
      </c>
      <c r="J69" s="425">
        <v>-0.995429244125</v>
      </c>
      <c r="K69" s="428">
        <v>0.26788180488300001</v>
      </c>
    </row>
    <row r="70" spans="1:11" ht="14.45" customHeight="1" thickBot="1" x14ac:dyDescent="0.25">
      <c r="A70" s="446" t="s">
        <v>312</v>
      </c>
      <c r="B70" s="429">
        <v>61.248570170396</v>
      </c>
      <c r="C70" s="429">
        <v>41.112920000000003</v>
      </c>
      <c r="D70" s="430">
        <v>-20.135650170396001</v>
      </c>
      <c r="E70" s="436">
        <v>0.67124701663399999</v>
      </c>
      <c r="F70" s="429">
        <v>1.9999999999989999</v>
      </c>
      <c r="G70" s="430">
        <v>0.99999999999900002</v>
      </c>
      <c r="H70" s="432">
        <v>8.4048499999989996</v>
      </c>
      <c r="I70" s="429">
        <v>22.365390000000001</v>
      </c>
      <c r="J70" s="430">
        <v>21.365390000000001</v>
      </c>
      <c r="K70" s="438" t="s">
        <v>266</v>
      </c>
    </row>
    <row r="71" spans="1:11" ht="14.45" customHeight="1" thickBot="1" x14ac:dyDescent="0.25">
      <c r="A71" s="447" t="s">
        <v>313</v>
      </c>
      <c r="B71" s="424">
        <v>1.7036619718299999</v>
      </c>
      <c r="C71" s="424">
        <v>1.62</v>
      </c>
      <c r="D71" s="425">
        <v>-8.3661971830000001E-2</v>
      </c>
      <c r="E71" s="426">
        <v>0.950892857142</v>
      </c>
      <c r="F71" s="424">
        <v>1.9999999999989999</v>
      </c>
      <c r="G71" s="425">
        <v>0.99999999999900002</v>
      </c>
      <c r="H71" s="427">
        <v>0</v>
      </c>
      <c r="I71" s="424">
        <v>0.80999999999899996</v>
      </c>
      <c r="J71" s="425">
        <v>-0.189999999999</v>
      </c>
      <c r="K71" s="428">
        <v>0.40500000000000003</v>
      </c>
    </row>
    <row r="72" spans="1:11" ht="14.45" customHeight="1" thickBot="1" x14ac:dyDescent="0.25">
      <c r="A72" s="447" t="s">
        <v>314</v>
      </c>
      <c r="B72" s="424">
        <v>59.544908198564997</v>
      </c>
      <c r="C72" s="424">
        <v>39.492919999999998</v>
      </c>
      <c r="D72" s="425">
        <v>-20.051988198564999</v>
      </c>
      <c r="E72" s="426">
        <v>0.66324596333700003</v>
      </c>
      <c r="F72" s="424">
        <v>0</v>
      </c>
      <c r="G72" s="425">
        <v>0</v>
      </c>
      <c r="H72" s="427">
        <v>8.4048499999989996</v>
      </c>
      <c r="I72" s="424">
        <v>21.555389999999999</v>
      </c>
      <c r="J72" s="425">
        <v>21.555389999999999</v>
      </c>
      <c r="K72" s="435" t="s">
        <v>248</v>
      </c>
    </row>
    <row r="73" spans="1:11" ht="14.45" customHeight="1" thickBot="1" x14ac:dyDescent="0.25">
      <c r="A73" s="446" t="s">
        <v>315</v>
      </c>
      <c r="B73" s="429">
        <v>52.037963834480998</v>
      </c>
      <c r="C73" s="429">
        <v>49.780970000000003</v>
      </c>
      <c r="D73" s="430">
        <v>-2.2569938344809999</v>
      </c>
      <c r="E73" s="436">
        <v>0.95662793721700001</v>
      </c>
      <c r="F73" s="429">
        <v>51.719954594900997</v>
      </c>
      <c r="G73" s="430">
        <v>25.859977297450001</v>
      </c>
      <c r="H73" s="432">
        <v>6.9722599999990003</v>
      </c>
      <c r="I73" s="429">
        <v>36.505420000000001</v>
      </c>
      <c r="J73" s="430">
        <v>10.645442702548999</v>
      </c>
      <c r="K73" s="437">
        <v>0.70582853921499999</v>
      </c>
    </row>
    <row r="74" spans="1:11" ht="14.45" customHeight="1" thickBot="1" x14ac:dyDescent="0.25">
      <c r="A74" s="447" t="s">
        <v>316</v>
      </c>
      <c r="B74" s="424">
        <v>0</v>
      </c>
      <c r="C74" s="424">
        <v>0</v>
      </c>
      <c r="D74" s="425">
        <v>0</v>
      </c>
      <c r="E74" s="426">
        <v>1</v>
      </c>
      <c r="F74" s="424">
        <v>0</v>
      </c>
      <c r="G74" s="425">
        <v>0</v>
      </c>
      <c r="H74" s="427">
        <v>0</v>
      </c>
      <c r="I74" s="424">
        <v>0.65268000000000004</v>
      </c>
      <c r="J74" s="425">
        <v>0.65268000000000004</v>
      </c>
      <c r="K74" s="435" t="s">
        <v>266</v>
      </c>
    </row>
    <row r="75" spans="1:11" ht="14.45" customHeight="1" thickBot="1" x14ac:dyDescent="0.25">
      <c r="A75" s="447" t="s">
        <v>317</v>
      </c>
      <c r="B75" s="424">
        <v>52.037963834480998</v>
      </c>
      <c r="C75" s="424">
        <v>49.780970000000003</v>
      </c>
      <c r="D75" s="425">
        <v>-2.2569938344809999</v>
      </c>
      <c r="E75" s="426">
        <v>0.95662793721700001</v>
      </c>
      <c r="F75" s="424">
        <v>51.719954594900997</v>
      </c>
      <c r="G75" s="425">
        <v>25.859977297450001</v>
      </c>
      <c r="H75" s="427">
        <v>4.9914599999989999</v>
      </c>
      <c r="I75" s="424">
        <v>28.991900000000001</v>
      </c>
      <c r="J75" s="425">
        <v>3.1319227025490002</v>
      </c>
      <c r="K75" s="428">
        <v>0.56055540317200003</v>
      </c>
    </row>
    <row r="76" spans="1:11" ht="14.45" customHeight="1" thickBot="1" x14ac:dyDescent="0.25">
      <c r="A76" s="447" t="s">
        <v>318</v>
      </c>
      <c r="B76" s="424">
        <v>0</v>
      </c>
      <c r="C76" s="424">
        <v>0</v>
      </c>
      <c r="D76" s="425">
        <v>0</v>
      </c>
      <c r="E76" s="426">
        <v>1</v>
      </c>
      <c r="F76" s="424">
        <v>0</v>
      </c>
      <c r="G76" s="425">
        <v>0</v>
      </c>
      <c r="H76" s="427">
        <v>1.980799999999</v>
      </c>
      <c r="I76" s="424">
        <v>6.8608399999990004</v>
      </c>
      <c r="J76" s="425">
        <v>6.8608399999990004</v>
      </c>
      <c r="K76" s="435" t="s">
        <v>266</v>
      </c>
    </row>
    <row r="77" spans="1:11" ht="14.45" customHeight="1" thickBot="1" x14ac:dyDescent="0.25">
      <c r="A77" s="446" t="s">
        <v>319</v>
      </c>
      <c r="B77" s="429">
        <v>471.409531597583</v>
      </c>
      <c r="C77" s="429">
        <v>537.76351000000102</v>
      </c>
      <c r="D77" s="430">
        <v>66.353978402417994</v>
      </c>
      <c r="E77" s="436">
        <v>1.1407565480849999</v>
      </c>
      <c r="F77" s="429">
        <v>601.76572287335205</v>
      </c>
      <c r="G77" s="430">
        <v>300.88286143667602</v>
      </c>
      <c r="H77" s="432">
        <v>117.93194</v>
      </c>
      <c r="I77" s="429">
        <v>313.722589999999</v>
      </c>
      <c r="J77" s="430">
        <v>12.839728563323</v>
      </c>
      <c r="K77" s="437">
        <v>0.521336756274</v>
      </c>
    </row>
    <row r="78" spans="1:11" ht="14.45" customHeight="1" thickBot="1" x14ac:dyDescent="0.25">
      <c r="A78" s="447" t="s">
        <v>320</v>
      </c>
      <c r="B78" s="424">
        <v>385.07772137928799</v>
      </c>
      <c r="C78" s="424">
        <v>429.02755000000099</v>
      </c>
      <c r="D78" s="425">
        <v>43.949828620712999</v>
      </c>
      <c r="E78" s="426">
        <v>1.1141323586909999</v>
      </c>
      <c r="F78" s="424">
        <v>496.87801632645602</v>
      </c>
      <c r="G78" s="425">
        <v>248.43900816322801</v>
      </c>
      <c r="H78" s="427">
        <v>78.194669999998993</v>
      </c>
      <c r="I78" s="424">
        <v>205.45032</v>
      </c>
      <c r="J78" s="425">
        <v>-42.988688163227998</v>
      </c>
      <c r="K78" s="428">
        <v>0.41348241067000002</v>
      </c>
    </row>
    <row r="79" spans="1:11" ht="14.45" customHeight="1" thickBot="1" x14ac:dyDescent="0.25">
      <c r="A79" s="447" t="s">
        <v>321</v>
      </c>
      <c r="B79" s="424">
        <v>85.430691761831994</v>
      </c>
      <c r="C79" s="424">
        <v>104.92446</v>
      </c>
      <c r="D79" s="425">
        <v>19.493768238167</v>
      </c>
      <c r="E79" s="426">
        <v>1.228182259047</v>
      </c>
      <c r="F79" s="424">
        <v>100.688423497168</v>
      </c>
      <c r="G79" s="425">
        <v>50.344211748584001</v>
      </c>
      <c r="H79" s="427">
        <v>15.152269999999</v>
      </c>
      <c r="I79" s="424">
        <v>20.960270000000001</v>
      </c>
      <c r="J79" s="425">
        <v>-29.383941748584</v>
      </c>
      <c r="K79" s="428">
        <v>0.20816961147999999</v>
      </c>
    </row>
    <row r="80" spans="1:11" ht="14.45" customHeight="1" thickBot="1" x14ac:dyDescent="0.25">
      <c r="A80" s="447" t="s">
        <v>322</v>
      </c>
      <c r="B80" s="424">
        <v>0.90111845646199995</v>
      </c>
      <c r="C80" s="424">
        <v>3.8115000000000001</v>
      </c>
      <c r="D80" s="425">
        <v>2.910381543537</v>
      </c>
      <c r="E80" s="426">
        <v>4.2297435732949999</v>
      </c>
      <c r="F80" s="424">
        <v>4.1992830497269997</v>
      </c>
      <c r="G80" s="425">
        <v>2.0996415248629998</v>
      </c>
      <c r="H80" s="427">
        <v>24.584999999998999</v>
      </c>
      <c r="I80" s="424">
        <v>87.311999999999003</v>
      </c>
      <c r="J80" s="425">
        <v>85.212358475135005</v>
      </c>
      <c r="K80" s="428">
        <v>20.792120694426</v>
      </c>
    </row>
    <row r="81" spans="1:11" ht="14.45" customHeight="1" thickBot="1" x14ac:dyDescent="0.25">
      <c r="A81" s="446" t="s">
        <v>323</v>
      </c>
      <c r="B81" s="429">
        <v>30.385124673109001</v>
      </c>
      <c r="C81" s="429">
        <v>32.718299999999999</v>
      </c>
      <c r="D81" s="430">
        <v>2.3331753268900002</v>
      </c>
      <c r="E81" s="436">
        <v>1.0767867616789999</v>
      </c>
      <c r="F81" s="429">
        <v>85</v>
      </c>
      <c r="G81" s="430">
        <v>42.5</v>
      </c>
      <c r="H81" s="432">
        <v>8.4653599999990004</v>
      </c>
      <c r="I81" s="429">
        <v>60.545720000000003</v>
      </c>
      <c r="J81" s="430">
        <v>18.045719999999001</v>
      </c>
      <c r="K81" s="437">
        <v>0.71230258823500003</v>
      </c>
    </row>
    <row r="82" spans="1:11" ht="14.45" customHeight="1" thickBot="1" x14ac:dyDescent="0.25">
      <c r="A82" s="447" t="s">
        <v>324</v>
      </c>
      <c r="B82" s="424">
        <v>5.3851246731089999</v>
      </c>
      <c r="C82" s="424">
        <v>5.5179799999999997</v>
      </c>
      <c r="D82" s="425">
        <v>0.13285532688999999</v>
      </c>
      <c r="E82" s="426">
        <v>1.024670798719</v>
      </c>
      <c r="F82" s="424">
        <v>0</v>
      </c>
      <c r="G82" s="425">
        <v>0</v>
      </c>
      <c r="H82" s="427">
        <v>3.8583599999990001</v>
      </c>
      <c r="I82" s="424">
        <v>7.6662399999990001</v>
      </c>
      <c r="J82" s="425">
        <v>7.6662399999990001</v>
      </c>
      <c r="K82" s="435" t="s">
        <v>248</v>
      </c>
    </row>
    <row r="83" spans="1:11" ht="14.45" customHeight="1" thickBot="1" x14ac:dyDescent="0.25">
      <c r="A83" s="447" t="s">
        <v>325</v>
      </c>
      <c r="B83" s="424">
        <v>20</v>
      </c>
      <c r="C83" s="424">
        <v>22.384319999999999</v>
      </c>
      <c r="D83" s="425">
        <v>2.3843200000000002</v>
      </c>
      <c r="E83" s="426">
        <v>1.119216</v>
      </c>
      <c r="F83" s="424">
        <v>35</v>
      </c>
      <c r="G83" s="425">
        <v>17.5</v>
      </c>
      <c r="H83" s="427">
        <v>0.37199999999900002</v>
      </c>
      <c r="I83" s="424">
        <v>19.604479999999999</v>
      </c>
      <c r="J83" s="425">
        <v>2.104479999999</v>
      </c>
      <c r="K83" s="428">
        <v>0.56012799999899998</v>
      </c>
    </row>
    <row r="84" spans="1:11" ht="14.45" customHeight="1" thickBot="1" x14ac:dyDescent="0.25">
      <c r="A84" s="447" t="s">
        <v>326</v>
      </c>
      <c r="B84" s="424">
        <v>5</v>
      </c>
      <c r="C84" s="424">
        <v>4.2350000000000003</v>
      </c>
      <c r="D84" s="425">
        <v>-0.76500000000000001</v>
      </c>
      <c r="E84" s="426">
        <v>0.84699999999999998</v>
      </c>
      <c r="F84" s="424">
        <v>50</v>
      </c>
      <c r="G84" s="425">
        <v>25</v>
      </c>
      <c r="H84" s="427">
        <v>4.2349999999990002</v>
      </c>
      <c r="I84" s="424">
        <v>33.274999999999999</v>
      </c>
      <c r="J84" s="425">
        <v>8.2749999999990003</v>
      </c>
      <c r="K84" s="428">
        <v>0.66549999999999998</v>
      </c>
    </row>
    <row r="85" spans="1:11" ht="14.45" customHeight="1" thickBot="1" x14ac:dyDescent="0.25">
      <c r="A85" s="447" t="s">
        <v>327</v>
      </c>
      <c r="B85" s="424">
        <v>0</v>
      </c>
      <c r="C85" s="424">
        <v>0.58099999999999996</v>
      </c>
      <c r="D85" s="425">
        <v>0.58099999999999996</v>
      </c>
      <c r="E85" s="434" t="s">
        <v>266</v>
      </c>
      <c r="F85" s="424">
        <v>0</v>
      </c>
      <c r="G85" s="425">
        <v>0</v>
      </c>
      <c r="H85" s="427">
        <v>0</v>
      </c>
      <c r="I85" s="424">
        <v>0</v>
      </c>
      <c r="J85" s="425">
        <v>0</v>
      </c>
      <c r="K85" s="435" t="s">
        <v>248</v>
      </c>
    </row>
    <row r="86" spans="1:11" ht="14.45" customHeight="1" thickBot="1" x14ac:dyDescent="0.25">
      <c r="A86" s="444" t="s">
        <v>35</v>
      </c>
      <c r="B86" s="424">
        <v>19953.292449372599</v>
      </c>
      <c r="C86" s="424">
        <v>23838.118149999998</v>
      </c>
      <c r="D86" s="425">
        <v>3884.8257006274598</v>
      </c>
      <c r="E86" s="426">
        <v>1.1946959736330001</v>
      </c>
      <c r="F86" s="424">
        <v>23252.821189999999</v>
      </c>
      <c r="G86" s="425">
        <v>11626.410594999999</v>
      </c>
      <c r="H86" s="427">
        <v>2060.5838899999899</v>
      </c>
      <c r="I86" s="424">
        <v>12115.25243</v>
      </c>
      <c r="J86" s="425">
        <v>488.84183499997403</v>
      </c>
      <c r="K86" s="428">
        <v>0.52102290431700005</v>
      </c>
    </row>
    <row r="87" spans="1:11" ht="14.45" customHeight="1" thickBot="1" x14ac:dyDescent="0.25">
      <c r="A87" s="450" t="s">
        <v>328</v>
      </c>
      <c r="B87" s="429">
        <v>15062.6924493726</v>
      </c>
      <c r="C87" s="429">
        <v>17576.111420000001</v>
      </c>
      <c r="D87" s="430">
        <v>2513.4189706274501</v>
      </c>
      <c r="E87" s="436">
        <v>1.1668638577779999</v>
      </c>
      <c r="F87" s="429">
        <v>16763.88</v>
      </c>
      <c r="G87" s="430">
        <v>8381.9400000000205</v>
      </c>
      <c r="H87" s="432">
        <v>1518.01699999999</v>
      </c>
      <c r="I87" s="429">
        <v>8920.6359199999897</v>
      </c>
      <c r="J87" s="430">
        <v>538.69591999997294</v>
      </c>
      <c r="K87" s="437">
        <v>0.532134322125</v>
      </c>
    </row>
    <row r="88" spans="1:11" ht="14.45" customHeight="1" thickBot="1" x14ac:dyDescent="0.25">
      <c r="A88" s="446" t="s">
        <v>329</v>
      </c>
      <c r="B88" s="429">
        <v>13585</v>
      </c>
      <c r="C88" s="429">
        <v>16388.079000000002</v>
      </c>
      <c r="D88" s="430">
        <v>2803.0790000000702</v>
      </c>
      <c r="E88" s="436">
        <v>1.2063363268309999</v>
      </c>
      <c r="F88" s="429">
        <v>15625.98</v>
      </c>
      <c r="G88" s="430">
        <v>7812.9900000000198</v>
      </c>
      <c r="H88" s="432">
        <v>1421.7039999999899</v>
      </c>
      <c r="I88" s="429">
        <v>8343.1969999999892</v>
      </c>
      <c r="J88" s="430">
        <v>530.20699999997498</v>
      </c>
      <c r="K88" s="437">
        <v>0.53393111983999997</v>
      </c>
    </row>
    <row r="89" spans="1:11" ht="14.45" customHeight="1" thickBot="1" x14ac:dyDescent="0.25">
      <c r="A89" s="447" t="s">
        <v>330</v>
      </c>
      <c r="B89" s="424">
        <v>13585</v>
      </c>
      <c r="C89" s="424">
        <v>16388.079000000002</v>
      </c>
      <c r="D89" s="425">
        <v>2803.0790000000702</v>
      </c>
      <c r="E89" s="426">
        <v>1.2063363268309999</v>
      </c>
      <c r="F89" s="424">
        <v>15625.98</v>
      </c>
      <c r="G89" s="425">
        <v>7812.9900000000198</v>
      </c>
      <c r="H89" s="427">
        <v>1421.7039999999899</v>
      </c>
      <c r="I89" s="424">
        <v>8343.1969999999892</v>
      </c>
      <c r="J89" s="425">
        <v>530.20699999997498</v>
      </c>
      <c r="K89" s="428">
        <v>0.53393111983999997</v>
      </c>
    </row>
    <row r="90" spans="1:11" ht="14.45" customHeight="1" thickBot="1" x14ac:dyDescent="0.25">
      <c r="A90" s="446" t="s">
        <v>331</v>
      </c>
      <c r="B90" s="429">
        <v>0</v>
      </c>
      <c r="C90" s="429">
        <v>-19.000579999999999</v>
      </c>
      <c r="D90" s="430">
        <v>-19.000579999999999</v>
      </c>
      <c r="E90" s="431" t="s">
        <v>248</v>
      </c>
      <c r="F90" s="429">
        <v>0</v>
      </c>
      <c r="G90" s="430">
        <v>0</v>
      </c>
      <c r="H90" s="432">
        <v>0</v>
      </c>
      <c r="I90" s="429">
        <v>-4.8850799999990002</v>
      </c>
      <c r="J90" s="430">
        <v>-4.8850799999990002</v>
      </c>
      <c r="K90" s="433" t="s">
        <v>248</v>
      </c>
    </row>
    <row r="91" spans="1:11" ht="14.45" customHeight="1" thickBot="1" x14ac:dyDescent="0.25">
      <c r="A91" s="447" t="s">
        <v>332</v>
      </c>
      <c r="B91" s="424">
        <v>0</v>
      </c>
      <c r="C91" s="424">
        <v>-19.000579999999999</v>
      </c>
      <c r="D91" s="425">
        <v>-19.000579999999999</v>
      </c>
      <c r="E91" s="434" t="s">
        <v>248</v>
      </c>
      <c r="F91" s="424">
        <v>0</v>
      </c>
      <c r="G91" s="425">
        <v>0</v>
      </c>
      <c r="H91" s="427">
        <v>0</v>
      </c>
      <c r="I91" s="424">
        <v>-4.8850799999990002</v>
      </c>
      <c r="J91" s="425">
        <v>-4.8850799999990002</v>
      </c>
      <c r="K91" s="435" t="s">
        <v>248</v>
      </c>
    </row>
    <row r="92" spans="1:11" ht="14.45" customHeight="1" thickBot="1" x14ac:dyDescent="0.25">
      <c r="A92" s="446" t="s">
        <v>333</v>
      </c>
      <c r="B92" s="429">
        <v>1445.3164493726199</v>
      </c>
      <c r="C92" s="429">
        <v>1156.383</v>
      </c>
      <c r="D92" s="430">
        <v>-288.93344937261799</v>
      </c>
      <c r="E92" s="436">
        <v>0.800089835345</v>
      </c>
      <c r="F92" s="429">
        <v>1084.08</v>
      </c>
      <c r="G92" s="430">
        <v>542.04000000000099</v>
      </c>
      <c r="H92" s="432">
        <v>96.312999999998993</v>
      </c>
      <c r="I92" s="429">
        <v>559.652999999999</v>
      </c>
      <c r="J92" s="430">
        <v>17.612999999997999</v>
      </c>
      <c r="K92" s="437">
        <v>0.51624695594400005</v>
      </c>
    </row>
    <row r="93" spans="1:11" ht="14.45" customHeight="1" thickBot="1" x14ac:dyDescent="0.25">
      <c r="A93" s="447" t="s">
        <v>334</v>
      </c>
      <c r="B93" s="424">
        <v>1445.3164493726199</v>
      </c>
      <c r="C93" s="424">
        <v>1156.383</v>
      </c>
      <c r="D93" s="425">
        <v>-288.93344937261799</v>
      </c>
      <c r="E93" s="426">
        <v>0.800089835345</v>
      </c>
      <c r="F93" s="424">
        <v>1084.08</v>
      </c>
      <c r="G93" s="425">
        <v>542.04000000000099</v>
      </c>
      <c r="H93" s="427">
        <v>96.312999999998993</v>
      </c>
      <c r="I93" s="424">
        <v>559.652999999999</v>
      </c>
      <c r="J93" s="425">
        <v>17.612999999997999</v>
      </c>
      <c r="K93" s="428">
        <v>0.51624695594400005</v>
      </c>
    </row>
    <row r="94" spans="1:11" ht="14.45" customHeight="1" thickBot="1" x14ac:dyDescent="0.25">
      <c r="A94" s="446" t="s">
        <v>335</v>
      </c>
      <c r="B94" s="429">
        <v>32.375999999999998</v>
      </c>
      <c r="C94" s="429">
        <v>46.9</v>
      </c>
      <c r="D94" s="430">
        <v>14.523999999999999</v>
      </c>
      <c r="E94" s="436">
        <v>1.4486039041259999</v>
      </c>
      <c r="F94" s="429">
        <v>49.5</v>
      </c>
      <c r="G94" s="430">
        <v>24.75</v>
      </c>
      <c r="H94" s="432">
        <v>0</v>
      </c>
      <c r="I94" s="429">
        <v>4.6710000000000003</v>
      </c>
      <c r="J94" s="430">
        <v>-20.079000000000001</v>
      </c>
      <c r="K94" s="437">
        <v>9.4363636363000006E-2</v>
      </c>
    </row>
    <row r="95" spans="1:11" ht="14.45" customHeight="1" thickBot="1" x14ac:dyDescent="0.25">
      <c r="A95" s="447" t="s">
        <v>336</v>
      </c>
      <c r="B95" s="424">
        <v>32.375999999999998</v>
      </c>
      <c r="C95" s="424">
        <v>46.9</v>
      </c>
      <c r="D95" s="425">
        <v>14.523999999999999</v>
      </c>
      <c r="E95" s="426">
        <v>1.4486039041259999</v>
      </c>
      <c r="F95" s="424">
        <v>49.5</v>
      </c>
      <c r="G95" s="425">
        <v>24.75</v>
      </c>
      <c r="H95" s="427">
        <v>0</v>
      </c>
      <c r="I95" s="424">
        <v>4.6710000000000003</v>
      </c>
      <c r="J95" s="425">
        <v>-20.079000000000001</v>
      </c>
      <c r="K95" s="428">
        <v>9.4363636363000006E-2</v>
      </c>
    </row>
    <row r="96" spans="1:11" ht="14.45" customHeight="1" thickBot="1" x14ac:dyDescent="0.25">
      <c r="A96" s="449" t="s">
        <v>337</v>
      </c>
      <c r="B96" s="424">
        <v>0</v>
      </c>
      <c r="C96" s="424">
        <v>3.75</v>
      </c>
      <c r="D96" s="425">
        <v>3.75</v>
      </c>
      <c r="E96" s="434" t="s">
        <v>248</v>
      </c>
      <c r="F96" s="424">
        <v>4.32</v>
      </c>
      <c r="G96" s="425">
        <v>2.16</v>
      </c>
      <c r="H96" s="427">
        <v>0</v>
      </c>
      <c r="I96" s="424">
        <v>18</v>
      </c>
      <c r="J96" s="425">
        <v>15.84</v>
      </c>
      <c r="K96" s="428">
        <v>4.1666666666659999</v>
      </c>
    </row>
    <row r="97" spans="1:11" ht="14.45" customHeight="1" thickBot="1" x14ac:dyDescent="0.25">
      <c r="A97" s="447" t="s">
        <v>338</v>
      </c>
      <c r="B97" s="424">
        <v>0</v>
      </c>
      <c r="C97" s="424">
        <v>3.75</v>
      </c>
      <c r="D97" s="425">
        <v>3.75</v>
      </c>
      <c r="E97" s="434" t="s">
        <v>248</v>
      </c>
      <c r="F97" s="424">
        <v>4.32</v>
      </c>
      <c r="G97" s="425">
        <v>2.16</v>
      </c>
      <c r="H97" s="427">
        <v>0</v>
      </c>
      <c r="I97" s="424">
        <v>18</v>
      </c>
      <c r="J97" s="425">
        <v>15.84</v>
      </c>
      <c r="K97" s="428">
        <v>4.1666666666659999</v>
      </c>
    </row>
    <row r="98" spans="1:11" ht="14.45" customHeight="1" thickBot="1" x14ac:dyDescent="0.25">
      <c r="A98" s="445" t="s">
        <v>339</v>
      </c>
      <c r="B98" s="424">
        <v>4618.8999999999996</v>
      </c>
      <c r="C98" s="424">
        <v>5933.6785900000104</v>
      </c>
      <c r="D98" s="425">
        <v>1314.7785900000099</v>
      </c>
      <c r="E98" s="426">
        <v>1.2846518846470001</v>
      </c>
      <c r="F98" s="424">
        <v>6050.7299999999896</v>
      </c>
      <c r="G98" s="425">
        <v>3025.3649999999998</v>
      </c>
      <c r="H98" s="427">
        <v>514.13139999999805</v>
      </c>
      <c r="I98" s="424">
        <v>3027.7417599999999</v>
      </c>
      <c r="J98" s="425">
        <v>2.3767599999989999</v>
      </c>
      <c r="K98" s="428">
        <v>0.50039280549599996</v>
      </c>
    </row>
    <row r="99" spans="1:11" ht="14.45" customHeight="1" thickBot="1" x14ac:dyDescent="0.25">
      <c r="A99" s="446" t="s">
        <v>340</v>
      </c>
      <c r="B99" s="429">
        <v>1222.6500000000001</v>
      </c>
      <c r="C99" s="429">
        <v>1576.5421200000001</v>
      </c>
      <c r="D99" s="430">
        <v>353.89211999999998</v>
      </c>
      <c r="E99" s="436">
        <v>1.289446791804</v>
      </c>
      <c r="F99" s="429">
        <v>1601.66</v>
      </c>
      <c r="G99" s="430">
        <v>800.82999999999902</v>
      </c>
      <c r="H99" s="432">
        <v>136.093899999999</v>
      </c>
      <c r="I99" s="429">
        <v>801.89764999999898</v>
      </c>
      <c r="J99" s="430">
        <v>1.06765</v>
      </c>
      <c r="K99" s="437">
        <v>0.50066658966300004</v>
      </c>
    </row>
    <row r="100" spans="1:11" ht="14.45" customHeight="1" thickBot="1" x14ac:dyDescent="0.25">
      <c r="A100" s="447" t="s">
        <v>341</v>
      </c>
      <c r="B100" s="424">
        <v>1222.6500000000001</v>
      </c>
      <c r="C100" s="424">
        <v>1576.5421200000001</v>
      </c>
      <c r="D100" s="425">
        <v>353.89211999999998</v>
      </c>
      <c r="E100" s="426">
        <v>1.289446791804</v>
      </c>
      <c r="F100" s="424">
        <v>1601.66</v>
      </c>
      <c r="G100" s="425">
        <v>800.82999999999902</v>
      </c>
      <c r="H100" s="427">
        <v>136.093899999999</v>
      </c>
      <c r="I100" s="424">
        <v>801.89764999999898</v>
      </c>
      <c r="J100" s="425">
        <v>1.06765</v>
      </c>
      <c r="K100" s="428">
        <v>0.50066658966300004</v>
      </c>
    </row>
    <row r="101" spans="1:11" ht="14.45" customHeight="1" thickBot="1" x14ac:dyDescent="0.25">
      <c r="A101" s="446" t="s">
        <v>342</v>
      </c>
      <c r="B101" s="429">
        <v>3396.25</v>
      </c>
      <c r="C101" s="429">
        <v>4363.5970500000103</v>
      </c>
      <c r="D101" s="430">
        <v>967.34705000001202</v>
      </c>
      <c r="E101" s="436">
        <v>1.2848279867500001</v>
      </c>
      <c r="F101" s="429">
        <v>4449.07</v>
      </c>
      <c r="G101" s="430">
        <v>2224.5349999999999</v>
      </c>
      <c r="H101" s="432">
        <v>378.037499999999</v>
      </c>
      <c r="I101" s="429">
        <v>2227.5050299999998</v>
      </c>
      <c r="J101" s="430">
        <v>2.9700299999989999</v>
      </c>
      <c r="K101" s="437">
        <v>0.50066756198399998</v>
      </c>
    </row>
    <row r="102" spans="1:11" ht="14.45" customHeight="1" thickBot="1" x14ac:dyDescent="0.25">
      <c r="A102" s="447" t="s">
        <v>343</v>
      </c>
      <c r="B102" s="424">
        <v>3396.25</v>
      </c>
      <c r="C102" s="424">
        <v>4363.5970500000103</v>
      </c>
      <c r="D102" s="425">
        <v>967.34705000001202</v>
      </c>
      <c r="E102" s="426">
        <v>1.2848279867500001</v>
      </c>
      <c r="F102" s="424">
        <v>4449.07</v>
      </c>
      <c r="G102" s="425">
        <v>2224.5349999999999</v>
      </c>
      <c r="H102" s="427">
        <v>378.037499999999</v>
      </c>
      <c r="I102" s="424">
        <v>2227.5050299999998</v>
      </c>
      <c r="J102" s="425">
        <v>2.9700299999989999</v>
      </c>
      <c r="K102" s="428">
        <v>0.50066756198399998</v>
      </c>
    </row>
    <row r="103" spans="1:11" ht="14.45" customHeight="1" thickBot="1" x14ac:dyDescent="0.25">
      <c r="A103" s="446" t="s">
        <v>344</v>
      </c>
      <c r="B103" s="429">
        <v>0</v>
      </c>
      <c r="C103" s="429">
        <v>-1.7103200000000001</v>
      </c>
      <c r="D103" s="430">
        <v>-1.7103200000000001</v>
      </c>
      <c r="E103" s="431" t="s">
        <v>248</v>
      </c>
      <c r="F103" s="429">
        <v>0</v>
      </c>
      <c r="G103" s="430">
        <v>0</v>
      </c>
      <c r="H103" s="432">
        <v>0</v>
      </c>
      <c r="I103" s="429">
        <v>-0.439919999999</v>
      </c>
      <c r="J103" s="430">
        <v>-0.439919999999</v>
      </c>
      <c r="K103" s="433" t="s">
        <v>248</v>
      </c>
    </row>
    <row r="104" spans="1:11" ht="14.45" customHeight="1" thickBot="1" x14ac:dyDescent="0.25">
      <c r="A104" s="447" t="s">
        <v>345</v>
      </c>
      <c r="B104" s="424">
        <v>0</v>
      </c>
      <c r="C104" s="424">
        <v>-1.7103200000000001</v>
      </c>
      <c r="D104" s="425">
        <v>-1.7103200000000001</v>
      </c>
      <c r="E104" s="434" t="s">
        <v>248</v>
      </c>
      <c r="F104" s="424">
        <v>0</v>
      </c>
      <c r="G104" s="425">
        <v>0</v>
      </c>
      <c r="H104" s="427">
        <v>0</v>
      </c>
      <c r="I104" s="424">
        <v>-0.439919999999</v>
      </c>
      <c r="J104" s="425">
        <v>-0.439919999999</v>
      </c>
      <c r="K104" s="435" t="s">
        <v>248</v>
      </c>
    </row>
    <row r="105" spans="1:11" ht="14.45" customHeight="1" thickBot="1" x14ac:dyDescent="0.25">
      <c r="A105" s="446" t="s">
        <v>346</v>
      </c>
      <c r="B105" s="429">
        <v>0</v>
      </c>
      <c r="C105" s="429">
        <v>-4.7502599999999999</v>
      </c>
      <c r="D105" s="430">
        <v>-4.7502599999999999</v>
      </c>
      <c r="E105" s="431" t="s">
        <v>248</v>
      </c>
      <c r="F105" s="429">
        <v>0</v>
      </c>
      <c r="G105" s="430">
        <v>0</v>
      </c>
      <c r="H105" s="432">
        <v>0</v>
      </c>
      <c r="I105" s="429">
        <v>-1.2210000000000001</v>
      </c>
      <c r="J105" s="430">
        <v>-1.2210000000000001</v>
      </c>
      <c r="K105" s="433" t="s">
        <v>248</v>
      </c>
    </row>
    <row r="106" spans="1:11" ht="14.45" customHeight="1" thickBot="1" x14ac:dyDescent="0.25">
      <c r="A106" s="447" t="s">
        <v>347</v>
      </c>
      <c r="B106" s="424">
        <v>0</v>
      </c>
      <c r="C106" s="424">
        <v>-4.7502599999999999</v>
      </c>
      <c r="D106" s="425">
        <v>-4.7502599999999999</v>
      </c>
      <c r="E106" s="434" t="s">
        <v>248</v>
      </c>
      <c r="F106" s="424">
        <v>0</v>
      </c>
      <c r="G106" s="425">
        <v>0</v>
      </c>
      <c r="H106" s="427">
        <v>0</v>
      </c>
      <c r="I106" s="424">
        <v>-1.2210000000000001</v>
      </c>
      <c r="J106" s="425">
        <v>-1.2210000000000001</v>
      </c>
      <c r="K106" s="435" t="s">
        <v>248</v>
      </c>
    </row>
    <row r="107" spans="1:11" ht="14.45" customHeight="1" thickBot="1" x14ac:dyDescent="0.25">
      <c r="A107" s="445" t="s">
        <v>348</v>
      </c>
      <c r="B107" s="424">
        <v>0</v>
      </c>
      <c r="C107" s="424">
        <v>0</v>
      </c>
      <c r="D107" s="425">
        <v>0</v>
      </c>
      <c r="E107" s="426">
        <v>1</v>
      </c>
      <c r="F107" s="424">
        <v>72.101190000000003</v>
      </c>
      <c r="G107" s="425">
        <v>36.050595000000001</v>
      </c>
      <c r="H107" s="427">
        <v>0</v>
      </c>
      <c r="I107" s="424">
        <v>0</v>
      </c>
      <c r="J107" s="425">
        <v>-36.050595000000001</v>
      </c>
      <c r="K107" s="428">
        <v>0</v>
      </c>
    </row>
    <row r="108" spans="1:11" ht="14.45" customHeight="1" thickBot="1" x14ac:dyDescent="0.25">
      <c r="A108" s="446" t="s">
        <v>349</v>
      </c>
      <c r="B108" s="429">
        <v>0</v>
      </c>
      <c r="C108" s="429">
        <v>0</v>
      </c>
      <c r="D108" s="430">
        <v>0</v>
      </c>
      <c r="E108" s="436">
        <v>1</v>
      </c>
      <c r="F108" s="429">
        <v>72.101190000000003</v>
      </c>
      <c r="G108" s="430">
        <v>36.050595000000001</v>
      </c>
      <c r="H108" s="432">
        <v>0</v>
      </c>
      <c r="I108" s="429">
        <v>0</v>
      </c>
      <c r="J108" s="430">
        <v>-36.050595000000001</v>
      </c>
      <c r="K108" s="437">
        <v>0</v>
      </c>
    </row>
    <row r="109" spans="1:11" ht="14.45" customHeight="1" thickBot="1" x14ac:dyDescent="0.25">
      <c r="A109" s="447" t="s">
        <v>350</v>
      </c>
      <c r="B109" s="424">
        <v>0</v>
      </c>
      <c r="C109" s="424">
        <v>0</v>
      </c>
      <c r="D109" s="425">
        <v>0</v>
      </c>
      <c r="E109" s="426">
        <v>1</v>
      </c>
      <c r="F109" s="424">
        <v>72.101190000000003</v>
      </c>
      <c r="G109" s="425">
        <v>36.050595000000001</v>
      </c>
      <c r="H109" s="427">
        <v>0</v>
      </c>
      <c r="I109" s="424">
        <v>0</v>
      </c>
      <c r="J109" s="425">
        <v>-36.050595000000001</v>
      </c>
      <c r="K109" s="428">
        <v>0</v>
      </c>
    </row>
    <row r="110" spans="1:11" ht="14.45" customHeight="1" thickBot="1" x14ac:dyDescent="0.25">
      <c r="A110" s="445" t="s">
        <v>351</v>
      </c>
      <c r="B110" s="424">
        <v>271.70000000000101</v>
      </c>
      <c r="C110" s="424">
        <v>328.32814000000099</v>
      </c>
      <c r="D110" s="425">
        <v>56.628139999999</v>
      </c>
      <c r="E110" s="426">
        <v>1.2084215679050001</v>
      </c>
      <c r="F110" s="424">
        <v>366.11</v>
      </c>
      <c r="G110" s="425">
        <v>183.05500000000001</v>
      </c>
      <c r="H110" s="427">
        <v>28.435489999999</v>
      </c>
      <c r="I110" s="424">
        <v>166.87475000000001</v>
      </c>
      <c r="J110" s="425">
        <v>-16.180250000000001</v>
      </c>
      <c r="K110" s="428">
        <v>0.455804949332</v>
      </c>
    </row>
    <row r="111" spans="1:11" ht="14.45" customHeight="1" thickBot="1" x14ac:dyDescent="0.25">
      <c r="A111" s="446" t="s">
        <v>352</v>
      </c>
      <c r="B111" s="429">
        <v>271.70000000000101</v>
      </c>
      <c r="C111" s="429">
        <v>328.32814000000099</v>
      </c>
      <c r="D111" s="430">
        <v>56.628139999999</v>
      </c>
      <c r="E111" s="436">
        <v>1.2084215679050001</v>
      </c>
      <c r="F111" s="429">
        <v>366.11</v>
      </c>
      <c r="G111" s="430">
        <v>183.05500000000001</v>
      </c>
      <c r="H111" s="432">
        <v>28.435489999999</v>
      </c>
      <c r="I111" s="429">
        <v>166.87475000000001</v>
      </c>
      <c r="J111" s="430">
        <v>-16.180250000000001</v>
      </c>
      <c r="K111" s="437">
        <v>0.455804949332</v>
      </c>
    </row>
    <row r="112" spans="1:11" ht="14.45" customHeight="1" thickBot="1" x14ac:dyDescent="0.25">
      <c r="A112" s="447" t="s">
        <v>353</v>
      </c>
      <c r="B112" s="424">
        <v>271.70000000000101</v>
      </c>
      <c r="C112" s="424">
        <v>328.32814000000099</v>
      </c>
      <c r="D112" s="425">
        <v>56.628139999999</v>
      </c>
      <c r="E112" s="426">
        <v>1.2084215679050001</v>
      </c>
      <c r="F112" s="424">
        <v>366.11</v>
      </c>
      <c r="G112" s="425">
        <v>183.05500000000001</v>
      </c>
      <c r="H112" s="427">
        <v>28.435489999999</v>
      </c>
      <c r="I112" s="424">
        <v>166.87475000000001</v>
      </c>
      <c r="J112" s="425">
        <v>-16.180250000000001</v>
      </c>
      <c r="K112" s="428">
        <v>0.455804949332</v>
      </c>
    </row>
    <row r="113" spans="1:11" ht="14.45" customHeight="1" thickBot="1" x14ac:dyDescent="0.25">
      <c r="A113" s="444" t="s">
        <v>354</v>
      </c>
      <c r="B113" s="424">
        <v>58.937707941215002</v>
      </c>
      <c r="C113" s="424">
        <v>108.316</v>
      </c>
      <c r="D113" s="425">
        <v>49.378292058783998</v>
      </c>
      <c r="E113" s="426">
        <v>1.8378047566419999</v>
      </c>
      <c r="F113" s="424">
        <v>57.320416622551001</v>
      </c>
      <c r="G113" s="425">
        <v>28.660208311274999</v>
      </c>
      <c r="H113" s="427">
        <v>7.0699199999989997</v>
      </c>
      <c r="I113" s="424">
        <v>57.982669999999999</v>
      </c>
      <c r="J113" s="425">
        <v>29.322461688724001</v>
      </c>
      <c r="K113" s="428">
        <v>1.011553533914</v>
      </c>
    </row>
    <row r="114" spans="1:11" ht="14.45" customHeight="1" thickBot="1" x14ac:dyDescent="0.25">
      <c r="A114" s="445" t="s">
        <v>355</v>
      </c>
      <c r="B114" s="424">
        <v>0</v>
      </c>
      <c r="C114" s="424">
        <v>5.0000000000000001E-3</v>
      </c>
      <c r="D114" s="425">
        <v>5.0000000000000001E-3</v>
      </c>
      <c r="E114" s="434" t="s">
        <v>266</v>
      </c>
      <c r="F114" s="424">
        <v>0</v>
      </c>
      <c r="G114" s="425">
        <v>0</v>
      </c>
      <c r="H114" s="427">
        <v>0</v>
      </c>
      <c r="I114" s="424">
        <v>0</v>
      </c>
      <c r="J114" s="425">
        <v>0</v>
      </c>
      <c r="K114" s="435" t="s">
        <v>248</v>
      </c>
    </row>
    <row r="115" spans="1:11" ht="14.45" customHeight="1" thickBot="1" x14ac:dyDescent="0.25">
      <c r="A115" s="446" t="s">
        <v>356</v>
      </c>
      <c r="B115" s="429">
        <v>0</v>
      </c>
      <c r="C115" s="429">
        <v>5.0000000000000001E-3</v>
      </c>
      <c r="D115" s="430">
        <v>5.0000000000000001E-3</v>
      </c>
      <c r="E115" s="431" t="s">
        <v>266</v>
      </c>
      <c r="F115" s="429">
        <v>0</v>
      </c>
      <c r="G115" s="430">
        <v>0</v>
      </c>
      <c r="H115" s="432">
        <v>0</v>
      </c>
      <c r="I115" s="429">
        <v>0</v>
      </c>
      <c r="J115" s="430">
        <v>0</v>
      </c>
      <c r="K115" s="433" t="s">
        <v>248</v>
      </c>
    </row>
    <row r="116" spans="1:11" ht="14.45" customHeight="1" thickBot="1" x14ac:dyDescent="0.25">
      <c r="A116" s="447" t="s">
        <v>357</v>
      </c>
      <c r="B116" s="424">
        <v>0</v>
      </c>
      <c r="C116" s="424">
        <v>5.0000000000000001E-3</v>
      </c>
      <c r="D116" s="425">
        <v>5.0000000000000001E-3</v>
      </c>
      <c r="E116" s="434" t="s">
        <v>266</v>
      </c>
      <c r="F116" s="424">
        <v>0</v>
      </c>
      <c r="G116" s="425">
        <v>0</v>
      </c>
      <c r="H116" s="427">
        <v>0</v>
      </c>
      <c r="I116" s="424">
        <v>0</v>
      </c>
      <c r="J116" s="425">
        <v>0</v>
      </c>
      <c r="K116" s="435" t="s">
        <v>248</v>
      </c>
    </row>
    <row r="117" spans="1:11" ht="14.45" customHeight="1" thickBot="1" x14ac:dyDescent="0.25">
      <c r="A117" s="445" t="s">
        <v>358</v>
      </c>
      <c r="B117" s="424">
        <v>58.937707941215002</v>
      </c>
      <c r="C117" s="424">
        <v>108.31100000000001</v>
      </c>
      <c r="D117" s="425">
        <v>49.373292058784003</v>
      </c>
      <c r="E117" s="426">
        <v>1.837719921311</v>
      </c>
      <c r="F117" s="424">
        <v>57.320416622551001</v>
      </c>
      <c r="G117" s="425">
        <v>28.660208311274999</v>
      </c>
      <c r="H117" s="427">
        <v>7.0699199999989997</v>
      </c>
      <c r="I117" s="424">
        <v>57.982669999999999</v>
      </c>
      <c r="J117" s="425">
        <v>29.322461688724001</v>
      </c>
      <c r="K117" s="428">
        <v>1.011553533914</v>
      </c>
    </row>
    <row r="118" spans="1:11" ht="14.45" customHeight="1" thickBot="1" x14ac:dyDescent="0.25">
      <c r="A118" s="446" t="s">
        <v>359</v>
      </c>
      <c r="B118" s="429">
        <v>0</v>
      </c>
      <c r="C118" s="429">
        <v>0.60499999999999998</v>
      </c>
      <c r="D118" s="430">
        <v>0.60499999999999998</v>
      </c>
      <c r="E118" s="431" t="s">
        <v>248</v>
      </c>
      <c r="F118" s="429">
        <v>0</v>
      </c>
      <c r="G118" s="430">
        <v>0</v>
      </c>
      <c r="H118" s="432">
        <v>-1.6800799999989999</v>
      </c>
      <c r="I118" s="429">
        <v>28.132670000000001</v>
      </c>
      <c r="J118" s="430">
        <v>28.132670000000001</v>
      </c>
      <c r="K118" s="433" t="s">
        <v>248</v>
      </c>
    </row>
    <row r="119" spans="1:11" ht="14.45" customHeight="1" thickBot="1" x14ac:dyDescent="0.25">
      <c r="A119" s="447" t="s">
        <v>360</v>
      </c>
      <c r="B119" s="424">
        <v>0</v>
      </c>
      <c r="C119" s="424">
        <v>-1.865</v>
      </c>
      <c r="D119" s="425">
        <v>-1.865</v>
      </c>
      <c r="E119" s="434" t="s">
        <v>248</v>
      </c>
      <c r="F119" s="424">
        <v>0</v>
      </c>
      <c r="G119" s="425">
        <v>0</v>
      </c>
      <c r="H119" s="427">
        <v>-1.6800799999989999</v>
      </c>
      <c r="I119" s="424">
        <v>-2.8923299999990002</v>
      </c>
      <c r="J119" s="425">
        <v>-2.8923299999990002</v>
      </c>
      <c r="K119" s="435" t="s">
        <v>248</v>
      </c>
    </row>
    <row r="120" spans="1:11" ht="14.45" customHeight="1" thickBot="1" x14ac:dyDescent="0.25">
      <c r="A120" s="447" t="s">
        <v>361</v>
      </c>
      <c r="B120" s="424">
        <v>0</v>
      </c>
      <c r="C120" s="424">
        <v>2.25</v>
      </c>
      <c r="D120" s="425">
        <v>2.25</v>
      </c>
      <c r="E120" s="434" t="s">
        <v>248</v>
      </c>
      <c r="F120" s="424">
        <v>0</v>
      </c>
      <c r="G120" s="425">
        <v>0</v>
      </c>
      <c r="H120" s="427">
        <v>0</v>
      </c>
      <c r="I120" s="424">
        <v>31.024999999999999</v>
      </c>
      <c r="J120" s="425">
        <v>31.024999999999999</v>
      </c>
      <c r="K120" s="435" t="s">
        <v>248</v>
      </c>
    </row>
    <row r="121" spans="1:11" ht="14.45" customHeight="1" thickBot="1" x14ac:dyDescent="0.25">
      <c r="A121" s="447" t="s">
        <v>362</v>
      </c>
      <c r="B121" s="424">
        <v>0</v>
      </c>
      <c r="C121" s="424">
        <v>0.22</v>
      </c>
      <c r="D121" s="425">
        <v>0.22</v>
      </c>
      <c r="E121" s="434" t="s">
        <v>266</v>
      </c>
      <c r="F121" s="424">
        <v>0</v>
      </c>
      <c r="G121" s="425">
        <v>0</v>
      </c>
      <c r="H121" s="427">
        <v>0</v>
      </c>
      <c r="I121" s="424">
        <v>0</v>
      </c>
      <c r="J121" s="425">
        <v>0</v>
      </c>
      <c r="K121" s="435" t="s">
        <v>248</v>
      </c>
    </row>
    <row r="122" spans="1:11" ht="14.45" customHeight="1" thickBot="1" x14ac:dyDescent="0.25">
      <c r="A122" s="446" t="s">
        <v>363</v>
      </c>
      <c r="B122" s="429">
        <v>48</v>
      </c>
      <c r="C122" s="429">
        <v>50.2</v>
      </c>
      <c r="D122" s="430">
        <v>2.2000000000000002</v>
      </c>
      <c r="E122" s="436">
        <v>1.0458333333330001</v>
      </c>
      <c r="F122" s="429">
        <v>45</v>
      </c>
      <c r="G122" s="430">
        <v>22.5</v>
      </c>
      <c r="H122" s="432">
        <v>6.7999999999989997</v>
      </c>
      <c r="I122" s="429">
        <v>21.8</v>
      </c>
      <c r="J122" s="430">
        <v>-0.7</v>
      </c>
      <c r="K122" s="437">
        <v>0.48444444444399998</v>
      </c>
    </row>
    <row r="123" spans="1:11" ht="14.45" customHeight="1" thickBot="1" x14ac:dyDescent="0.25">
      <c r="A123" s="447" t="s">
        <v>364</v>
      </c>
      <c r="B123" s="424">
        <v>48</v>
      </c>
      <c r="C123" s="424">
        <v>50.2</v>
      </c>
      <c r="D123" s="425">
        <v>2.2000000000000002</v>
      </c>
      <c r="E123" s="426">
        <v>1.0458333333330001</v>
      </c>
      <c r="F123" s="424">
        <v>45</v>
      </c>
      <c r="G123" s="425">
        <v>22.5</v>
      </c>
      <c r="H123" s="427">
        <v>6.7999999999989997</v>
      </c>
      <c r="I123" s="424">
        <v>21.8</v>
      </c>
      <c r="J123" s="425">
        <v>-0.7</v>
      </c>
      <c r="K123" s="428">
        <v>0.48444444444399998</v>
      </c>
    </row>
    <row r="124" spans="1:11" ht="14.45" customHeight="1" thickBot="1" x14ac:dyDescent="0.25">
      <c r="A124" s="449" t="s">
        <v>365</v>
      </c>
      <c r="B124" s="424">
        <v>0</v>
      </c>
      <c r="C124" s="424">
        <v>10.827</v>
      </c>
      <c r="D124" s="425">
        <v>10.827</v>
      </c>
      <c r="E124" s="434" t="s">
        <v>266</v>
      </c>
      <c r="F124" s="424">
        <v>12.320416622551001</v>
      </c>
      <c r="G124" s="425">
        <v>6.1602083112750003</v>
      </c>
      <c r="H124" s="427">
        <v>0</v>
      </c>
      <c r="I124" s="424">
        <v>0</v>
      </c>
      <c r="J124" s="425">
        <v>-6.1602083112750003</v>
      </c>
      <c r="K124" s="428">
        <v>0</v>
      </c>
    </row>
    <row r="125" spans="1:11" ht="14.45" customHeight="1" thickBot="1" x14ac:dyDescent="0.25">
      <c r="A125" s="447" t="s">
        <v>366</v>
      </c>
      <c r="B125" s="424">
        <v>0</v>
      </c>
      <c r="C125" s="424">
        <v>10.827</v>
      </c>
      <c r="D125" s="425">
        <v>10.827</v>
      </c>
      <c r="E125" s="434" t="s">
        <v>266</v>
      </c>
      <c r="F125" s="424">
        <v>12.320416622551001</v>
      </c>
      <c r="G125" s="425">
        <v>6.1602083112750003</v>
      </c>
      <c r="H125" s="427">
        <v>0</v>
      </c>
      <c r="I125" s="424">
        <v>0</v>
      </c>
      <c r="J125" s="425">
        <v>-6.1602083112750003</v>
      </c>
      <c r="K125" s="428">
        <v>0</v>
      </c>
    </row>
    <row r="126" spans="1:11" ht="14.45" customHeight="1" thickBot="1" x14ac:dyDescent="0.25">
      <c r="A126" s="449" t="s">
        <v>367</v>
      </c>
      <c r="B126" s="424">
        <v>0</v>
      </c>
      <c r="C126" s="424">
        <v>0</v>
      </c>
      <c r="D126" s="425">
        <v>0</v>
      </c>
      <c r="E126" s="434" t="s">
        <v>248</v>
      </c>
      <c r="F126" s="424">
        <v>0</v>
      </c>
      <c r="G126" s="425">
        <v>0</v>
      </c>
      <c r="H126" s="427">
        <v>0</v>
      </c>
      <c r="I126" s="424">
        <v>1.6</v>
      </c>
      <c r="J126" s="425">
        <v>1.6</v>
      </c>
      <c r="K126" s="435" t="s">
        <v>266</v>
      </c>
    </row>
    <row r="127" spans="1:11" ht="14.45" customHeight="1" thickBot="1" x14ac:dyDescent="0.25">
      <c r="A127" s="447" t="s">
        <v>368</v>
      </c>
      <c r="B127" s="424">
        <v>0</v>
      </c>
      <c r="C127" s="424">
        <v>0</v>
      </c>
      <c r="D127" s="425">
        <v>0</v>
      </c>
      <c r="E127" s="434" t="s">
        <v>248</v>
      </c>
      <c r="F127" s="424">
        <v>0</v>
      </c>
      <c r="G127" s="425">
        <v>0</v>
      </c>
      <c r="H127" s="427">
        <v>0</v>
      </c>
      <c r="I127" s="424">
        <v>1.6</v>
      </c>
      <c r="J127" s="425">
        <v>1.6</v>
      </c>
      <c r="K127" s="435" t="s">
        <v>266</v>
      </c>
    </row>
    <row r="128" spans="1:11" ht="14.45" customHeight="1" thickBot="1" x14ac:dyDescent="0.25">
      <c r="A128" s="449" t="s">
        <v>369</v>
      </c>
      <c r="B128" s="424">
        <v>10.937707941215001</v>
      </c>
      <c r="C128" s="424">
        <v>14.5</v>
      </c>
      <c r="D128" s="425">
        <v>3.5622920587840001</v>
      </c>
      <c r="E128" s="426">
        <v>1.32568908202</v>
      </c>
      <c r="F128" s="424">
        <v>0</v>
      </c>
      <c r="G128" s="425">
        <v>0</v>
      </c>
      <c r="H128" s="427">
        <v>0</v>
      </c>
      <c r="I128" s="424">
        <v>0</v>
      </c>
      <c r="J128" s="425">
        <v>0</v>
      </c>
      <c r="K128" s="435" t="s">
        <v>248</v>
      </c>
    </row>
    <row r="129" spans="1:11" ht="14.45" customHeight="1" thickBot="1" x14ac:dyDescent="0.25">
      <c r="A129" s="447" t="s">
        <v>370</v>
      </c>
      <c r="B129" s="424">
        <v>10.937707941215001</v>
      </c>
      <c r="C129" s="424">
        <v>14.5</v>
      </c>
      <c r="D129" s="425">
        <v>3.5622920587840001</v>
      </c>
      <c r="E129" s="426">
        <v>1.32568908202</v>
      </c>
      <c r="F129" s="424">
        <v>0</v>
      </c>
      <c r="G129" s="425">
        <v>0</v>
      </c>
      <c r="H129" s="427">
        <v>0</v>
      </c>
      <c r="I129" s="424">
        <v>0</v>
      </c>
      <c r="J129" s="425">
        <v>0</v>
      </c>
      <c r="K129" s="435" t="s">
        <v>248</v>
      </c>
    </row>
    <row r="130" spans="1:11" ht="14.45" customHeight="1" thickBot="1" x14ac:dyDescent="0.25">
      <c r="A130" s="449" t="s">
        <v>371</v>
      </c>
      <c r="B130" s="424">
        <v>0</v>
      </c>
      <c r="C130" s="424">
        <v>19.95</v>
      </c>
      <c r="D130" s="425">
        <v>19.95</v>
      </c>
      <c r="E130" s="434" t="s">
        <v>248</v>
      </c>
      <c r="F130" s="424">
        <v>0</v>
      </c>
      <c r="G130" s="425">
        <v>0</v>
      </c>
      <c r="H130" s="427">
        <v>1.9499999999990001</v>
      </c>
      <c r="I130" s="424">
        <v>6.4499999999990001</v>
      </c>
      <c r="J130" s="425">
        <v>6.4499999999990001</v>
      </c>
      <c r="K130" s="435" t="s">
        <v>248</v>
      </c>
    </row>
    <row r="131" spans="1:11" ht="14.45" customHeight="1" thickBot="1" x14ac:dyDescent="0.25">
      <c r="A131" s="447" t="s">
        <v>372</v>
      </c>
      <c r="B131" s="424">
        <v>0</v>
      </c>
      <c r="C131" s="424">
        <v>19.95</v>
      </c>
      <c r="D131" s="425">
        <v>19.95</v>
      </c>
      <c r="E131" s="434" t="s">
        <v>248</v>
      </c>
      <c r="F131" s="424">
        <v>0</v>
      </c>
      <c r="G131" s="425">
        <v>0</v>
      </c>
      <c r="H131" s="427">
        <v>1.9499999999990001</v>
      </c>
      <c r="I131" s="424">
        <v>6.4499999999990001</v>
      </c>
      <c r="J131" s="425">
        <v>6.4499999999990001</v>
      </c>
      <c r="K131" s="435" t="s">
        <v>248</v>
      </c>
    </row>
    <row r="132" spans="1:11" ht="14.45" customHeight="1" thickBot="1" x14ac:dyDescent="0.25">
      <c r="A132" s="449" t="s">
        <v>373</v>
      </c>
      <c r="B132" s="424">
        <v>0</v>
      </c>
      <c r="C132" s="424">
        <v>12.228999999999999</v>
      </c>
      <c r="D132" s="425">
        <v>12.228999999999999</v>
      </c>
      <c r="E132" s="434" t="s">
        <v>248</v>
      </c>
      <c r="F132" s="424">
        <v>0</v>
      </c>
      <c r="G132" s="425">
        <v>0</v>
      </c>
      <c r="H132" s="427">
        <v>0</v>
      </c>
      <c r="I132" s="424">
        <v>0</v>
      </c>
      <c r="J132" s="425">
        <v>0</v>
      </c>
      <c r="K132" s="435" t="s">
        <v>248</v>
      </c>
    </row>
    <row r="133" spans="1:11" ht="14.45" customHeight="1" thickBot="1" x14ac:dyDescent="0.25">
      <c r="A133" s="447" t="s">
        <v>374</v>
      </c>
      <c r="B133" s="424">
        <v>0</v>
      </c>
      <c r="C133" s="424">
        <v>12.228999999999999</v>
      </c>
      <c r="D133" s="425">
        <v>12.228999999999999</v>
      </c>
      <c r="E133" s="434" t="s">
        <v>248</v>
      </c>
      <c r="F133" s="424">
        <v>0</v>
      </c>
      <c r="G133" s="425">
        <v>0</v>
      </c>
      <c r="H133" s="427">
        <v>0</v>
      </c>
      <c r="I133" s="424">
        <v>0</v>
      </c>
      <c r="J133" s="425">
        <v>0</v>
      </c>
      <c r="K133" s="435" t="s">
        <v>248</v>
      </c>
    </row>
    <row r="134" spans="1:11" ht="14.45" customHeight="1" thickBot="1" x14ac:dyDescent="0.25">
      <c r="A134" s="444" t="s">
        <v>375</v>
      </c>
      <c r="B134" s="424">
        <v>2176.8463138233901</v>
      </c>
      <c r="C134" s="424">
        <v>2418.1773199999998</v>
      </c>
      <c r="D134" s="425">
        <v>241.331006176611</v>
      </c>
      <c r="E134" s="426">
        <v>1.1108626753499999</v>
      </c>
      <c r="F134" s="424">
        <v>2002.99999999997</v>
      </c>
      <c r="G134" s="425">
        <v>1001.49999999999</v>
      </c>
      <c r="H134" s="427">
        <v>187.59199999999899</v>
      </c>
      <c r="I134" s="424">
        <v>1213.4842200000001</v>
      </c>
      <c r="J134" s="425">
        <v>211.98422000001301</v>
      </c>
      <c r="K134" s="428">
        <v>0.60583335995999998</v>
      </c>
    </row>
    <row r="135" spans="1:11" ht="14.45" customHeight="1" thickBot="1" x14ac:dyDescent="0.25">
      <c r="A135" s="445" t="s">
        <v>376</v>
      </c>
      <c r="B135" s="424">
        <v>2176.8463138233901</v>
      </c>
      <c r="C135" s="424">
        <v>2338.9340000000002</v>
      </c>
      <c r="D135" s="425">
        <v>162.08768617661099</v>
      </c>
      <c r="E135" s="426">
        <v>1.0744598666180001</v>
      </c>
      <c r="F135" s="424">
        <v>2002.99999999997</v>
      </c>
      <c r="G135" s="425">
        <v>1001.49999999999</v>
      </c>
      <c r="H135" s="427">
        <v>184.593999999999</v>
      </c>
      <c r="I135" s="424">
        <v>1127.992</v>
      </c>
      <c r="J135" s="425">
        <v>126.492000000014</v>
      </c>
      <c r="K135" s="428">
        <v>0.56315127309000002</v>
      </c>
    </row>
    <row r="136" spans="1:11" ht="14.45" customHeight="1" thickBot="1" x14ac:dyDescent="0.25">
      <c r="A136" s="446" t="s">
        <v>377</v>
      </c>
      <c r="B136" s="429">
        <v>2176.8463138233901</v>
      </c>
      <c r="C136" s="429">
        <v>2305.6460000000002</v>
      </c>
      <c r="D136" s="430">
        <v>128.799686176611</v>
      </c>
      <c r="E136" s="436">
        <v>1.059168019973</v>
      </c>
      <c r="F136" s="429">
        <v>2002.99999999997</v>
      </c>
      <c r="G136" s="430">
        <v>1001.49999999999</v>
      </c>
      <c r="H136" s="432">
        <v>184.593999999999</v>
      </c>
      <c r="I136" s="429">
        <v>1127.992</v>
      </c>
      <c r="J136" s="430">
        <v>126.492000000014</v>
      </c>
      <c r="K136" s="437">
        <v>0.56315127309000002</v>
      </c>
    </row>
    <row r="137" spans="1:11" ht="14.45" customHeight="1" thickBot="1" x14ac:dyDescent="0.25">
      <c r="A137" s="447" t="s">
        <v>378</v>
      </c>
      <c r="B137" s="424">
        <v>1.8364423770730001</v>
      </c>
      <c r="C137" s="424">
        <v>0</v>
      </c>
      <c r="D137" s="425">
        <v>-1.8364423770730001</v>
      </c>
      <c r="E137" s="426">
        <v>0</v>
      </c>
      <c r="F137" s="424">
        <v>0</v>
      </c>
      <c r="G137" s="425">
        <v>0</v>
      </c>
      <c r="H137" s="427">
        <v>0</v>
      </c>
      <c r="I137" s="424">
        <v>0</v>
      </c>
      <c r="J137" s="425">
        <v>0</v>
      </c>
      <c r="K137" s="428">
        <v>0</v>
      </c>
    </row>
    <row r="138" spans="1:11" ht="14.45" customHeight="1" thickBot="1" x14ac:dyDescent="0.25">
      <c r="A138" s="447" t="s">
        <v>379</v>
      </c>
      <c r="B138" s="424">
        <v>2174.6782915726799</v>
      </c>
      <c r="C138" s="424">
        <v>2305.6460000000002</v>
      </c>
      <c r="D138" s="425">
        <v>130.967708427323</v>
      </c>
      <c r="E138" s="426">
        <v>1.0602239461959999</v>
      </c>
      <c r="F138" s="424">
        <v>2002.99999999997</v>
      </c>
      <c r="G138" s="425">
        <v>1001.49999999999</v>
      </c>
      <c r="H138" s="427">
        <v>184.593999999999</v>
      </c>
      <c r="I138" s="424">
        <v>1127.992</v>
      </c>
      <c r="J138" s="425">
        <v>126.492000000014</v>
      </c>
      <c r="K138" s="428">
        <v>0.56315127309000002</v>
      </c>
    </row>
    <row r="139" spans="1:11" ht="14.45" customHeight="1" thickBot="1" x14ac:dyDescent="0.25">
      <c r="A139" s="447" t="s">
        <v>380</v>
      </c>
      <c r="B139" s="424">
        <v>0.33157987363800001</v>
      </c>
      <c r="C139" s="424">
        <v>0</v>
      </c>
      <c r="D139" s="425">
        <v>-0.33157987363800001</v>
      </c>
      <c r="E139" s="426">
        <v>0</v>
      </c>
      <c r="F139" s="424">
        <v>0</v>
      </c>
      <c r="G139" s="425">
        <v>0</v>
      </c>
      <c r="H139" s="427">
        <v>0</v>
      </c>
      <c r="I139" s="424">
        <v>0</v>
      </c>
      <c r="J139" s="425">
        <v>0</v>
      </c>
      <c r="K139" s="428">
        <v>0</v>
      </c>
    </row>
    <row r="140" spans="1:11" ht="14.45" customHeight="1" thickBot="1" x14ac:dyDescent="0.25">
      <c r="A140" s="446" t="s">
        <v>381</v>
      </c>
      <c r="B140" s="429">
        <v>0</v>
      </c>
      <c r="C140" s="429">
        <v>33.287999999999997</v>
      </c>
      <c r="D140" s="430">
        <v>33.287999999999997</v>
      </c>
      <c r="E140" s="431" t="s">
        <v>266</v>
      </c>
      <c r="F140" s="429">
        <v>0</v>
      </c>
      <c r="G140" s="430">
        <v>0</v>
      </c>
      <c r="H140" s="432">
        <v>0</v>
      </c>
      <c r="I140" s="429">
        <v>0</v>
      </c>
      <c r="J140" s="430">
        <v>0</v>
      </c>
      <c r="K140" s="433" t="s">
        <v>248</v>
      </c>
    </row>
    <row r="141" spans="1:11" ht="14.45" customHeight="1" thickBot="1" x14ac:dyDescent="0.25">
      <c r="A141" s="447" t="s">
        <v>382</v>
      </c>
      <c r="B141" s="424">
        <v>0</v>
      </c>
      <c r="C141" s="424">
        <v>33.287999999999997</v>
      </c>
      <c r="D141" s="425">
        <v>33.287999999999997</v>
      </c>
      <c r="E141" s="434" t="s">
        <v>266</v>
      </c>
      <c r="F141" s="424">
        <v>0</v>
      </c>
      <c r="G141" s="425">
        <v>0</v>
      </c>
      <c r="H141" s="427">
        <v>0</v>
      </c>
      <c r="I141" s="424">
        <v>0</v>
      </c>
      <c r="J141" s="425">
        <v>0</v>
      </c>
      <c r="K141" s="435" t="s">
        <v>248</v>
      </c>
    </row>
    <row r="142" spans="1:11" ht="14.45" customHeight="1" thickBot="1" x14ac:dyDescent="0.25">
      <c r="A142" s="445" t="s">
        <v>383</v>
      </c>
      <c r="B142" s="424">
        <v>0</v>
      </c>
      <c r="C142" s="424">
        <v>79.243319999999997</v>
      </c>
      <c r="D142" s="425">
        <v>79.243319999999997</v>
      </c>
      <c r="E142" s="434" t="s">
        <v>248</v>
      </c>
      <c r="F142" s="424">
        <v>0</v>
      </c>
      <c r="G142" s="425">
        <v>0</v>
      </c>
      <c r="H142" s="427">
        <v>2.9979999999990001</v>
      </c>
      <c r="I142" s="424">
        <v>85.492219999998994</v>
      </c>
      <c r="J142" s="425">
        <v>85.492219999998994</v>
      </c>
      <c r="K142" s="435" t="s">
        <v>248</v>
      </c>
    </row>
    <row r="143" spans="1:11" ht="14.45" customHeight="1" thickBot="1" x14ac:dyDescent="0.25">
      <c r="A143" s="446" t="s">
        <v>384</v>
      </c>
      <c r="B143" s="429">
        <v>0</v>
      </c>
      <c r="C143" s="429">
        <v>79.243319999999997</v>
      </c>
      <c r="D143" s="430">
        <v>79.243319999999997</v>
      </c>
      <c r="E143" s="431" t="s">
        <v>266</v>
      </c>
      <c r="F143" s="429">
        <v>0</v>
      </c>
      <c r="G143" s="430">
        <v>0</v>
      </c>
      <c r="H143" s="432">
        <v>0</v>
      </c>
      <c r="I143" s="429">
        <v>0</v>
      </c>
      <c r="J143" s="430">
        <v>0</v>
      </c>
      <c r="K143" s="433" t="s">
        <v>248</v>
      </c>
    </row>
    <row r="144" spans="1:11" ht="14.45" customHeight="1" thickBot="1" x14ac:dyDescent="0.25">
      <c r="A144" s="447" t="s">
        <v>385</v>
      </c>
      <c r="B144" s="424">
        <v>0</v>
      </c>
      <c r="C144" s="424">
        <v>79.243319999999997</v>
      </c>
      <c r="D144" s="425">
        <v>79.243319999999997</v>
      </c>
      <c r="E144" s="434" t="s">
        <v>266</v>
      </c>
      <c r="F144" s="424">
        <v>0</v>
      </c>
      <c r="G144" s="425">
        <v>0</v>
      </c>
      <c r="H144" s="427">
        <v>0</v>
      </c>
      <c r="I144" s="424">
        <v>0</v>
      </c>
      <c r="J144" s="425">
        <v>0</v>
      </c>
      <c r="K144" s="435" t="s">
        <v>248</v>
      </c>
    </row>
    <row r="145" spans="1:11" ht="14.45" customHeight="1" thickBot="1" x14ac:dyDescent="0.25">
      <c r="A145" s="446" t="s">
        <v>386</v>
      </c>
      <c r="B145" s="429">
        <v>0</v>
      </c>
      <c r="C145" s="429">
        <v>0</v>
      </c>
      <c r="D145" s="430">
        <v>0</v>
      </c>
      <c r="E145" s="431" t="s">
        <v>248</v>
      </c>
      <c r="F145" s="429">
        <v>0</v>
      </c>
      <c r="G145" s="430">
        <v>0</v>
      </c>
      <c r="H145" s="432">
        <v>0</v>
      </c>
      <c r="I145" s="429">
        <v>24.796579999999999</v>
      </c>
      <c r="J145" s="430">
        <v>24.796579999999999</v>
      </c>
      <c r="K145" s="433" t="s">
        <v>248</v>
      </c>
    </row>
    <row r="146" spans="1:11" ht="14.45" customHeight="1" thickBot="1" x14ac:dyDescent="0.25">
      <c r="A146" s="447" t="s">
        <v>387</v>
      </c>
      <c r="B146" s="424">
        <v>0</v>
      </c>
      <c r="C146" s="424">
        <v>0</v>
      </c>
      <c r="D146" s="425">
        <v>0</v>
      </c>
      <c r="E146" s="426">
        <v>1</v>
      </c>
      <c r="F146" s="424">
        <v>0</v>
      </c>
      <c r="G146" s="425">
        <v>0</v>
      </c>
      <c r="H146" s="427">
        <v>0</v>
      </c>
      <c r="I146" s="424">
        <v>20.57058</v>
      </c>
      <c r="J146" s="425">
        <v>20.57058</v>
      </c>
      <c r="K146" s="435" t="s">
        <v>248</v>
      </c>
    </row>
    <row r="147" spans="1:11" ht="14.45" customHeight="1" thickBot="1" x14ac:dyDescent="0.25">
      <c r="A147" s="447" t="s">
        <v>388</v>
      </c>
      <c r="B147" s="424">
        <v>0</v>
      </c>
      <c r="C147" s="424">
        <v>0</v>
      </c>
      <c r="D147" s="425">
        <v>0</v>
      </c>
      <c r="E147" s="434" t="s">
        <v>248</v>
      </c>
      <c r="F147" s="424">
        <v>0</v>
      </c>
      <c r="G147" s="425">
        <v>0</v>
      </c>
      <c r="H147" s="427">
        <v>0</v>
      </c>
      <c r="I147" s="424">
        <v>4.2259999999989999</v>
      </c>
      <c r="J147" s="425">
        <v>4.2259999999989999</v>
      </c>
      <c r="K147" s="435" t="s">
        <v>266</v>
      </c>
    </row>
    <row r="148" spans="1:11" ht="14.45" customHeight="1" thickBot="1" x14ac:dyDescent="0.25">
      <c r="A148" s="446" t="s">
        <v>389</v>
      </c>
      <c r="B148" s="429">
        <v>0</v>
      </c>
      <c r="C148" s="429">
        <v>0</v>
      </c>
      <c r="D148" s="430">
        <v>0</v>
      </c>
      <c r="E148" s="436">
        <v>1</v>
      </c>
      <c r="F148" s="429">
        <v>0</v>
      </c>
      <c r="G148" s="430">
        <v>0</v>
      </c>
      <c r="H148" s="432">
        <v>2.9979999999990001</v>
      </c>
      <c r="I148" s="429">
        <v>33.247999999999003</v>
      </c>
      <c r="J148" s="430">
        <v>33.247999999999003</v>
      </c>
      <c r="K148" s="433" t="s">
        <v>266</v>
      </c>
    </row>
    <row r="149" spans="1:11" ht="14.45" customHeight="1" thickBot="1" x14ac:dyDescent="0.25">
      <c r="A149" s="447" t="s">
        <v>390</v>
      </c>
      <c r="B149" s="424">
        <v>0</v>
      </c>
      <c r="C149" s="424">
        <v>0</v>
      </c>
      <c r="D149" s="425">
        <v>0</v>
      </c>
      <c r="E149" s="426">
        <v>1</v>
      </c>
      <c r="F149" s="424">
        <v>0</v>
      </c>
      <c r="G149" s="425">
        <v>0</v>
      </c>
      <c r="H149" s="427">
        <v>2.9979999999990001</v>
      </c>
      <c r="I149" s="424">
        <v>33.247999999999003</v>
      </c>
      <c r="J149" s="425">
        <v>33.247999999999003</v>
      </c>
      <c r="K149" s="435" t="s">
        <v>266</v>
      </c>
    </row>
    <row r="150" spans="1:11" ht="14.45" customHeight="1" thickBot="1" x14ac:dyDescent="0.25">
      <c r="A150" s="446" t="s">
        <v>391</v>
      </c>
      <c r="B150" s="429">
        <v>0</v>
      </c>
      <c r="C150" s="429">
        <v>0</v>
      </c>
      <c r="D150" s="430">
        <v>0</v>
      </c>
      <c r="E150" s="436">
        <v>1</v>
      </c>
      <c r="F150" s="429">
        <v>0</v>
      </c>
      <c r="G150" s="430">
        <v>0</v>
      </c>
      <c r="H150" s="432">
        <v>0</v>
      </c>
      <c r="I150" s="429">
        <v>27.44764</v>
      </c>
      <c r="J150" s="430">
        <v>27.44764</v>
      </c>
      <c r="K150" s="433" t="s">
        <v>266</v>
      </c>
    </row>
    <row r="151" spans="1:11" ht="14.45" customHeight="1" thickBot="1" x14ac:dyDescent="0.25">
      <c r="A151" s="447" t="s">
        <v>392</v>
      </c>
      <c r="B151" s="424">
        <v>0</v>
      </c>
      <c r="C151" s="424">
        <v>0</v>
      </c>
      <c r="D151" s="425">
        <v>0</v>
      </c>
      <c r="E151" s="426">
        <v>1</v>
      </c>
      <c r="F151" s="424">
        <v>0</v>
      </c>
      <c r="G151" s="425">
        <v>0</v>
      </c>
      <c r="H151" s="427">
        <v>0</v>
      </c>
      <c r="I151" s="424">
        <v>27.44764</v>
      </c>
      <c r="J151" s="425">
        <v>27.44764</v>
      </c>
      <c r="K151" s="435" t="s">
        <v>266</v>
      </c>
    </row>
    <row r="152" spans="1:11" ht="14.45" customHeight="1" thickBot="1" x14ac:dyDescent="0.25">
      <c r="A152" s="444" t="s">
        <v>393</v>
      </c>
      <c r="B152" s="424">
        <v>0</v>
      </c>
      <c r="C152" s="424">
        <v>0.12648999999999999</v>
      </c>
      <c r="D152" s="425">
        <v>0.12648999999999999</v>
      </c>
      <c r="E152" s="434" t="s">
        <v>248</v>
      </c>
      <c r="F152" s="424">
        <v>0</v>
      </c>
      <c r="G152" s="425">
        <v>0</v>
      </c>
      <c r="H152" s="427">
        <v>0</v>
      </c>
      <c r="I152" s="424">
        <v>0.11797000000000001</v>
      </c>
      <c r="J152" s="425">
        <v>0.11797000000000001</v>
      </c>
      <c r="K152" s="435" t="s">
        <v>248</v>
      </c>
    </row>
    <row r="153" spans="1:11" ht="14.45" customHeight="1" thickBot="1" x14ac:dyDescent="0.25">
      <c r="A153" s="445" t="s">
        <v>394</v>
      </c>
      <c r="B153" s="424">
        <v>0</v>
      </c>
      <c r="C153" s="424">
        <v>0.12648999999999999</v>
      </c>
      <c r="D153" s="425">
        <v>0.12648999999999999</v>
      </c>
      <c r="E153" s="434" t="s">
        <v>248</v>
      </c>
      <c r="F153" s="424">
        <v>0</v>
      </c>
      <c r="G153" s="425">
        <v>0</v>
      </c>
      <c r="H153" s="427">
        <v>0</v>
      </c>
      <c r="I153" s="424">
        <v>0.11797000000000001</v>
      </c>
      <c r="J153" s="425">
        <v>0.11797000000000001</v>
      </c>
      <c r="K153" s="435" t="s">
        <v>248</v>
      </c>
    </row>
    <row r="154" spans="1:11" ht="14.45" customHeight="1" thickBot="1" x14ac:dyDescent="0.25">
      <c r="A154" s="446" t="s">
        <v>395</v>
      </c>
      <c r="B154" s="429">
        <v>0</v>
      </c>
      <c r="C154" s="429">
        <v>0.12648999999999999</v>
      </c>
      <c r="D154" s="430">
        <v>0.12648999999999999</v>
      </c>
      <c r="E154" s="431" t="s">
        <v>248</v>
      </c>
      <c r="F154" s="429">
        <v>0</v>
      </c>
      <c r="G154" s="430">
        <v>0</v>
      </c>
      <c r="H154" s="432">
        <v>0</v>
      </c>
      <c r="I154" s="429">
        <v>0.11797000000000001</v>
      </c>
      <c r="J154" s="430">
        <v>0.11797000000000001</v>
      </c>
      <c r="K154" s="433" t="s">
        <v>248</v>
      </c>
    </row>
    <row r="155" spans="1:11" ht="14.45" customHeight="1" thickBot="1" x14ac:dyDescent="0.25">
      <c r="A155" s="447" t="s">
        <v>396</v>
      </c>
      <c r="B155" s="424">
        <v>0</v>
      </c>
      <c r="C155" s="424">
        <v>0.12648999999999999</v>
      </c>
      <c r="D155" s="425">
        <v>0.12648999999999999</v>
      </c>
      <c r="E155" s="434" t="s">
        <v>248</v>
      </c>
      <c r="F155" s="424">
        <v>0</v>
      </c>
      <c r="G155" s="425">
        <v>0</v>
      </c>
      <c r="H155" s="427">
        <v>0</v>
      </c>
      <c r="I155" s="424">
        <v>0.11797000000000001</v>
      </c>
      <c r="J155" s="425">
        <v>0.11797000000000001</v>
      </c>
      <c r="K155" s="435" t="s">
        <v>248</v>
      </c>
    </row>
    <row r="156" spans="1:11" ht="14.45" customHeight="1" thickBot="1" x14ac:dyDescent="0.25">
      <c r="A156" s="443" t="s">
        <v>397</v>
      </c>
      <c r="B156" s="424">
        <v>30248.536067073201</v>
      </c>
      <c r="C156" s="424">
        <v>34662.3272</v>
      </c>
      <c r="D156" s="425">
        <v>4413.7911329267799</v>
      </c>
      <c r="E156" s="426">
        <v>1.1459175122759999</v>
      </c>
      <c r="F156" s="424">
        <v>32904.141668636898</v>
      </c>
      <c r="G156" s="425">
        <v>16452.0708343185</v>
      </c>
      <c r="H156" s="427">
        <v>2200.77351</v>
      </c>
      <c r="I156" s="424">
        <v>16207.35642</v>
      </c>
      <c r="J156" s="425">
        <v>-244.714414318465</v>
      </c>
      <c r="K156" s="428">
        <v>0.49256280814699999</v>
      </c>
    </row>
    <row r="157" spans="1:11" ht="14.45" customHeight="1" thickBot="1" x14ac:dyDescent="0.25">
      <c r="A157" s="444" t="s">
        <v>398</v>
      </c>
      <c r="B157" s="424">
        <v>29250.679731871402</v>
      </c>
      <c r="C157" s="424">
        <v>33314.872170000002</v>
      </c>
      <c r="D157" s="425">
        <v>4064.1924381285598</v>
      </c>
      <c r="E157" s="426">
        <v>1.1389435211550001</v>
      </c>
      <c r="F157" s="424">
        <v>31766.478494012401</v>
      </c>
      <c r="G157" s="425">
        <v>15883.2392470062</v>
      </c>
      <c r="H157" s="427">
        <v>2154.9120400000002</v>
      </c>
      <c r="I157" s="424">
        <v>15472.77051</v>
      </c>
      <c r="J157" s="425">
        <v>-410.468737006195</v>
      </c>
      <c r="K157" s="428">
        <v>0.48707855713100001</v>
      </c>
    </row>
    <row r="158" spans="1:11" ht="14.45" customHeight="1" thickBot="1" x14ac:dyDescent="0.25">
      <c r="A158" s="445" t="s">
        <v>399</v>
      </c>
      <c r="B158" s="424">
        <v>27465.915793401098</v>
      </c>
      <c r="C158" s="424">
        <v>31851.763149999999</v>
      </c>
      <c r="D158" s="425">
        <v>4385.8473565989398</v>
      </c>
      <c r="E158" s="426">
        <v>1.159683273974</v>
      </c>
      <c r="F158" s="424">
        <v>30243.661969094301</v>
      </c>
      <c r="G158" s="425">
        <v>15121.830984547099</v>
      </c>
      <c r="H158" s="427">
        <v>2048.48486</v>
      </c>
      <c r="I158" s="424">
        <v>14715.44743</v>
      </c>
      <c r="J158" s="425">
        <v>-406.383554547134</v>
      </c>
      <c r="K158" s="428">
        <v>0.48656301756800002</v>
      </c>
    </row>
    <row r="159" spans="1:11" ht="14.45" customHeight="1" thickBot="1" x14ac:dyDescent="0.25">
      <c r="A159" s="446" t="s">
        <v>400</v>
      </c>
      <c r="B159" s="429">
        <v>1296.2821351011301</v>
      </c>
      <c r="C159" s="429">
        <v>1152.58996</v>
      </c>
      <c r="D159" s="430">
        <v>-143.69217510113199</v>
      </c>
      <c r="E159" s="436">
        <v>0.88915053967699997</v>
      </c>
      <c r="F159" s="429">
        <v>1117.4136742414501</v>
      </c>
      <c r="G159" s="430">
        <v>558.70683712072605</v>
      </c>
      <c r="H159" s="432">
        <v>95.757040000000003</v>
      </c>
      <c r="I159" s="429">
        <v>374.90199000000001</v>
      </c>
      <c r="J159" s="430">
        <v>-183.80484712072601</v>
      </c>
      <c r="K159" s="437">
        <v>0.33550868281099999</v>
      </c>
    </row>
    <row r="160" spans="1:11" ht="14.45" customHeight="1" thickBot="1" x14ac:dyDescent="0.25">
      <c r="A160" s="447" t="s">
        <v>401</v>
      </c>
      <c r="B160" s="424">
        <v>23.345709903054999</v>
      </c>
      <c r="C160" s="424">
        <v>242.82659000000001</v>
      </c>
      <c r="D160" s="425">
        <v>219.48088009694499</v>
      </c>
      <c r="E160" s="426">
        <v>10.401336734173</v>
      </c>
      <c r="F160" s="424">
        <v>147.885031382004</v>
      </c>
      <c r="G160" s="425">
        <v>73.942515691002001</v>
      </c>
      <c r="H160" s="427">
        <v>10.5054</v>
      </c>
      <c r="I160" s="424">
        <v>-83.033539999998993</v>
      </c>
      <c r="J160" s="425">
        <v>-156.97605569100199</v>
      </c>
      <c r="K160" s="428">
        <v>-0.56147359353399995</v>
      </c>
    </row>
    <row r="161" spans="1:11" ht="14.45" customHeight="1" thickBot="1" x14ac:dyDescent="0.25">
      <c r="A161" s="447" t="s">
        <v>402</v>
      </c>
      <c r="B161" s="424">
        <v>720.86625237088799</v>
      </c>
      <c r="C161" s="424">
        <v>702.87426000000005</v>
      </c>
      <c r="D161" s="425">
        <v>-17.991992370887001</v>
      </c>
      <c r="E161" s="426">
        <v>0.97504115040499995</v>
      </c>
      <c r="F161" s="424">
        <v>752.17723657481395</v>
      </c>
      <c r="G161" s="425">
        <v>376.08861828740697</v>
      </c>
      <c r="H161" s="427">
        <v>82.093339999999998</v>
      </c>
      <c r="I161" s="424">
        <v>407.05399999999997</v>
      </c>
      <c r="J161" s="425">
        <v>30.965381712591999</v>
      </c>
      <c r="K161" s="428">
        <v>0.541167666617</v>
      </c>
    </row>
    <row r="162" spans="1:11" ht="14.45" customHeight="1" thickBot="1" x14ac:dyDescent="0.25">
      <c r="A162" s="447" t="s">
        <v>403</v>
      </c>
      <c r="B162" s="424">
        <v>3.460399730732</v>
      </c>
      <c r="C162" s="424">
        <v>1.3913</v>
      </c>
      <c r="D162" s="425">
        <v>-2.0690997307319998</v>
      </c>
      <c r="E162" s="426">
        <v>0.40206337656399999</v>
      </c>
      <c r="F162" s="424">
        <v>1.388594448129</v>
      </c>
      <c r="G162" s="425">
        <v>0.69429722406399996</v>
      </c>
      <c r="H162" s="427">
        <v>0</v>
      </c>
      <c r="I162" s="424">
        <v>0</v>
      </c>
      <c r="J162" s="425">
        <v>-0.69429722406399996</v>
      </c>
      <c r="K162" s="428">
        <v>0</v>
      </c>
    </row>
    <row r="163" spans="1:11" ht="14.45" customHeight="1" thickBot="1" x14ac:dyDescent="0.25">
      <c r="A163" s="447" t="s">
        <v>404</v>
      </c>
      <c r="B163" s="424">
        <v>2.1939030771549999</v>
      </c>
      <c r="C163" s="424">
        <v>1.3408500000000001</v>
      </c>
      <c r="D163" s="425">
        <v>-0.85305307715500001</v>
      </c>
      <c r="E163" s="426">
        <v>0.611171028457</v>
      </c>
      <c r="F163" s="424">
        <v>1.232919954862</v>
      </c>
      <c r="G163" s="425">
        <v>0.61645997743100001</v>
      </c>
      <c r="H163" s="427">
        <v>0</v>
      </c>
      <c r="I163" s="424">
        <v>0</v>
      </c>
      <c r="J163" s="425">
        <v>-0.61645997743100001</v>
      </c>
      <c r="K163" s="428">
        <v>0</v>
      </c>
    </row>
    <row r="164" spans="1:11" ht="14.45" customHeight="1" thickBot="1" x14ac:dyDescent="0.25">
      <c r="A164" s="447" t="s">
        <v>405</v>
      </c>
      <c r="B164" s="424">
        <v>110.661109228163</v>
      </c>
      <c r="C164" s="424">
        <v>97.334329999999994</v>
      </c>
      <c r="D164" s="425">
        <v>-13.326779228163</v>
      </c>
      <c r="E164" s="426">
        <v>0.87957124846099999</v>
      </c>
      <c r="F164" s="424">
        <v>99.936030200294994</v>
      </c>
      <c r="G164" s="425">
        <v>49.968015100146999</v>
      </c>
      <c r="H164" s="427">
        <v>0</v>
      </c>
      <c r="I164" s="424">
        <v>32.321730000000002</v>
      </c>
      <c r="J164" s="425">
        <v>-17.646285100147001</v>
      </c>
      <c r="K164" s="428">
        <v>0.32342419380800003</v>
      </c>
    </row>
    <row r="165" spans="1:11" ht="14.45" customHeight="1" thickBot="1" x14ac:dyDescent="0.25">
      <c r="A165" s="447" t="s">
        <v>406</v>
      </c>
      <c r="B165" s="424">
        <v>435.75476079113901</v>
      </c>
      <c r="C165" s="424">
        <v>106.82263</v>
      </c>
      <c r="D165" s="425">
        <v>-328.932130791139</v>
      </c>
      <c r="E165" s="426">
        <v>0.24514391949700001</v>
      </c>
      <c r="F165" s="424">
        <v>114.793861681347</v>
      </c>
      <c r="G165" s="425">
        <v>57.396930840673001</v>
      </c>
      <c r="H165" s="427">
        <v>3.1583000000000001</v>
      </c>
      <c r="I165" s="424">
        <v>18.559799999999999</v>
      </c>
      <c r="J165" s="425">
        <v>-38.837130840672998</v>
      </c>
      <c r="K165" s="428">
        <v>0.16167937665000001</v>
      </c>
    </row>
    <row r="166" spans="1:11" ht="14.45" customHeight="1" thickBot="1" x14ac:dyDescent="0.25">
      <c r="A166" s="446" t="s">
        <v>407</v>
      </c>
      <c r="B166" s="429">
        <v>58.224527505264</v>
      </c>
      <c r="C166" s="429">
        <v>17.818960000000001</v>
      </c>
      <c r="D166" s="430">
        <v>-40.405567505264003</v>
      </c>
      <c r="E166" s="436">
        <v>0.30603872222700002</v>
      </c>
      <c r="F166" s="429">
        <v>0</v>
      </c>
      <c r="G166" s="430">
        <v>0</v>
      </c>
      <c r="H166" s="432">
        <v>0</v>
      </c>
      <c r="I166" s="429">
        <v>0</v>
      </c>
      <c r="J166" s="430">
        <v>0</v>
      </c>
      <c r="K166" s="433" t="s">
        <v>248</v>
      </c>
    </row>
    <row r="167" spans="1:11" ht="14.45" customHeight="1" thickBot="1" x14ac:dyDescent="0.25">
      <c r="A167" s="447" t="s">
        <v>408</v>
      </c>
      <c r="B167" s="424">
        <v>58.224527505264</v>
      </c>
      <c r="C167" s="424">
        <v>17.818960000000001</v>
      </c>
      <c r="D167" s="425">
        <v>-40.405567505264003</v>
      </c>
      <c r="E167" s="426">
        <v>0.30603872222700002</v>
      </c>
      <c r="F167" s="424">
        <v>0</v>
      </c>
      <c r="G167" s="425">
        <v>0</v>
      </c>
      <c r="H167" s="427">
        <v>0</v>
      </c>
      <c r="I167" s="424">
        <v>0</v>
      </c>
      <c r="J167" s="425">
        <v>0</v>
      </c>
      <c r="K167" s="435" t="s">
        <v>248</v>
      </c>
    </row>
    <row r="168" spans="1:11" ht="14.45" customHeight="1" thickBot="1" x14ac:dyDescent="0.25">
      <c r="A168" s="449" t="s">
        <v>409</v>
      </c>
      <c r="B168" s="424">
        <v>5.540381359865</v>
      </c>
      <c r="C168" s="424">
        <v>1.4871099999999999</v>
      </c>
      <c r="D168" s="425">
        <v>-4.0532713598649996</v>
      </c>
      <c r="E168" s="426">
        <v>0.268412931061</v>
      </c>
      <c r="F168" s="424">
        <v>70.713778898089004</v>
      </c>
      <c r="G168" s="425">
        <v>35.356889449043997</v>
      </c>
      <c r="H168" s="427">
        <v>13.58534</v>
      </c>
      <c r="I168" s="424">
        <v>40.67192</v>
      </c>
      <c r="J168" s="425">
        <v>5.315030550955</v>
      </c>
      <c r="K168" s="428">
        <v>0.57516258689199995</v>
      </c>
    </row>
    <row r="169" spans="1:11" ht="14.45" customHeight="1" thickBot="1" x14ac:dyDescent="0.25">
      <c r="A169" s="447" t="s">
        <v>410</v>
      </c>
      <c r="B169" s="424">
        <v>0</v>
      </c>
      <c r="C169" s="424">
        <v>0</v>
      </c>
      <c r="D169" s="425">
        <v>0</v>
      </c>
      <c r="E169" s="426">
        <v>1</v>
      </c>
      <c r="F169" s="424">
        <v>70.713778898089004</v>
      </c>
      <c r="G169" s="425">
        <v>35.356889449043997</v>
      </c>
      <c r="H169" s="427">
        <v>13.58534</v>
      </c>
      <c r="I169" s="424">
        <v>40.67192</v>
      </c>
      <c r="J169" s="425">
        <v>5.315030550955</v>
      </c>
      <c r="K169" s="428">
        <v>0.57516258689199995</v>
      </c>
    </row>
    <row r="170" spans="1:11" ht="14.45" customHeight="1" thickBot="1" x14ac:dyDescent="0.25">
      <c r="A170" s="447" t="s">
        <v>411</v>
      </c>
      <c r="B170" s="424">
        <v>5.540381359865</v>
      </c>
      <c r="C170" s="424">
        <v>1.4871099999999999</v>
      </c>
      <c r="D170" s="425">
        <v>-4.0532713598649996</v>
      </c>
      <c r="E170" s="426">
        <v>0.268412931061</v>
      </c>
      <c r="F170" s="424">
        <v>0</v>
      </c>
      <c r="G170" s="425">
        <v>0</v>
      </c>
      <c r="H170" s="427">
        <v>0</v>
      </c>
      <c r="I170" s="424">
        <v>0</v>
      </c>
      <c r="J170" s="425">
        <v>0</v>
      </c>
      <c r="K170" s="435" t="s">
        <v>248</v>
      </c>
    </row>
    <row r="171" spans="1:11" ht="14.45" customHeight="1" thickBot="1" x14ac:dyDescent="0.25">
      <c r="A171" s="446" t="s">
        <v>412</v>
      </c>
      <c r="B171" s="429">
        <v>26105.868749434801</v>
      </c>
      <c r="C171" s="429">
        <v>29041.94526</v>
      </c>
      <c r="D171" s="430">
        <v>2936.0765105651999</v>
      </c>
      <c r="E171" s="436">
        <v>1.1124680637419999</v>
      </c>
      <c r="F171" s="429">
        <v>29055.5345159547</v>
      </c>
      <c r="G171" s="430">
        <v>14527.767257977401</v>
      </c>
      <c r="H171" s="432">
        <v>1872.5780999999999</v>
      </c>
      <c r="I171" s="429">
        <v>13675.60122</v>
      </c>
      <c r="J171" s="430">
        <v>-852.16603797736195</v>
      </c>
      <c r="K171" s="437">
        <v>0.47067112850699999</v>
      </c>
    </row>
    <row r="172" spans="1:11" ht="14.45" customHeight="1" thickBot="1" x14ac:dyDescent="0.25">
      <c r="A172" s="447" t="s">
        <v>413</v>
      </c>
      <c r="B172" s="424">
        <v>13505.840719917</v>
      </c>
      <c r="C172" s="424">
        <v>14559.97466</v>
      </c>
      <c r="D172" s="425">
        <v>1054.13394008303</v>
      </c>
      <c r="E172" s="426">
        <v>1.078050227449</v>
      </c>
      <c r="F172" s="424">
        <v>0</v>
      </c>
      <c r="G172" s="425">
        <v>0</v>
      </c>
      <c r="H172" s="427">
        <v>0</v>
      </c>
      <c r="I172" s="424">
        <v>0</v>
      </c>
      <c r="J172" s="425">
        <v>0</v>
      </c>
      <c r="K172" s="435" t="s">
        <v>248</v>
      </c>
    </row>
    <row r="173" spans="1:11" ht="14.45" customHeight="1" thickBot="1" x14ac:dyDescent="0.25">
      <c r="A173" s="447" t="s">
        <v>414</v>
      </c>
      <c r="B173" s="424">
        <v>12600.0280295178</v>
      </c>
      <c r="C173" s="424">
        <v>14481.970600000001</v>
      </c>
      <c r="D173" s="425">
        <v>1881.9425704821699</v>
      </c>
      <c r="E173" s="426">
        <v>1.149360189205</v>
      </c>
      <c r="F173" s="424">
        <v>29055.5345159547</v>
      </c>
      <c r="G173" s="425">
        <v>14527.767257977401</v>
      </c>
      <c r="H173" s="427">
        <v>1872.5780999999999</v>
      </c>
      <c r="I173" s="424">
        <v>13675.60122</v>
      </c>
      <c r="J173" s="425">
        <v>-852.16603797736195</v>
      </c>
      <c r="K173" s="428">
        <v>0.47067112850699999</v>
      </c>
    </row>
    <row r="174" spans="1:11" ht="14.45" customHeight="1" thickBot="1" x14ac:dyDescent="0.25">
      <c r="A174" s="446" t="s">
        <v>415</v>
      </c>
      <c r="B174" s="429">
        <v>0</v>
      </c>
      <c r="C174" s="429">
        <v>1637.9218599999999</v>
      </c>
      <c r="D174" s="430">
        <v>1637.9218599999999</v>
      </c>
      <c r="E174" s="431" t="s">
        <v>248</v>
      </c>
      <c r="F174" s="429">
        <v>0</v>
      </c>
      <c r="G174" s="430">
        <v>0</v>
      </c>
      <c r="H174" s="432">
        <v>66.56438</v>
      </c>
      <c r="I174" s="429">
        <v>624.27229999999895</v>
      </c>
      <c r="J174" s="430">
        <v>624.27229999999895</v>
      </c>
      <c r="K174" s="433" t="s">
        <v>248</v>
      </c>
    </row>
    <row r="175" spans="1:11" ht="14.45" customHeight="1" thickBot="1" x14ac:dyDescent="0.25">
      <c r="A175" s="447" t="s">
        <v>416</v>
      </c>
      <c r="B175" s="424">
        <v>0</v>
      </c>
      <c r="C175" s="424">
        <v>711.41565000000003</v>
      </c>
      <c r="D175" s="425">
        <v>711.41565000000003</v>
      </c>
      <c r="E175" s="434" t="s">
        <v>248</v>
      </c>
      <c r="F175" s="424">
        <v>0</v>
      </c>
      <c r="G175" s="425">
        <v>0</v>
      </c>
      <c r="H175" s="427">
        <v>0</v>
      </c>
      <c r="I175" s="424">
        <v>0</v>
      </c>
      <c r="J175" s="425">
        <v>0</v>
      </c>
      <c r="K175" s="435" t="s">
        <v>248</v>
      </c>
    </row>
    <row r="176" spans="1:11" ht="14.45" customHeight="1" thickBot="1" x14ac:dyDescent="0.25">
      <c r="A176" s="447" t="s">
        <v>417</v>
      </c>
      <c r="B176" s="424">
        <v>0</v>
      </c>
      <c r="C176" s="424">
        <v>926.50621000000001</v>
      </c>
      <c r="D176" s="425">
        <v>926.50621000000001</v>
      </c>
      <c r="E176" s="434" t="s">
        <v>248</v>
      </c>
      <c r="F176" s="424">
        <v>0</v>
      </c>
      <c r="G176" s="425">
        <v>0</v>
      </c>
      <c r="H176" s="427">
        <v>66.56438</v>
      </c>
      <c r="I176" s="424">
        <v>624.27229999999895</v>
      </c>
      <c r="J176" s="425">
        <v>624.27229999999895</v>
      </c>
      <c r="K176" s="435" t="s">
        <v>248</v>
      </c>
    </row>
    <row r="177" spans="1:11" ht="14.45" customHeight="1" thickBot="1" x14ac:dyDescent="0.25">
      <c r="A177" s="450" t="s">
        <v>418</v>
      </c>
      <c r="B177" s="429">
        <v>1784.76393847037</v>
      </c>
      <c r="C177" s="429">
        <v>1463.1090200000001</v>
      </c>
      <c r="D177" s="430">
        <v>-321.65491847037498</v>
      </c>
      <c r="E177" s="436">
        <v>0.81977733215100002</v>
      </c>
      <c r="F177" s="429">
        <v>1522.81652491812</v>
      </c>
      <c r="G177" s="430">
        <v>761.40826245905998</v>
      </c>
      <c r="H177" s="432">
        <v>106.42718000000001</v>
      </c>
      <c r="I177" s="429">
        <v>757.32308</v>
      </c>
      <c r="J177" s="430">
        <v>-4.0851824590600003</v>
      </c>
      <c r="K177" s="437">
        <v>0.49731735084799999</v>
      </c>
    </row>
    <row r="178" spans="1:11" ht="14.45" customHeight="1" thickBot="1" x14ac:dyDescent="0.25">
      <c r="A178" s="446" t="s">
        <v>419</v>
      </c>
      <c r="B178" s="429">
        <v>1784.76393847037</v>
      </c>
      <c r="C178" s="429">
        <v>1463.1090200000001</v>
      </c>
      <c r="D178" s="430">
        <v>-321.65491847037498</v>
      </c>
      <c r="E178" s="436">
        <v>0.81977733215100002</v>
      </c>
      <c r="F178" s="429">
        <v>1522.81652491812</v>
      </c>
      <c r="G178" s="430">
        <v>761.40826245905998</v>
      </c>
      <c r="H178" s="432">
        <v>106.42718000000001</v>
      </c>
      <c r="I178" s="429">
        <v>757.32308</v>
      </c>
      <c r="J178" s="430">
        <v>-4.0851824590600003</v>
      </c>
      <c r="K178" s="437">
        <v>0.49731735084799999</v>
      </c>
    </row>
    <row r="179" spans="1:11" ht="14.45" customHeight="1" thickBot="1" x14ac:dyDescent="0.25">
      <c r="A179" s="447" t="s">
        <v>420</v>
      </c>
      <c r="B179" s="424">
        <v>0.993154672706</v>
      </c>
      <c r="C179" s="424">
        <v>0</v>
      </c>
      <c r="D179" s="425">
        <v>-0.993154672706</v>
      </c>
      <c r="E179" s="426">
        <v>0</v>
      </c>
      <c r="F179" s="424">
        <v>0</v>
      </c>
      <c r="G179" s="425">
        <v>0</v>
      </c>
      <c r="H179" s="427">
        <v>0</v>
      </c>
      <c r="I179" s="424">
        <v>0</v>
      </c>
      <c r="J179" s="425">
        <v>0</v>
      </c>
      <c r="K179" s="428">
        <v>0</v>
      </c>
    </row>
    <row r="180" spans="1:11" ht="14.45" customHeight="1" thickBot="1" x14ac:dyDescent="0.25">
      <c r="A180" s="447" t="s">
        <v>421</v>
      </c>
      <c r="B180" s="424">
        <v>1783.77078379767</v>
      </c>
      <c r="C180" s="424">
        <v>1463.1090200000001</v>
      </c>
      <c r="D180" s="425">
        <v>-320.66176379766898</v>
      </c>
      <c r="E180" s="426">
        <v>0.82023376169700002</v>
      </c>
      <c r="F180" s="424">
        <v>1522.81652491812</v>
      </c>
      <c r="G180" s="425">
        <v>761.40826245905998</v>
      </c>
      <c r="H180" s="427">
        <v>106.42718000000001</v>
      </c>
      <c r="I180" s="424">
        <v>757.32308</v>
      </c>
      <c r="J180" s="425">
        <v>-4.0851824590600003</v>
      </c>
      <c r="K180" s="428">
        <v>0.49731735084799999</v>
      </c>
    </row>
    <row r="181" spans="1:11" ht="14.45" customHeight="1" thickBot="1" x14ac:dyDescent="0.25">
      <c r="A181" s="444" t="s">
        <v>422</v>
      </c>
      <c r="B181" s="424">
        <v>997.85633520176702</v>
      </c>
      <c r="C181" s="424">
        <v>1347.4550300000001</v>
      </c>
      <c r="D181" s="425">
        <v>349.598694798233</v>
      </c>
      <c r="E181" s="426">
        <v>1.350349727175</v>
      </c>
      <c r="F181" s="424">
        <v>1137.66317462454</v>
      </c>
      <c r="G181" s="425">
        <v>568.83158731227002</v>
      </c>
      <c r="H181" s="427">
        <v>45.861469999999997</v>
      </c>
      <c r="I181" s="424">
        <v>734.58366999999998</v>
      </c>
      <c r="J181" s="425">
        <v>165.75208268773</v>
      </c>
      <c r="K181" s="428">
        <v>0.64569521663700002</v>
      </c>
    </row>
    <row r="182" spans="1:11" ht="14.45" customHeight="1" thickBot="1" x14ac:dyDescent="0.25">
      <c r="A182" s="445" t="s">
        <v>423</v>
      </c>
      <c r="B182" s="424">
        <v>0</v>
      </c>
      <c r="C182" s="424">
        <v>3.75</v>
      </c>
      <c r="D182" s="425">
        <v>3.75</v>
      </c>
      <c r="E182" s="434" t="s">
        <v>248</v>
      </c>
      <c r="F182" s="424">
        <v>0</v>
      </c>
      <c r="G182" s="425">
        <v>0</v>
      </c>
      <c r="H182" s="427">
        <v>0</v>
      </c>
      <c r="I182" s="424">
        <v>18</v>
      </c>
      <c r="J182" s="425">
        <v>18</v>
      </c>
      <c r="K182" s="435" t="s">
        <v>248</v>
      </c>
    </row>
    <row r="183" spans="1:11" ht="14.45" customHeight="1" thickBot="1" x14ac:dyDescent="0.25">
      <c r="A183" s="446" t="s">
        <v>424</v>
      </c>
      <c r="B183" s="429">
        <v>0</v>
      </c>
      <c r="C183" s="429">
        <v>3.75</v>
      </c>
      <c r="D183" s="430">
        <v>3.75</v>
      </c>
      <c r="E183" s="431" t="s">
        <v>248</v>
      </c>
      <c r="F183" s="429">
        <v>0</v>
      </c>
      <c r="G183" s="430">
        <v>0</v>
      </c>
      <c r="H183" s="432">
        <v>0</v>
      </c>
      <c r="I183" s="429">
        <v>18</v>
      </c>
      <c r="J183" s="430">
        <v>18</v>
      </c>
      <c r="K183" s="433" t="s">
        <v>248</v>
      </c>
    </row>
    <row r="184" spans="1:11" ht="14.45" customHeight="1" thickBot="1" x14ac:dyDescent="0.25">
      <c r="A184" s="447" t="s">
        <v>425</v>
      </c>
      <c r="B184" s="424">
        <v>0</v>
      </c>
      <c r="C184" s="424">
        <v>3.75</v>
      </c>
      <c r="D184" s="425">
        <v>3.75</v>
      </c>
      <c r="E184" s="434" t="s">
        <v>248</v>
      </c>
      <c r="F184" s="424">
        <v>0</v>
      </c>
      <c r="G184" s="425">
        <v>0</v>
      </c>
      <c r="H184" s="427">
        <v>0</v>
      </c>
      <c r="I184" s="424">
        <v>18</v>
      </c>
      <c r="J184" s="425">
        <v>18</v>
      </c>
      <c r="K184" s="435" t="s">
        <v>248</v>
      </c>
    </row>
    <row r="185" spans="1:11" ht="14.45" customHeight="1" thickBot="1" x14ac:dyDescent="0.25">
      <c r="A185" s="450" t="s">
        <v>426</v>
      </c>
      <c r="B185" s="429">
        <v>997.85633520176702</v>
      </c>
      <c r="C185" s="429">
        <v>1343.7050300000001</v>
      </c>
      <c r="D185" s="430">
        <v>345.848694798233</v>
      </c>
      <c r="E185" s="436">
        <v>1.3465916711629999</v>
      </c>
      <c r="F185" s="429">
        <v>1137.66317462454</v>
      </c>
      <c r="G185" s="430">
        <v>568.83158731227002</v>
      </c>
      <c r="H185" s="432">
        <v>45.861469999999997</v>
      </c>
      <c r="I185" s="429">
        <v>716.58366999999998</v>
      </c>
      <c r="J185" s="430">
        <v>147.75208268773</v>
      </c>
      <c r="K185" s="437">
        <v>0.62987331046899997</v>
      </c>
    </row>
    <row r="186" spans="1:11" ht="14.45" customHeight="1" thickBot="1" x14ac:dyDescent="0.25">
      <c r="A186" s="446" t="s">
        <v>427</v>
      </c>
      <c r="B186" s="429">
        <v>0</v>
      </c>
      <c r="C186" s="429">
        <v>3.2004299999999999</v>
      </c>
      <c r="D186" s="430">
        <v>3.2004299999999999</v>
      </c>
      <c r="E186" s="431" t="s">
        <v>248</v>
      </c>
      <c r="F186" s="429">
        <v>0</v>
      </c>
      <c r="G186" s="430">
        <v>0</v>
      </c>
      <c r="H186" s="432">
        <v>1.6369999999999999E-2</v>
      </c>
      <c r="I186" s="429">
        <v>0.10106999999999999</v>
      </c>
      <c r="J186" s="430">
        <v>0.10106999999999999</v>
      </c>
      <c r="K186" s="433" t="s">
        <v>248</v>
      </c>
    </row>
    <row r="187" spans="1:11" ht="14.45" customHeight="1" thickBot="1" x14ac:dyDescent="0.25">
      <c r="A187" s="447" t="s">
        <v>428</v>
      </c>
      <c r="B187" s="424">
        <v>0</v>
      </c>
      <c r="C187" s="424">
        <v>0.20043</v>
      </c>
      <c r="D187" s="425">
        <v>0.20043</v>
      </c>
      <c r="E187" s="434" t="s">
        <v>248</v>
      </c>
      <c r="F187" s="424">
        <v>0</v>
      </c>
      <c r="G187" s="425">
        <v>0</v>
      </c>
      <c r="H187" s="427">
        <v>1.6369999999999999E-2</v>
      </c>
      <c r="I187" s="424">
        <v>0.10106999999999999</v>
      </c>
      <c r="J187" s="425">
        <v>0.10106999999999999</v>
      </c>
      <c r="K187" s="435" t="s">
        <v>248</v>
      </c>
    </row>
    <row r="188" spans="1:11" ht="14.45" customHeight="1" thickBot="1" x14ac:dyDescent="0.25">
      <c r="A188" s="447" t="s">
        <v>429</v>
      </c>
      <c r="B188" s="424">
        <v>0</v>
      </c>
      <c r="C188" s="424">
        <v>3</v>
      </c>
      <c r="D188" s="425">
        <v>3</v>
      </c>
      <c r="E188" s="434" t="s">
        <v>266</v>
      </c>
      <c r="F188" s="424">
        <v>0</v>
      </c>
      <c r="G188" s="425">
        <v>0</v>
      </c>
      <c r="H188" s="427">
        <v>0</v>
      </c>
      <c r="I188" s="424">
        <v>0</v>
      </c>
      <c r="J188" s="425">
        <v>0</v>
      </c>
      <c r="K188" s="435" t="s">
        <v>248</v>
      </c>
    </row>
    <row r="189" spans="1:11" ht="14.45" customHeight="1" thickBot="1" x14ac:dyDescent="0.25">
      <c r="A189" s="446" t="s">
        <v>430</v>
      </c>
      <c r="B189" s="429">
        <v>997.85633520176702</v>
      </c>
      <c r="C189" s="429">
        <v>1340.5046</v>
      </c>
      <c r="D189" s="430">
        <v>342.64826479823301</v>
      </c>
      <c r="E189" s="436">
        <v>1.343384365775</v>
      </c>
      <c r="F189" s="429">
        <v>1137.66317462454</v>
      </c>
      <c r="G189" s="430">
        <v>568.83158731227002</v>
      </c>
      <c r="H189" s="432">
        <v>45.845100000000002</v>
      </c>
      <c r="I189" s="429">
        <v>716.48260000000005</v>
      </c>
      <c r="J189" s="430">
        <v>147.65101268773</v>
      </c>
      <c r="K189" s="437">
        <v>0.62978447046599995</v>
      </c>
    </row>
    <row r="190" spans="1:11" ht="14.45" customHeight="1" thickBot="1" x14ac:dyDescent="0.25">
      <c r="A190" s="447" t="s">
        <v>431</v>
      </c>
      <c r="B190" s="424">
        <v>937</v>
      </c>
      <c r="C190" s="424">
        <v>1335.95</v>
      </c>
      <c r="D190" s="425">
        <v>398.95</v>
      </c>
      <c r="E190" s="426">
        <v>1.4257737459969999</v>
      </c>
      <c r="F190" s="424">
        <v>1137.66317462454</v>
      </c>
      <c r="G190" s="425">
        <v>568.83158731227002</v>
      </c>
      <c r="H190" s="427">
        <v>45.8</v>
      </c>
      <c r="I190" s="424">
        <v>715.70050000000003</v>
      </c>
      <c r="J190" s="425">
        <v>146.86891268772999</v>
      </c>
      <c r="K190" s="428">
        <v>0.629097008643</v>
      </c>
    </row>
    <row r="191" spans="1:11" ht="14.45" customHeight="1" thickBot="1" x14ac:dyDescent="0.25">
      <c r="A191" s="447" t="s">
        <v>432</v>
      </c>
      <c r="B191" s="424">
        <v>7.3862317528929999</v>
      </c>
      <c r="C191" s="424">
        <v>1.6619999999999999</v>
      </c>
      <c r="D191" s="425">
        <v>-5.724231752893</v>
      </c>
      <c r="E191" s="426">
        <v>0.225013248379</v>
      </c>
      <c r="F191" s="424">
        <v>0</v>
      </c>
      <c r="G191" s="425">
        <v>0</v>
      </c>
      <c r="H191" s="427">
        <v>4.5100000000000001E-2</v>
      </c>
      <c r="I191" s="424">
        <v>0.78210000000000002</v>
      </c>
      <c r="J191" s="425">
        <v>0.78210000000000002</v>
      </c>
      <c r="K191" s="435" t="s">
        <v>248</v>
      </c>
    </row>
    <row r="192" spans="1:11" ht="14.45" customHeight="1" thickBot="1" x14ac:dyDescent="0.25">
      <c r="A192" s="447" t="s">
        <v>433</v>
      </c>
      <c r="B192" s="424">
        <v>53.470103448873999</v>
      </c>
      <c r="C192" s="424">
        <v>2.8925999999999998</v>
      </c>
      <c r="D192" s="425">
        <v>-50.577503448873998</v>
      </c>
      <c r="E192" s="426">
        <v>5.4097520172999999E-2</v>
      </c>
      <c r="F192" s="424">
        <v>0</v>
      </c>
      <c r="G192" s="425">
        <v>0</v>
      </c>
      <c r="H192" s="427">
        <v>0</v>
      </c>
      <c r="I192" s="424">
        <v>0</v>
      </c>
      <c r="J192" s="425">
        <v>0</v>
      </c>
      <c r="K192" s="435" t="s">
        <v>248</v>
      </c>
    </row>
    <row r="193" spans="1:11" ht="14.45" customHeight="1" thickBot="1" x14ac:dyDescent="0.25">
      <c r="A193" s="444" t="s">
        <v>434</v>
      </c>
      <c r="B193" s="424">
        <v>0</v>
      </c>
      <c r="C193" s="424">
        <v>0</v>
      </c>
      <c r="D193" s="425">
        <v>0</v>
      </c>
      <c r="E193" s="434" t="s">
        <v>248</v>
      </c>
      <c r="F193" s="424">
        <v>0</v>
      </c>
      <c r="G193" s="425">
        <v>0</v>
      </c>
      <c r="H193" s="427">
        <v>0</v>
      </c>
      <c r="I193" s="424">
        <v>2.2399999999999998E-3</v>
      </c>
      <c r="J193" s="425">
        <v>2.2399999999999998E-3</v>
      </c>
      <c r="K193" s="435" t="s">
        <v>266</v>
      </c>
    </row>
    <row r="194" spans="1:11" ht="14.45" customHeight="1" thickBot="1" x14ac:dyDescent="0.25">
      <c r="A194" s="450" t="s">
        <v>435</v>
      </c>
      <c r="B194" s="429">
        <v>0</v>
      </c>
      <c r="C194" s="429">
        <v>0</v>
      </c>
      <c r="D194" s="430">
        <v>0</v>
      </c>
      <c r="E194" s="431" t="s">
        <v>248</v>
      </c>
      <c r="F194" s="429">
        <v>0</v>
      </c>
      <c r="G194" s="430">
        <v>0</v>
      </c>
      <c r="H194" s="432">
        <v>0</v>
      </c>
      <c r="I194" s="429">
        <v>2.2399999999999998E-3</v>
      </c>
      <c r="J194" s="430">
        <v>2.2399999999999998E-3</v>
      </c>
      <c r="K194" s="433" t="s">
        <v>266</v>
      </c>
    </row>
    <row r="195" spans="1:11" ht="14.45" customHeight="1" thickBot="1" x14ac:dyDescent="0.25">
      <c r="A195" s="446" t="s">
        <v>436</v>
      </c>
      <c r="B195" s="429">
        <v>0</v>
      </c>
      <c r="C195" s="429">
        <v>0</v>
      </c>
      <c r="D195" s="430">
        <v>0</v>
      </c>
      <c r="E195" s="431" t="s">
        <v>248</v>
      </c>
      <c r="F195" s="429">
        <v>0</v>
      </c>
      <c r="G195" s="430">
        <v>0</v>
      </c>
      <c r="H195" s="432">
        <v>0</v>
      </c>
      <c r="I195" s="429">
        <v>2.2399999999999998E-3</v>
      </c>
      <c r="J195" s="430">
        <v>2.2399999999999998E-3</v>
      </c>
      <c r="K195" s="433" t="s">
        <v>266</v>
      </c>
    </row>
    <row r="196" spans="1:11" ht="14.45" customHeight="1" thickBot="1" x14ac:dyDescent="0.25">
      <c r="A196" s="447" t="s">
        <v>437</v>
      </c>
      <c r="B196" s="424">
        <v>0</v>
      </c>
      <c r="C196" s="424">
        <v>0</v>
      </c>
      <c r="D196" s="425">
        <v>0</v>
      </c>
      <c r="E196" s="434" t="s">
        <v>248</v>
      </c>
      <c r="F196" s="424">
        <v>0</v>
      </c>
      <c r="G196" s="425">
        <v>0</v>
      </c>
      <c r="H196" s="427">
        <v>0</v>
      </c>
      <c r="I196" s="424">
        <v>2.2399999999999998E-3</v>
      </c>
      <c r="J196" s="425">
        <v>2.2399999999999998E-3</v>
      </c>
      <c r="K196" s="435" t="s">
        <v>266</v>
      </c>
    </row>
    <row r="197" spans="1:11" ht="14.45" customHeight="1" thickBot="1" x14ac:dyDescent="0.25">
      <c r="A197" s="443" t="s">
        <v>438</v>
      </c>
      <c r="B197" s="424">
        <v>3750.0657528944998</v>
      </c>
      <c r="C197" s="424">
        <v>3733.6518700000001</v>
      </c>
      <c r="D197" s="425">
        <v>-16.413882894501</v>
      </c>
      <c r="E197" s="426">
        <v>0.99562304130699997</v>
      </c>
      <c r="F197" s="424">
        <v>3915.2592352647398</v>
      </c>
      <c r="G197" s="425">
        <v>1957.6296176323699</v>
      </c>
      <c r="H197" s="427">
        <v>487.94726000000003</v>
      </c>
      <c r="I197" s="424">
        <v>2111.94112</v>
      </c>
      <c r="J197" s="425">
        <v>154.31150236763301</v>
      </c>
      <c r="K197" s="428">
        <v>0.53941284423199998</v>
      </c>
    </row>
    <row r="198" spans="1:11" ht="14.45" customHeight="1" thickBot="1" x14ac:dyDescent="0.25">
      <c r="A198" s="448" t="s">
        <v>439</v>
      </c>
      <c r="B198" s="429">
        <v>3750.0657528944998</v>
      </c>
      <c r="C198" s="429">
        <v>3733.6518700000001</v>
      </c>
      <c r="D198" s="430">
        <v>-16.413882894501</v>
      </c>
      <c r="E198" s="436">
        <v>0.99562304130699997</v>
      </c>
      <c r="F198" s="429">
        <v>3915.2592352647398</v>
      </c>
      <c r="G198" s="430">
        <v>1957.6296176323699</v>
      </c>
      <c r="H198" s="432">
        <v>487.94726000000003</v>
      </c>
      <c r="I198" s="429">
        <v>2111.94112</v>
      </c>
      <c r="J198" s="430">
        <v>154.31150236763301</v>
      </c>
      <c r="K198" s="437">
        <v>0.53941284423199998</v>
      </c>
    </row>
    <row r="199" spans="1:11" ht="14.45" customHeight="1" thickBot="1" x14ac:dyDescent="0.25">
      <c r="A199" s="450" t="s">
        <v>41</v>
      </c>
      <c r="B199" s="429">
        <v>3750.0657528944998</v>
      </c>
      <c r="C199" s="429">
        <v>3733.6518700000001</v>
      </c>
      <c r="D199" s="430">
        <v>-16.413882894501</v>
      </c>
      <c r="E199" s="436">
        <v>0.99562304130699997</v>
      </c>
      <c r="F199" s="429">
        <v>3915.2592352647398</v>
      </c>
      <c r="G199" s="430">
        <v>1957.6296176323699</v>
      </c>
      <c r="H199" s="432">
        <v>487.94726000000003</v>
      </c>
      <c r="I199" s="429">
        <v>2111.94112</v>
      </c>
      <c r="J199" s="430">
        <v>154.31150236763301</v>
      </c>
      <c r="K199" s="437">
        <v>0.53941284423199998</v>
      </c>
    </row>
    <row r="200" spans="1:11" ht="14.45" customHeight="1" thickBot="1" x14ac:dyDescent="0.25">
      <c r="A200" s="449" t="s">
        <v>440</v>
      </c>
      <c r="B200" s="424">
        <v>0</v>
      </c>
      <c r="C200" s="424">
        <v>5.9080000000000001E-2</v>
      </c>
      <c r="D200" s="425">
        <v>5.9080000000000001E-2</v>
      </c>
      <c r="E200" s="434" t="s">
        <v>266</v>
      </c>
      <c r="F200" s="424">
        <v>1.721179754966</v>
      </c>
      <c r="G200" s="425">
        <v>0.86058987748299998</v>
      </c>
      <c r="H200" s="427">
        <v>2.1000000000000001E-2</v>
      </c>
      <c r="I200" s="424">
        <v>0.32967000000000002</v>
      </c>
      <c r="J200" s="425">
        <v>-0.53091987748299996</v>
      </c>
      <c r="K200" s="428">
        <v>0.19153722848999999</v>
      </c>
    </row>
    <row r="201" spans="1:11" ht="14.45" customHeight="1" thickBot="1" x14ac:dyDescent="0.25">
      <c r="A201" s="447" t="s">
        <v>441</v>
      </c>
      <c r="B201" s="424">
        <v>0</v>
      </c>
      <c r="C201" s="424">
        <v>5.9080000000000001E-2</v>
      </c>
      <c r="D201" s="425">
        <v>5.9080000000000001E-2</v>
      </c>
      <c r="E201" s="434" t="s">
        <v>266</v>
      </c>
      <c r="F201" s="424">
        <v>1.721179754966</v>
      </c>
      <c r="G201" s="425">
        <v>0.86058987748299998</v>
      </c>
      <c r="H201" s="427">
        <v>2.1000000000000001E-2</v>
      </c>
      <c r="I201" s="424">
        <v>0.32967000000000002</v>
      </c>
      <c r="J201" s="425">
        <v>-0.53091987748299996</v>
      </c>
      <c r="K201" s="428">
        <v>0.19153722848999999</v>
      </c>
    </row>
    <row r="202" spans="1:11" ht="14.45" customHeight="1" thickBot="1" x14ac:dyDescent="0.25">
      <c r="A202" s="446" t="s">
        <v>442</v>
      </c>
      <c r="B202" s="429">
        <v>35.760671944026001</v>
      </c>
      <c r="C202" s="429">
        <v>15.9194</v>
      </c>
      <c r="D202" s="430">
        <v>-19.841271944024999</v>
      </c>
      <c r="E202" s="436">
        <v>0.44516501325500002</v>
      </c>
      <c r="F202" s="429">
        <v>10.992806388493999</v>
      </c>
      <c r="G202" s="430">
        <v>5.4964031942469997</v>
      </c>
      <c r="H202" s="432">
        <v>0.7056</v>
      </c>
      <c r="I202" s="429">
        <v>5.47722</v>
      </c>
      <c r="J202" s="430">
        <v>-1.9183194247000001E-2</v>
      </c>
      <c r="K202" s="437">
        <v>0.498254932037</v>
      </c>
    </row>
    <row r="203" spans="1:11" ht="14.45" customHeight="1" thickBot="1" x14ac:dyDescent="0.25">
      <c r="A203" s="447" t="s">
        <v>443</v>
      </c>
      <c r="B203" s="424">
        <v>27.482441994154001</v>
      </c>
      <c r="C203" s="424">
        <v>9.0985999999999994</v>
      </c>
      <c r="D203" s="425">
        <v>-18.383841994154</v>
      </c>
      <c r="E203" s="426">
        <v>0.33106956077299998</v>
      </c>
      <c r="F203" s="424">
        <v>0</v>
      </c>
      <c r="G203" s="425">
        <v>0</v>
      </c>
      <c r="H203" s="427">
        <v>0</v>
      </c>
      <c r="I203" s="424">
        <v>0</v>
      </c>
      <c r="J203" s="425">
        <v>0</v>
      </c>
      <c r="K203" s="428">
        <v>6</v>
      </c>
    </row>
    <row r="204" spans="1:11" ht="14.45" customHeight="1" thickBot="1" x14ac:dyDescent="0.25">
      <c r="A204" s="447" t="s">
        <v>444</v>
      </c>
      <c r="B204" s="424">
        <v>8.2782299498709992</v>
      </c>
      <c r="C204" s="424">
        <v>6.8208000000000002</v>
      </c>
      <c r="D204" s="425">
        <v>-1.4574299498709999</v>
      </c>
      <c r="E204" s="426">
        <v>0.82394425394100002</v>
      </c>
      <c r="F204" s="424">
        <v>10.992806388493999</v>
      </c>
      <c r="G204" s="425">
        <v>5.4964031942469997</v>
      </c>
      <c r="H204" s="427">
        <v>0.7056</v>
      </c>
      <c r="I204" s="424">
        <v>5.47722</v>
      </c>
      <c r="J204" s="425">
        <v>-1.9183194247000001E-2</v>
      </c>
      <c r="K204" s="428">
        <v>0.498254932037</v>
      </c>
    </row>
    <row r="205" spans="1:11" ht="14.45" customHeight="1" thickBot="1" x14ac:dyDescent="0.25">
      <c r="A205" s="449" t="s">
        <v>445</v>
      </c>
      <c r="B205" s="424">
        <v>0</v>
      </c>
      <c r="C205" s="424">
        <v>0</v>
      </c>
      <c r="D205" s="425">
        <v>0</v>
      </c>
      <c r="E205" s="426">
        <v>1</v>
      </c>
      <c r="F205" s="424">
        <v>0</v>
      </c>
      <c r="G205" s="425">
        <v>0</v>
      </c>
      <c r="H205" s="427">
        <v>0.19439000000000001</v>
      </c>
      <c r="I205" s="424">
        <v>0.53049000000000002</v>
      </c>
      <c r="J205" s="425">
        <v>0.53049000000000002</v>
      </c>
      <c r="K205" s="435" t="s">
        <v>266</v>
      </c>
    </row>
    <row r="206" spans="1:11" ht="14.45" customHeight="1" thickBot="1" x14ac:dyDescent="0.25">
      <c r="A206" s="447" t="s">
        <v>446</v>
      </c>
      <c r="B206" s="424">
        <v>0</v>
      </c>
      <c r="C206" s="424">
        <v>0</v>
      </c>
      <c r="D206" s="425">
        <v>0</v>
      </c>
      <c r="E206" s="426">
        <v>1</v>
      </c>
      <c r="F206" s="424">
        <v>0</v>
      </c>
      <c r="G206" s="425">
        <v>0</v>
      </c>
      <c r="H206" s="427">
        <v>0.19439000000000001</v>
      </c>
      <c r="I206" s="424">
        <v>0.53049000000000002</v>
      </c>
      <c r="J206" s="425">
        <v>0.53049000000000002</v>
      </c>
      <c r="K206" s="435" t="s">
        <v>266</v>
      </c>
    </row>
    <row r="207" spans="1:11" ht="14.45" customHeight="1" thickBot="1" x14ac:dyDescent="0.25">
      <c r="A207" s="446" t="s">
        <v>447</v>
      </c>
      <c r="B207" s="429">
        <v>81.976186267995999</v>
      </c>
      <c r="C207" s="429">
        <v>77.892579999999995</v>
      </c>
      <c r="D207" s="430">
        <v>-4.0836062679960001</v>
      </c>
      <c r="E207" s="436">
        <v>0.95018545685099998</v>
      </c>
      <c r="F207" s="429">
        <v>99.227907695826005</v>
      </c>
      <c r="G207" s="430">
        <v>49.613953847913002</v>
      </c>
      <c r="H207" s="432">
        <v>0</v>
      </c>
      <c r="I207" s="429">
        <v>25.322479999999999</v>
      </c>
      <c r="J207" s="430">
        <v>-24.291473847913</v>
      </c>
      <c r="K207" s="437">
        <v>0.255195142052</v>
      </c>
    </row>
    <row r="208" spans="1:11" ht="14.45" customHeight="1" thickBot="1" x14ac:dyDescent="0.25">
      <c r="A208" s="447" t="s">
        <v>448</v>
      </c>
      <c r="B208" s="424">
        <v>81.976186267995999</v>
      </c>
      <c r="C208" s="424">
        <v>77.892579999999995</v>
      </c>
      <c r="D208" s="425">
        <v>-4.0836062679960001</v>
      </c>
      <c r="E208" s="426">
        <v>0.95018545685099998</v>
      </c>
      <c r="F208" s="424">
        <v>99.227907695826005</v>
      </c>
      <c r="G208" s="425">
        <v>49.613953847913002</v>
      </c>
      <c r="H208" s="427">
        <v>0</v>
      </c>
      <c r="I208" s="424">
        <v>25.322479999999999</v>
      </c>
      <c r="J208" s="425">
        <v>-24.291473847913</v>
      </c>
      <c r="K208" s="428">
        <v>0.255195142052</v>
      </c>
    </row>
    <row r="209" spans="1:11" ht="14.45" customHeight="1" thickBot="1" x14ac:dyDescent="0.25">
      <c r="A209" s="446" t="s">
        <v>449</v>
      </c>
      <c r="B209" s="429">
        <v>0</v>
      </c>
      <c r="C209" s="429">
        <v>1.56</v>
      </c>
      <c r="D209" s="430">
        <v>1.56</v>
      </c>
      <c r="E209" s="431" t="s">
        <v>266</v>
      </c>
      <c r="F209" s="429">
        <v>0</v>
      </c>
      <c r="G209" s="430">
        <v>0</v>
      </c>
      <c r="H209" s="432">
        <v>0.28000000000000003</v>
      </c>
      <c r="I209" s="429">
        <v>0.28000000000000003</v>
      </c>
      <c r="J209" s="430">
        <v>0.28000000000000003</v>
      </c>
      <c r="K209" s="433" t="s">
        <v>266</v>
      </c>
    </row>
    <row r="210" spans="1:11" ht="14.45" customHeight="1" thickBot="1" x14ac:dyDescent="0.25">
      <c r="A210" s="447" t="s">
        <v>450</v>
      </c>
      <c r="B210" s="424">
        <v>0</v>
      </c>
      <c r="C210" s="424">
        <v>1.56</v>
      </c>
      <c r="D210" s="425">
        <v>1.56</v>
      </c>
      <c r="E210" s="434" t="s">
        <v>266</v>
      </c>
      <c r="F210" s="424">
        <v>0</v>
      </c>
      <c r="G210" s="425">
        <v>0</v>
      </c>
      <c r="H210" s="427">
        <v>0.28000000000000003</v>
      </c>
      <c r="I210" s="424">
        <v>0.28000000000000003</v>
      </c>
      <c r="J210" s="425">
        <v>0.28000000000000003</v>
      </c>
      <c r="K210" s="435" t="s">
        <v>266</v>
      </c>
    </row>
    <row r="211" spans="1:11" ht="14.45" customHeight="1" thickBot="1" x14ac:dyDescent="0.25">
      <c r="A211" s="446" t="s">
        <v>451</v>
      </c>
      <c r="B211" s="429">
        <v>1380.73652297119</v>
      </c>
      <c r="C211" s="429">
        <v>1156.4376</v>
      </c>
      <c r="D211" s="430">
        <v>-224.29892297119301</v>
      </c>
      <c r="E211" s="436">
        <v>0.83755124946699999</v>
      </c>
      <c r="F211" s="429">
        <v>1552.7490184179901</v>
      </c>
      <c r="G211" s="430">
        <v>776.37450920899596</v>
      </c>
      <c r="H211" s="432">
        <v>231.34069</v>
      </c>
      <c r="I211" s="429">
        <v>747.02862000000005</v>
      </c>
      <c r="J211" s="430">
        <v>-29.345889208995001</v>
      </c>
      <c r="K211" s="437">
        <v>0.48110068732200001</v>
      </c>
    </row>
    <row r="212" spans="1:11" ht="14.45" customHeight="1" thickBot="1" x14ac:dyDescent="0.25">
      <c r="A212" s="447" t="s">
        <v>452</v>
      </c>
      <c r="B212" s="424">
        <v>1380.73652297119</v>
      </c>
      <c r="C212" s="424">
        <v>1156.4376</v>
      </c>
      <c r="D212" s="425">
        <v>-224.29892297119301</v>
      </c>
      <c r="E212" s="426">
        <v>0.83755124946699999</v>
      </c>
      <c r="F212" s="424">
        <v>1552.7490184179901</v>
      </c>
      <c r="G212" s="425">
        <v>776.37450920899596</v>
      </c>
      <c r="H212" s="427">
        <v>231.34069</v>
      </c>
      <c r="I212" s="424">
        <v>747.02862000000005</v>
      </c>
      <c r="J212" s="425">
        <v>-29.345889208995001</v>
      </c>
      <c r="K212" s="428">
        <v>0.48110068732200001</v>
      </c>
    </row>
    <row r="213" spans="1:11" ht="14.45" customHeight="1" thickBot="1" x14ac:dyDescent="0.25">
      <c r="A213" s="446" t="s">
        <v>453</v>
      </c>
      <c r="B213" s="429">
        <v>0</v>
      </c>
      <c r="C213" s="429">
        <v>7.6929999999999996</v>
      </c>
      <c r="D213" s="430">
        <v>7.6929999999999996</v>
      </c>
      <c r="E213" s="431" t="s">
        <v>266</v>
      </c>
      <c r="F213" s="429">
        <v>0</v>
      </c>
      <c r="G213" s="430">
        <v>0</v>
      </c>
      <c r="H213" s="432">
        <v>3.9340000000000002</v>
      </c>
      <c r="I213" s="429">
        <v>3.9340000000000002</v>
      </c>
      <c r="J213" s="430">
        <v>3.9340000000000002</v>
      </c>
      <c r="K213" s="433" t="s">
        <v>266</v>
      </c>
    </row>
    <row r="214" spans="1:11" ht="14.45" customHeight="1" thickBot="1" x14ac:dyDescent="0.25">
      <c r="A214" s="447" t="s">
        <v>454</v>
      </c>
      <c r="B214" s="424">
        <v>0</v>
      </c>
      <c r="C214" s="424">
        <v>7.6929999999999996</v>
      </c>
      <c r="D214" s="425">
        <v>7.6929999999999996</v>
      </c>
      <c r="E214" s="434" t="s">
        <v>266</v>
      </c>
      <c r="F214" s="424">
        <v>0</v>
      </c>
      <c r="G214" s="425">
        <v>0</v>
      </c>
      <c r="H214" s="427">
        <v>3.9340000000000002</v>
      </c>
      <c r="I214" s="424">
        <v>3.9340000000000002</v>
      </c>
      <c r="J214" s="425">
        <v>3.9340000000000002</v>
      </c>
      <c r="K214" s="435" t="s">
        <v>266</v>
      </c>
    </row>
    <row r="215" spans="1:11" ht="14.45" customHeight="1" thickBot="1" x14ac:dyDescent="0.25">
      <c r="A215" s="446" t="s">
        <v>455</v>
      </c>
      <c r="B215" s="429">
        <v>2251.5923717112901</v>
      </c>
      <c r="C215" s="429">
        <v>2474.0902099999998</v>
      </c>
      <c r="D215" s="430">
        <v>222.49783828871401</v>
      </c>
      <c r="E215" s="436">
        <v>1.0988179925829999</v>
      </c>
      <c r="F215" s="429">
        <v>2250.5683230074601</v>
      </c>
      <c r="G215" s="430">
        <v>1125.28416150373</v>
      </c>
      <c r="H215" s="432">
        <v>251.47157999999999</v>
      </c>
      <c r="I215" s="429">
        <v>1329.03864</v>
      </c>
      <c r="J215" s="430">
        <v>203.75447849627199</v>
      </c>
      <c r="K215" s="437">
        <v>0.59053467802399995</v>
      </c>
    </row>
    <row r="216" spans="1:11" ht="14.45" customHeight="1" thickBot="1" x14ac:dyDescent="0.25">
      <c r="A216" s="447" t="s">
        <v>456</v>
      </c>
      <c r="B216" s="424">
        <v>2251.5923717112901</v>
      </c>
      <c r="C216" s="424">
        <v>2474.0902099999998</v>
      </c>
      <c r="D216" s="425">
        <v>222.49783828871401</v>
      </c>
      <c r="E216" s="426">
        <v>1.0988179925829999</v>
      </c>
      <c r="F216" s="424">
        <v>2250.5683230074601</v>
      </c>
      <c r="G216" s="425">
        <v>1125.28416150373</v>
      </c>
      <c r="H216" s="427">
        <v>251.47157999999999</v>
      </c>
      <c r="I216" s="424">
        <v>1329.03864</v>
      </c>
      <c r="J216" s="425">
        <v>203.75447849627199</v>
      </c>
      <c r="K216" s="428">
        <v>0.59053467802399995</v>
      </c>
    </row>
    <row r="217" spans="1:11" ht="14.45" customHeight="1" thickBot="1" x14ac:dyDescent="0.25">
      <c r="A217" s="443" t="s">
        <v>457</v>
      </c>
      <c r="B217" s="424">
        <v>0</v>
      </c>
      <c r="C217" s="424">
        <v>40.786999999999999</v>
      </c>
      <c r="D217" s="425">
        <v>40.786999999999999</v>
      </c>
      <c r="E217" s="434" t="s">
        <v>248</v>
      </c>
      <c r="F217" s="424">
        <v>0</v>
      </c>
      <c r="G217" s="425">
        <v>0</v>
      </c>
      <c r="H217" s="427">
        <v>0</v>
      </c>
      <c r="I217" s="424">
        <v>12.96424</v>
      </c>
      <c r="J217" s="425">
        <v>12.96424</v>
      </c>
      <c r="K217" s="435" t="s">
        <v>266</v>
      </c>
    </row>
    <row r="218" spans="1:11" ht="14.45" customHeight="1" thickBot="1" x14ac:dyDescent="0.25">
      <c r="A218" s="448" t="s">
        <v>458</v>
      </c>
      <c r="B218" s="429">
        <v>0</v>
      </c>
      <c r="C218" s="429">
        <v>40.786999999999999</v>
      </c>
      <c r="D218" s="430">
        <v>40.786999999999999</v>
      </c>
      <c r="E218" s="431" t="s">
        <v>248</v>
      </c>
      <c r="F218" s="429">
        <v>0</v>
      </c>
      <c r="G218" s="430">
        <v>0</v>
      </c>
      <c r="H218" s="432">
        <v>0</v>
      </c>
      <c r="I218" s="429">
        <v>12.96424</v>
      </c>
      <c r="J218" s="430">
        <v>12.96424</v>
      </c>
      <c r="K218" s="433" t="s">
        <v>266</v>
      </c>
    </row>
    <row r="219" spans="1:11" ht="14.45" customHeight="1" thickBot="1" x14ac:dyDescent="0.25">
      <c r="A219" s="450" t="s">
        <v>459</v>
      </c>
      <c r="B219" s="429">
        <v>0</v>
      </c>
      <c r="C219" s="429">
        <v>40.786999999999999</v>
      </c>
      <c r="D219" s="430">
        <v>40.786999999999999</v>
      </c>
      <c r="E219" s="431" t="s">
        <v>248</v>
      </c>
      <c r="F219" s="429">
        <v>0</v>
      </c>
      <c r="G219" s="430">
        <v>0</v>
      </c>
      <c r="H219" s="432">
        <v>0</v>
      </c>
      <c r="I219" s="429">
        <v>12.96424</v>
      </c>
      <c r="J219" s="430">
        <v>12.96424</v>
      </c>
      <c r="K219" s="433" t="s">
        <v>266</v>
      </c>
    </row>
    <row r="220" spans="1:11" ht="14.45" customHeight="1" thickBot="1" x14ac:dyDescent="0.25">
      <c r="A220" s="446" t="s">
        <v>460</v>
      </c>
      <c r="B220" s="429">
        <v>0</v>
      </c>
      <c r="C220" s="429">
        <v>40.786999999999999</v>
      </c>
      <c r="D220" s="430">
        <v>40.786999999999999</v>
      </c>
      <c r="E220" s="431" t="s">
        <v>266</v>
      </c>
      <c r="F220" s="429">
        <v>0</v>
      </c>
      <c r="G220" s="430">
        <v>0</v>
      </c>
      <c r="H220" s="432">
        <v>0</v>
      </c>
      <c r="I220" s="429">
        <v>12.96424</v>
      </c>
      <c r="J220" s="430">
        <v>12.96424</v>
      </c>
      <c r="K220" s="433" t="s">
        <v>266</v>
      </c>
    </row>
    <row r="221" spans="1:11" ht="14.45" customHeight="1" thickBot="1" x14ac:dyDescent="0.25">
      <c r="A221" s="447" t="s">
        <v>461</v>
      </c>
      <c r="B221" s="424">
        <v>0</v>
      </c>
      <c r="C221" s="424">
        <v>40.786999999999999</v>
      </c>
      <c r="D221" s="425">
        <v>40.786999999999999</v>
      </c>
      <c r="E221" s="434" t="s">
        <v>266</v>
      </c>
      <c r="F221" s="424">
        <v>0</v>
      </c>
      <c r="G221" s="425">
        <v>0</v>
      </c>
      <c r="H221" s="427">
        <v>0</v>
      </c>
      <c r="I221" s="424">
        <v>12.923</v>
      </c>
      <c r="J221" s="425">
        <v>12.923</v>
      </c>
      <c r="K221" s="435" t="s">
        <v>266</v>
      </c>
    </row>
    <row r="222" spans="1:11" ht="14.45" customHeight="1" thickBot="1" x14ac:dyDescent="0.25">
      <c r="A222" s="447" t="s">
        <v>462</v>
      </c>
      <c r="B222" s="424">
        <v>0</v>
      </c>
      <c r="C222" s="424">
        <v>0</v>
      </c>
      <c r="D222" s="425">
        <v>0</v>
      </c>
      <c r="E222" s="426">
        <v>1</v>
      </c>
      <c r="F222" s="424">
        <v>0</v>
      </c>
      <c r="G222" s="425">
        <v>0</v>
      </c>
      <c r="H222" s="427">
        <v>0</v>
      </c>
      <c r="I222" s="424">
        <v>4.1239999999999999E-2</v>
      </c>
      <c r="J222" s="425">
        <v>4.1239999999999999E-2</v>
      </c>
      <c r="K222" s="435" t="s">
        <v>266</v>
      </c>
    </row>
    <row r="223" spans="1:11" ht="14.45" customHeight="1" thickBot="1" x14ac:dyDescent="0.25">
      <c r="A223" s="451"/>
      <c r="B223" s="424">
        <v>2111.6363164979698</v>
      </c>
      <c r="C223" s="424">
        <v>2040.9003599999301</v>
      </c>
      <c r="D223" s="425">
        <v>-70.735956498031996</v>
      </c>
      <c r="E223" s="426">
        <v>0.96650182801499995</v>
      </c>
      <c r="F223" s="424">
        <v>1270.2596189246699</v>
      </c>
      <c r="G223" s="425">
        <v>635.12980946233404</v>
      </c>
      <c r="H223" s="427">
        <v>-847.52177999998901</v>
      </c>
      <c r="I223" s="424">
        <v>-496.06022999998697</v>
      </c>
      <c r="J223" s="425">
        <v>-1131.1900394623201</v>
      </c>
      <c r="K223" s="428">
        <v>-0.39051877475199998</v>
      </c>
    </row>
    <row r="224" spans="1:11" ht="14.45" customHeight="1" thickBot="1" x14ac:dyDescent="0.25">
      <c r="A224" s="452" t="s">
        <v>53</v>
      </c>
      <c r="B224" s="439">
        <v>2111.6363164979698</v>
      </c>
      <c r="C224" s="439">
        <v>2040.9003599999301</v>
      </c>
      <c r="D224" s="440">
        <v>-70.735956498026994</v>
      </c>
      <c r="E224" s="441" t="s">
        <v>248</v>
      </c>
      <c r="F224" s="439">
        <v>1270.2596189246699</v>
      </c>
      <c r="G224" s="440">
        <v>635.12980946233404</v>
      </c>
      <c r="H224" s="439">
        <v>-847.52177999998901</v>
      </c>
      <c r="I224" s="439">
        <v>-496.060229999988</v>
      </c>
      <c r="J224" s="440">
        <v>-1131.1900394623201</v>
      </c>
      <c r="K224" s="442">
        <v>-0.39051877475199998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4C174CA0-AC5C-470F-BC17-5ECE3AF856D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2" customWidth="1"/>
    <col min="2" max="2" width="61.140625" style="192" customWidth="1"/>
    <col min="3" max="3" width="9.5703125" style="115" hidden="1" customWidth="1" outlineLevel="1"/>
    <col min="4" max="4" width="9.5703125" style="193" customWidth="1" collapsed="1"/>
    <col min="5" max="5" width="2.28515625" style="193" customWidth="1"/>
    <col min="6" max="6" width="9.5703125" style="194" customWidth="1"/>
    <col min="7" max="7" width="9.5703125" style="191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2" t="s">
        <v>247</v>
      </c>
      <c r="B2" s="190"/>
      <c r="C2" s="190"/>
      <c r="D2" s="190"/>
      <c r="E2" s="190"/>
      <c r="F2" s="190"/>
    </row>
    <row r="3" spans="1:10" ht="14.45" customHeight="1" thickBot="1" x14ac:dyDescent="0.25">
      <c r="A3" s="212"/>
      <c r="B3" s="251"/>
      <c r="C3" s="250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5" customHeight="1" thickBot="1" x14ac:dyDescent="0.2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5" customHeight="1" x14ac:dyDescent="0.2">
      <c r="A5" s="453" t="s">
        <v>463</v>
      </c>
      <c r="B5" s="454" t="s">
        <v>464</v>
      </c>
      <c r="C5" s="455" t="s">
        <v>465</v>
      </c>
      <c r="D5" s="455" t="s">
        <v>465</v>
      </c>
      <c r="E5" s="455"/>
      <c r="F5" s="455" t="s">
        <v>465</v>
      </c>
      <c r="G5" s="455" t="s">
        <v>465</v>
      </c>
      <c r="H5" s="455" t="s">
        <v>465</v>
      </c>
      <c r="I5" s="456" t="s">
        <v>465</v>
      </c>
      <c r="J5" s="457" t="s">
        <v>55</v>
      </c>
    </row>
    <row r="6" spans="1:10" ht="14.45" customHeight="1" x14ac:dyDescent="0.2">
      <c r="A6" s="453" t="s">
        <v>463</v>
      </c>
      <c r="B6" s="454" t="s">
        <v>466</v>
      </c>
      <c r="C6" s="455">
        <v>2.8553299999999999</v>
      </c>
      <c r="D6" s="455">
        <v>0.99287999999999998</v>
      </c>
      <c r="E6" s="455"/>
      <c r="F6" s="455">
        <v>3.6593400000000003</v>
      </c>
      <c r="G6" s="455">
        <v>5</v>
      </c>
      <c r="H6" s="455">
        <v>-1.3406599999999997</v>
      </c>
      <c r="I6" s="456">
        <v>0.73186800000000007</v>
      </c>
      <c r="J6" s="457" t="s">
        <v>1</v>
      </c>
    </row>
    <row r="7" spans="1:10" ht="14.45" customHeight="1" x14ac:dyDescent="0.2">
      <c r="A7" s="453" t="s">
        <v>463</v>
      </c>
      <c r="B7" s="454" t="s">
        <v>467</v>
      </c>
      <c r="C7" s="455">
        <v>6.7759999999999998</v>
      </c>
      <c r="D7" s="455">
        <v>0</v>
      </c>
      <c r="E7" s="455"/>
      <c r="F7" s="455">
        <v>0</v>
      </c>
      <c r="G7" s="455">
        <v>5</v>
      </c>
      <c r="H7" s="455">
        <v>-5</v>
      </c>
      <c r="I7" s="456">
        <v>0</v>
      </c>
      <c r="J7" s="457" t="s">
        <v>1</v>
      </c>
    </row>
    <row r="8" spans="1:10" ht="14.45" customHeight="1" x14ac:dyDescent="0.2">
      <c r="A8" s="453" t="s">
        <v>463</v>
      </c>
      <c r="B8" s="454" t="s">
        <v>468</v>
      </c>
      <c r="C8" s="455">
        <v>9.6313300000000002</v>
      </c>
      <c r="D8" s="455">
        <v>0.99287999999999998</v>
      </c>
      <c r="E8" s="455"/>
      <c r="F8" s="455">
        <v>3.6593400000000003</v>
      </c>
      <c r="G8" s="455">
        <v>10</v>
      </c>
      <c r="H8" s="455">
        <v>-6.3406599999999997</v>
      </c>
      <c r="I8" s="456">
        <v>0.36593400000000004</v>
      </c>
      <c r="J8" s="457" t="s">
        <v>469</v>
      </c>
    </row>
    <row r="10" spans="1:10" ht="14.45" customHeight="1" x14ac:dyDescent="0.2">
      <c r="A10" s="453" t="s">
        <v>463</v>
      </c>
      <c r="B10" s="454" t="s">
        <v>464</v>
      </c>
      <c r="C10" s="455" t="s">
        <v>465</v>
      </c>
      <c r="D10" s="455" t="s">
        <v>465</v>
      </c>
      <c r="E10" s="455"/>
      <c r="F10" s="455" t="s">
        <v>465</v>
      </c>
      <c r="G10" s="455" t="s">
        <v>465</v>
      </c>
      <c r="H10" s="455" t="s">
        <v>465</v>
      </c>
      <c r="I10" s="456" t="s">
        <v>465</v>
      </c>
      <c r="J10" s="457" t="s">
        <v>55</v>
      </c>
    </row>
    <row r="11" spans="1:10" ht="14.45" customHeight="1" x14ac:dyDescent="0.2">
      <c r="A11" s="453" t="s">
        <v>470</v>
      </c>
      <c r="B11" s="454" t="s">
        <v>471</v>
      </c>
      <c r="C11" s="455" t="s">
        <v>465</v>
      </c>
      <c r="D11" s="455" t="s">
        <v>465</v>
      </c>
      <c r="E11" s="455"/>
      <c r="F11" s="455" t="s">
        <v>465</v>
      </c>
      <c r="G11" s="455" t="s">
        <v>465</v>
      </c>
      <c r="H11" s="455" t="s">
        <v>465</v>
      </c>
      <c r="I11" s="456" t="s">
        <v>465</v>
      </c>
      <c r="J11" s="457" t="s">
        <v>0</v>
      </c>
    </row>
    <row r="12" spans="1:10" ht="14.45" customHeight="1" x14ac:dyDescent="0.2">
      <c r="A12" s="453" t="s">
        <v>470</v>
      </c>
      <c r="B12" s="454" t="s">
        <v>466</v>
      </c>
      <c r="C12" s="455">
        <v>2.8553299999999999</v>
      </c>
      <c r="D12" s="455">
        <v>0.99287999999999998</v>
      </c>
      <c r="E12" s="455"/>
      <c r="F12" s="455">
        <v>3.6593400000000003</v>
      </c>
      <c r="G12" s="455">
        <v>5</v>
      </c>
      <c r="H12" s="455">
        <v>-1.3406599999999997</v>
      </c>
      <c r="I12" s="456">
        <v>0.73186800000000007</v>
      </c>
      <c r="J12" s="457" t="s">
        <v>1</v>
      </c>
    </row>
    <row r="13" spans="1:10" ht="14.45" customHeight="1" x14ac:dyDescent="0.2">
      <c r="A13" s="453" t="s">
        <v>470</v>
      </c>
      <c r="B13" s="454" t="s">
        <v>467</v>
      </c>
      <c r="C13" s="455">
        <v>6.7759999999999998</v>
      </c>
      <c r="D13" s="455">
        <v>0</v>
      </c>
      <c r="E13" s="455"/>
      <c r="F13" s="455">
        <v>0</v>
      </c>
      <c r="G13" s="455">
        <v>5</v>
      </c>
      <c r="H13" s="455">
        <v>-5</v>
      </c>
      <c r="I13" s="456">
        <v>0</v>
      </c>
      <c r="J13" s="457" t="s">
        <v>1</v>
      </c>
    </row>
    <row r="14" spans="1:10" ht="14.45" customHeight="1" x14ac:dyDescent="0.2">
      <c r="A14" s="453" t="s">
        <v>470</v>
      </c>
      <c r="B14" s="454" t="s">
        <v>472</v>
      </c>
      <c r="C14" s="455">
        <v>9.6313300000000002</v>
      </c>
      <c r="D14" s="455">
        <v>0.99287999999999998</v>
      </c>
      <c r="E14" s="455"/>
      <c r="F14" s="455">
        <v>3.6593400000000003</v>
      </c>
      <c r="G14" s="455">
        <v>10</v>
      </c>
      <c r="H14" s="455">
        <v>-6.3406599999999997</v>
      </c>
      <c r="I14" s="456">
        <v>0.36593400000000004</v>
      </c>
      <c r="J14" s="457" t="s">
        <v>473</v>
      </c>
    </row>
    <row r="15" spans="1:10" ht="14.45" customHeight="1" x14ac:dyDescent="0.2">
      <c r="A15" s="453" t="s">
        <v>465</v>
      </c>
      <c r="B15" s="454" t="s">
        <v>465</v>
      </c>
      <c r="C15" s="455" t="s">
        <v>465</v>
      </c>
      <c r="D15" s="455" t="s">
        <v>465</v>
      </c>
      <c r="E15" s="455"/>
      <c r="F15" s="455" t="s">
        <v>465</v>
      </c>
      <c r="G15" s="455" t="s">
        <v>465</v>
      </c>
      <c r="H15" s="455" t="s">
        <v>465</v>
      </c>
      <c r="I15" s="456" t="s">
        <v>465</v>
      </c>
      <c r="J15" s="457" t="s">
        <v>474</v>
      </c>
    </row>
    <row r="16" spans="1:10" ht="14.45" customHeight="1" x14ac:dyDescent="0.2">
      <c r="A16" s="453" t="s">
        <v>463</v>
      </c>
      <c r="B16" s="454" t="s">
        <v>468</v>
      </c>
      <c r="C16" s="455">
        <v>9.6313300000000002</v>
      </c>
      <c r="D16" s="455">
        <v>0.99287999999999998</v>
      </c>
      <c r="E16" s="455"/>
      <c r="F16" s="455">
        <v>3.6593400000000003</v>
      </c>
      <c r="G16" s="455">
        <v>10</v>
      </c>
      <c r="H16" s="455">
        <v>-6.3406599999999997</v>
      </c>
      <c r="I16" s="456">
        <v>0.36593400000000004</v>
      </c>
      <c r="J16" s="457" t="s">
        <v>469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 xr:uid="{A4C9AEA6-0D6A-4852-81E2-8AA2B4DE70D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3" bestFit="1" customWidth="1" collapsed="1"/>
    <col min="4" max="4" width="18.7109375" style="197" customWidth="1"/>
    <col min="5" max="5" width="9" style="255" bestFit="1" customWidth="1"/>
    <col min="6" max="6" width="18.7109375" style="197" customWidth="1"/>
    <col min="7" max="7" width="5" style="193" customWidth="1"/>
    <col min="8" max="8" width="12.42578125" style="193" hidden="1" customWidth="1" outlineLevel="1"/>
    <col min="9" max="9" width="8.5703125" style="193" hidden="1" customWidth="1" outlineLevel="1"/>
    <col min="10" max="10" width="25.7109375" style="193" customWidth="1" collapsed="1"/>
    <col min="11" max="11" width="8.7109375" style="193" customWidth="1"/>
    <col min="12" max="13" width="7.7109375" style="191" customWidth="1"/>
    <col min="14" max="14" width="12.7109375" style="191" customWidth="1"/>
    <col min="15" max="16384" width="8.85546875" style="115"/>
  </cols>
  <sheetData>
    <row r="1" spans="1:14" ht="18.600000000000001" customHeight="1" thickBot="1" x14ac:dyDescent="0.35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5" customHeight="1" thickBot="1" x14ac:dyDescent="0.2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5" customHeight="1" thickBot="1" x14ac:dyDescent="0.2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146.37376213204786</v>
      </c>
      <c r="M3" s="84">
        <f>SUBTOTAL(9,M5:M1048576)</f>
        <v>25</v>
      </c>
      <c r="N3" s="85">
        <f>SUBTOTAL(9,N5:N1048576)</f>
        <v>3659.3440533011963</v>
      </c>
    </row>
    <row r="4" spans="1:14" s="192" customFormat="1" ht="14.45" customHeight="1" thickBot="1" x14ac:dyDescent="0.25">
      <c r="A4" s="458" t="s">
        <v>4</v>
      </c>
      <c r="B4" s="459" t="s">
        <v>5</v>
      </c>
      <c r="C4" s="459" t="s">
        <v>0</v>
      </c>
      <c r="D4" s="459" t="s">
        <v>6</v>
      </c>
      <c r="E4" s="460" t="s">
        <v>7</v>
      </c>
      <c r="F4" s="459" t="s">
        <v>1</v>
      </c>
      <c r="G4" s="459" t="s">
        <v>8</v>
      </c>
      <c r="H4" s="459" t="s">
        <v>9</v>
      </c>
      <c r="I4" s="459" t="s">
        <v>10</v>
      </c>
      <c r="J4" s="461" t="s">
        <v>11</v>
      </c>
      <c r="K4" s="461" t="s">
        <v>12</v>
      </c>
      <c r="L4" s="462" t="s">
        <v>126</v>
      </c>
      <c r="M4" s="462" t="s">
        <v>13</v>
      </c>
      <c r="N4" s="463" t="s">
        <v>137</v>
      </c>
    </row>
    <row r="5" spans="1:14" ht="14.45" customHeight="1" x14ac:dyDescent="0.2">
      <c r="A5" s="466" t="s">
        <v>463</v>
      </c>
      <c r="B5" s="467" t="s">
        <v>464</v>
      </c>
      <c r="C5" s="468" t="s">
        <v>470</v>
      </c>
      <c r="D5" s="469" t="s">
        <v>471</v>
      </c>
      <c r="E5" s="470">
        <v>50113001</v>
      </c>
      <c r="F5" s="469" t="s">
        <v>475</v>
      </c>
      <c r="G5" s="468" t="s">
        <v>476</v>
      </c>
      <c r="H5" s="468">
        <v>184256</v>
      </c>
      <c r="I5" s="468">
        <v>84256</v>
      </c>
      <c r="J5" s="468" t="s">
        <v>477</v>
      </c>
      <c r="K5" s="468" t="s">
        <v>478</v>
      </c>
      <c r="L5" s="471">
        <v>27.119999999999994</v>
      </c>
      <c r="M5" s="471">
        <v>2</v>
      </c>
      <c r="N5" s="472">
        <v>54.239999999999988</v>
      </c>
    </row>
    <row r="6" spans="1:14" ht="14.45" customHeight="1" x14ac:dyDescent="0.2">
      <c r="A6" s="473" t="s">
        <v>463</v>
      </c>
      <c r="B6" s="474" t="s">
        <v>464</v>
      </c>
      <c r="C6" s="475" t="s">
        <v>470</v>
      </c>
      <c r="D6" s="476" t="s">
        <v>471</v>
      </c>
      <c r="E6" s="477">
        <v>50113001</v>
      </c>
      <c r="F6" s="476" t="s">
        <v>475</v>
      </c>
      <c r="G6" s="475" t="s">
        <v>476</v>
      </c>
      <c r="H6" s="475">
        <v>162320</v>
      </c>
      <c r="I6" s="475">
        <v>62320</v>
      </c>
      <c r="J6" s="475" t="s">
        <v>479</v>
      </c>
      <c r="K6" s="475" t="s">
        <v>480</v>
      </c>
      <c r="L6" s="478">
        <v>77.319999999999993</v>
      </c>
      <c r="M6" s="478">
        <v>1</v>
      </c>
      <c r="N6" s="479">
        <v>77.319999999999993</v>
      </c>
    </row>
    <row r="7" spans="1:14" ht="14.45" customHeight="1" x14ac:dyDescent="0.2">
      <c r="A7" s="473" t="s">
        <v>463</v>
      </c>
      <c r="B7" s="474" t="s">
        <v>464</v>
      </c>
      <c r="C7" s="475" t="s">
        <v>470</v>
      </c>
      <c r="D7" s="476" t="s">
        <v>471</v>
      </c>
      <c r="E7" s="477">
        <v>50113001</v>
      </c>
      <c r="F7" s="476" t="s">
        <v>475</v>
      </c>
      <c r="G7" s="475" t="s">
        <v>476</v>
      </c>
      <c r="H7" s="475">
        <v>930043</v>
      </c>
      <c r="I7" s="475">
        <v>0</v>
      </c>
      <c r="J7" s="475" t="s">
        <v>481</v>
      </c>
      <c r="K7" s="475" t="s">
        <v>465</v>
      </c>
      <c r="L7" s="478">
        <v>31.871500000000001</v>
      </c>
      <c r="M7" s="478">
        <v>3</v>
      </c>
      <c r="N7" s="479">
        <v>95.614500000000007</v>
      </c>
    </row>
    <row r="8" spans="1:14" ht="14.45" customHeight="1" x14ac:dyDescent="0.2">
      <c r="A8" s="473" t="s">
        <v>463</v>
      </c>
      <c r="B8" s="474" t="s">
        <v>464</v>
      </c>
      <c r="C8" s="475" t="s">
        <v>470</v>
      </c>
      <c r="D8" s="476" t="s">
        <v>471</v>
      </c>
      <c r="E8" s="477">
        <v>50113001</v>
      </c>
      <c r="F8" s="476" t="s">
        <v>475</v>
      </c>
      <c r="G8" s="475" t="s">
        <v>476</v>
      </c>
      <c r="H8" s="475">
        <v>215473</v>
      </c>
      <c r="I8" s="475">
        <v>215473</v>
      </c>
      <c r="J8" s="475" t="s">
        <v>482</v>
      </c>
      <c r="K8" s="475" t="s">
        <v>483</v>
      </c>
      <c r="L8" s="478">
        <v>336.57000000000005</v>
      </c>
      <c r="M8" s="478">
        <v>1</v>
      </c>
      <c r="N8" s="479">
        <v>336.57000000000005</v>
      </c>
    </row>
    <row r="9" spans="1:14" ht="14.45" customHeight="1" x14ac:dyDescent="0.2">
      <c r="A9" s="473" t="s">
        <v>463</v>
      </c>
      <c r="B9" s="474" t="s">
        <v>464</v>
      </c>
      <c r="C9" s="475" t="s">
        <v>470</v>
      </c>
      <c r="D9" s="476" t="s">
        <v>471</v>
      </c>
      <c r="E9" s="477">
        <v>50113001</v>
      </c>
      <c r="F9" s="476" t="s">
        <v>475</v>
      </c>
      <c r="G9" s="475" t="s">
        <v>476</v>
      </c>
      <c r="H9" s="475">
        <v>846629</v>
      </c>
      <c r="I9" s="475">
        <v>100013</v>
      </c>
      <c r="J9" s="475" t="s">
        <v>484</v>
      </c>
      <c r="K9" s="475" t="s">
        <v>485</v>
      </c>
      <c r="L9" s="478">
        <v>44.589999999999996</v>
      </c>
      <c r="M9" s="478">
        <v>5</v>
      </c>
      <c r="N9" s="479">
        <v>222.95</v>
      </c>
    </row>
    <row r="10" spans="1:14" ht="14.45" customHeight="1" x14ac:dyDescent="0.2">
      <c r="A10" s="473" t="s">
        <v>463</v>
      </c>
      <c r="B10" s="474" t="s">
        <v>464</v>
      </c>
      <c r="C10" s="475" t="s">
        <v>470</v>
      </c>
      <c r="D10" s="476" t="s">
        <v>471</v>
      </c>
      <c r="E10" s="477">
        <v>50113001</v>
      </c>
      <c r="F10" s="476" t="s">
        <v>475</v>
      </c>
      <c r="G10" s="475" t="s">
        <v>476</v>
      </c>
      <c r="H10" s="475">
        <v>901176</v>
      </c>
      <c r="I10" s="475">
        <v>1000</v>
      </c>
      <c r="J10" s="475" t="s">
        <v>486</v>
      </c>
      <c r="K10" s="475" t="s">
        <v>487</v>
      </c>
      <c r="L10" s="478">
        <v>69.887024596989846</v>
      </c>
      <c r="M10" s="478">
        <v>2</v>
      </c>
      <c r="N10" s="479">
        <v>139.77404919397969</v>
      </c>
    </row>
    <row r="11" spans="1:14" ht="14.45" customHeight="1" x14ac:dyDescent="0.2">
      <c r="A11" s="473" t="s">
        <v>463</v>
      </c>
      <c r="B11" s="474" t="s">
        <v>464</v>
      </c>
      <c r="C11" s="475" t="s">
        <v>470</v>
      </c>
      <c r="D11" s="476" t="s">
        <v>471</v>
      </c>
      <c r="E11" s="477">
        <v>50113001</v>
      </c>
      <c r="F11" s="476" t="s">
        <v>475</v>
      </c>
      <c r="G11" s="475" t="s">
        <v>488</v>
      </c>
      <c r="H11" s="475">
        <v>169623</v>
      </c>
      <c r="I11" s="475">
        <v>169623</v>
      </c>
      <c r="J11" s="475" t="s">
        <v>489</v>
      </c>
      <c r="K11" s="475" t="s">
        <v>490</v>
      </c>
      <c r="L11" s="478">
        <v>32.97</v>
      </c>
      <c r="M11" s="478">
        <v>1</v>
      </c>
      <c r="N11" s="479">
        <v>32.97</v>
      </c>
    </row>
    <row r="12" spans="1:14" ht="14.45" customHeight="1" x14ac:dyDescent="0.2">
      <c r="A12" s="473" t="s">
        <v>463</v>
      </c>
      <c r="B12" s="474" t="s">
        <v>464</v>
      </c>
      <c r="C12" s="475" t="s">
        <v>470</v>
      </c>
      <c r="D12" s="476" t="s">
        <v>471</v>
      </c>
      <c r="E12" s="477">
        <v>50113001</v>
      </c>
      <c r="F12" s="476" t="s">
        <v>475</v>
      </c>
      <c r="G12" s="475" t="s">
        <v>476</v>
      </c>
      <c r="H12" s="475">
        <v>900321</v>
      </c>
      <c r="I12" s="475">
        <v>0</v>
      </c>
      <c r="J12" s="475" t="s">
        <v>491</v>
      </c>
      <c r="K12" s="475" t="s">
        <v>465</v>
      </c>
      <c r="L12" s="478">
        <v>286.22550410721692</v>
      </c>
      <c r="M12" s="478">
        <v>1</v>
      </c>
      <c r="N12" s="479">
        <v>286.22550410721692</v>
      </c>
    </row>
    <row r="13" spans="1:14" ht="14.45" customHeight="1" x14ac:dyDescent="0.2">
      <c r="A13" s="473" t="s">
        <v>463</v>
      </c>
      <c r="B13" s="474" t="s">
        <v>464</v>
      </c>
      <c r="C13" s="475" t="s">
        <v>470</v>
      </c>
      <c r="D13" s="476" t="s">
        <v>471</v>
      </c>
      <c r="E13" s="477">
        <v>50113001</v>
      </c>
      <c r="F13" s="476" t="s">
        <v>475</v>
      </c>
      <c r="G13" s="475" t="s">
        <v>476</v>
      </c>
      <c r="H13" s="475">
        <v>848950</v>
      </c>
      <c r="I13" s="475">
        <v>155148</v>
      </c>
      <c r="J13" s="475" t="s">
        <v>492</v>
      </c>
      <c r="K13" s="475" t="s">
        <v>493</v>
      </c>
      <c r="L13" s="478">
        <v>20.460000000000004</v>
      </c>
      <c r="M13" s="478">
        <v>4</v>
      </c>
      <c r="N13" s="479">
        <v>81.840000000000018</v>
      </c>
    </row>
    <row r="14" spans="1:14" ht="14.45" customHeight="1" x14ac:dyDescent="0.2">
      <c r="A14" s="473" t="s">
        <v>463</v>
      </c>
      <c r="B14" s="474" t="s">
        <v>464</v>
      </c>
      <c r="C14" s="475" t="s">
        <v>470</v>
      </c>
      <c r="D14" s="476" t="s">
        <v>471</v>
      </c>
      <c r="E14" s="477">
        <v>50113001</v>
      </c>
      <c r="F14" s="476" t="s">
        <v>475</v>
      </c>
      <c r="G14" s="475" t="s">
        <v>488</v>
      </c>
      <c r="H14" s="475">
        <v>145551</v>
      </c>
      <c r="I14" s="475">
        <v>145551</v>
      </c>
      <c r="J14" s="475" t="s">
        <v>494</v>
      </c>
      <c r="K14" s="475" t="s">
        <v>490</v>
      </c>
      <c r="L14" s="478">
        <v>69.36999999999999</v>
      </c>
      <c r="M14" s="478">
        <v>1</v>
      </c>
      <c r="N14" s="479">
        <v>69.36999999999999</v>
      </c>
    </row>
    <row r="15" spans="1:14" ht="14.45" customHeight="1" x14ac:dyDescent="0.2">
      <c r="A15" s="473" t="s">
        <v>463</v>
      </c>
      <c r="B15" s="474" t="s">
        <v>464</v>
      </c>
      <c r="C15" s="475" t="s">
        <v>470</v>
      </c>
      <c r="D15" s="476" t="s">
        <v>471</v>
      </c>
      <c r="E15" s="477">
        <v>50113001</v>
      </c>
      <c r="F15" s="476" t="s">
        <v>475</v>
      </c>
      <c r="G15" s="475" t="s">
        <v>476</v>
      </c>
      <c r="H15" s="475">
        <v>192414</v>
      </c>
      <c r="I15" s="475">
        <v>92414</v>
      </c>
      <c r="J15" s="475" t="s">
        <v>495</v>
      </c>
      <c r="K15" s="475" t="s">
        <v>496</v>
      </c>
      <c r="L15" s="478">
        <v>63.003333333333337</v>
      </c>
      <c r="M15" s="478">
        <v>3</v>
      </c>
      <c r="N15" s="479">
        <v>189.01000000000002</v>
      </c>
    </row>
    <row r="16" spans="1:14" ht="14.45" customHeight="1" thickBot="1" x14ac:dyDescent="0.25">
      <c r="A16" s="480" t="s">
        <v>463</v>
      </c>
      <c r="B16" s="481" t="s">
        <v>464</v>
      </c>
      <c r="C16" s="482" t="s">
        <v>470</v>
      </c>
      <c r="D16" s="483" t="s">
        <v>471</v>
      </c>
      <c r="E16" s="484">
        <v>50113001</v>
      </c>
      <c r="F16" s="483" t="s">
        <v>475</v>
      </c>
      <c r="G16" s="482" t="s">
        <v>476</v>
      </c>
      <c r="H16" s="482">
        <v>128804</v>
      </c>
      <c r="I16" s="482">
        <v>28804</v>
      </c>
      <c r="J16" s="482" t="s">
        <v>497</v>
      </c>
      <c r="K16" s="482" t="s">
        <v>498</v>
      </c>
      <c r="L16" s="485">
        <v>2073.46</v>
      </c>
      <c r="M16" s="485">
        <v>1</v>
      </c>
      <c r="N16" s="486">
        <v>2073.46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EAB3435-1A02-4F62-B2E9-8612EA2A64F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5" customWidth="1"/>
    <col min="2" max="2" width="10" style="191" customWidth="1"/>
    <col min="3" max="3" width="5.5703125" style="194" customWidth="1"/>
    <col min="4" max="4" width="10.85546875" style="191" customWidth="1"/>
    <col min="5" max="5" width="5.5703125" style="194" customWidth="1"/>
    <col min="6" max="6" width="10.85546875" style="191" customWidth="1"/>
    <col min="7" max="16384" width="8.85546875" style="115"/>
  </cols>
  <sheetData>
    <row r="1" spans="1:6" ht="37.15" customHeight="1" thickBot="1" x14ac:dyDescent="0.35">
      <c r="A1" s="347" t="s">
        <v>142</v>
      </c>
      <c r="B1" s="348"/>
      <c r="C1" s="348"/>
      <c r="D1" s="348"/>
      <c r="E1" s="348"/>
      <c r="F1" s="348"/>
    </row>
    <row r="2" spans="1:6" ht="14.45" customHeight="1" thickBot="1" x14ac:dyDescent="0.25">
      <c r="A2" s="212" t="s">
        <v>247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5" customHeight="1" thickBot="1" x14ac:dyDescent="0.25">
      <c r="A4" s="487" t="s">
        <v>127</v>
      </c>
      <c r="B4" s="488" t="s">
        <v>14</v>
      </c>
      <c r="C4" s="489" t="s">
        <v>2</v>
      </c>
      <c r="D4" s="488" t="s">
        <v>14</v>
      </c>
      <c r="E4" s="489" t="s">
        <v>2</v>
      </c>
      <c r="F4" s="490" t="s">
        <v>14</v>
      </c>
    </row>
    <row r="5" spans="1:6" ht="14.45" customHeight="1" thickBot="1" x14ac:dyDescent="0.25">
      <c r="A5" s="498" t="s">
        <v>499</v>
      </c>
      <c r="B5" s="464"/>
      <c r="C5" s="491">
        <v>0</v>
      </c>
      <c r="D5" s="464">
        <v>102.33999999999999</v>
      </c>
      <c r="E5" s="491">
        <v>1</v>
      </c>
      <c r="F5" s="465">
        <v>102.33999999999999</v>
      </c>
    </row>
    <row r="6" spans="1:6" ht="14.45" customHeight="1" thickBot="1" x14ac:dyDescent="0.25">
      <c r="A6" s="494" t="s">
        <v>3</v>
      </c>
      <c r="B6" s="495"/>
      <c r="C6" s="496">
        <v>0</v>
      </c>
      <c r="D6" s="495">
        <v>102.33999999999999</v>
      </c>
      <c r="E6" s="496">
        <v>1</v>
      </c>
      <c r="F6" s="497">
        <v>102.33999999999999</v>
      </c>
    </row>
    <row r="7" spans="1:6" ht="14.45" customHeight="1" thickBot="1" x14ac:dyDescent="0.25"/>
    <row r="8" spans="1:6" ht="14.45" customHeight="1" x14ac:dyDescent="0.2">
      <c r="A8" s="504" t="s">
        <v>500</v>
      </c>
      <c r="B8" s="471"/>
      <c r="C8" s="492">
        <v>0</v>
      </c>
      <c r="D8" s="471">
        <v>32.97</v>
      </c>
      <c r="E8" s="492">
        <v>1</v>
      </c>
      <c r="F8" s="472">
        <v>32.97</v>
      </c>
    </row>
    <row r="9" spans="1:6" ht="14.45" customHeight="1" thickBot="1" x14ac:dyDescent="0.25">
      <c r="A9" s="505" t="s">
        <v>501</v>
      </c>
      <c r="B9" s="501"/>
      <c r="C9" s="502">
        <v>0</v>
      </c>
      <c r="D9" s="501">
        <v>69.36999999999999</v>
      </c>
      <c r="E9" s="502">
        <v>1</v>
      </c>
      <c r="F9" s="503">
        <v>69.36999999999999</v>
      </c>
    </row>
    <row r="10" spans="1:6" ht="14.45" customHeight="1" thickBot="1" x14ac:dyDescent="0.25">
      <c r="A10" s="494" t="s">
        <v>3</v>
      </c>
      <c r="B10" s="495"/>
      <c r="C10" s="496">
        <v>0</v>
      </c>
      <c r="D10" s="495">
        <v>102.33999999999999</v>
      </c>
      <c r="E10" s="496">
        <v>1</v>
      </c>
      <c r="F10" s="497">
        <v>102.33999999999999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2615C95A-20D9-4169-871D-D88606AA87C7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2019-07-26T12:06:46Z</dcterms:modified>
</cp:coreProperties>
</file>